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95" windowHeight="5475" activeTab="2"/>
  </bookViews>
  <sheets>
    <sheet name="Eligibility" sheetId="1" r:id="rId1"/>
    <sheet name="RTR" sheetId="2" r:id="rId2"/>
    <sheet name="Banking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H26" i="9"/>
  <c r="G26"/>
  <c r="F26"/>
  <c r="E26"/>
  <c r="D26"/>
  <c r="C26"/>
  <c r="H16"/>
  <c r="G16"/>
  <c r="F16"/>
  <c r="E16"/>
  <c r="D16"/>
  <c r="C16"/>
  <c r="I26" l="1"/>
  <c r="I16"/>
  <c r="I27" s="1"/>
  <c r="D7" i="1" l="1"/>
  <c r="F7" s="1"/>
  <c r="D3"/>
  <c r="D4"/>
  <c r="D5"/>
  <c r="D6"/>
  <c r="F6" s="1"/>
  <c r="D8"/>
  <c r="D9"/>
  <c r="I2" i="2"/>
  <c r="D13" i="1" l="1"/>
  <c r="F13" s="1"/>
  <c r="D12"/>
  <c r="F12" s="1"/>
  <c r="D11"/>
  <c r="F11" s="1"/>
  <c r="F8" l="1"/>
  <c r="F5" l="1"/>
  <c r="F9" l="1"/>
  <c r="F4"/>
  <c r="F3"/>
  <c r="F21"/>
  <c r="K6" i="2"/>
  <c r="F16" i="1" s="1"/>
  <c r="F6" i="5"/>
  <c r="F7"/>
  <c r="F8"/>
  <c r="F9"/>
  <c r="F10"/>
  <c r="F11"/>
  <c r="F12"/>
  <c r="E13"/>
  <c r="F14" i="1" l="1"/>
  <c r="F13" i="5"/>
  <c r="F15" i="1" l="1"/>
  <c r="F18" l="1"/>
  <c r="F22" s="1"/>
</calcChain>
</file>

<file path=xl/sharedStrings.xml><?xml version="1.0" encoding="utf-8"?>
<sst xmlns="http://schemas.openxmlformats.org/spreadsheetml/2006/main" count="110" uniqueCount="87">
  <si>
    <t xml:space="preserve">Application No.   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</si>
  <si>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</si>
  <si>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</si>
  <si>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</si>
  <si>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</si>
  <si>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</si>
  <si>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</si>
  <si>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</si>
  <si>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</si>
  <si>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</si>
  <si>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</si>
  <si>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</si>
  <si>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</si>
  <si>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</si>
  <si>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</si>
  <si>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</si>
  <si>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</si>
  <si>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</si>
  <si>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</si>
  <si>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</si>
  <si>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</si>
  <si>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</si>
  <si>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</si>
  <si>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</si>
  <si>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</si>
  <si>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</si>
  <si>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</si>
  <si>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</si>
  <si>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</si>
  <si>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</si>
  <si>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</si>
  <si>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</si>
  <si>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</si>
  <si>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</si>
  <si>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</si>
  <si>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</si>
  <si>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</si>
  <si>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</si>
  <si>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</si>
  <si>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</si>
  <si>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</si>
  <si>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</si>
  <si>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</si>
  <si>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y</t>
  </si>
  <si>
    <t>EMI Considered</t>
  </si>
  <si>
    <t>Income From Other Sources</t>
  </si>
  <si>
    <t>2018-19</t>
  </si>
  <si>
    <t>Tenure</t>
  </si>
  <si>
    <t>Inst. Paid</t>
  </si>
  <si>
    <t>Inst. Bal</t>
  </si>
  <si>
    <t>Loan Amt</t>
  </si>
  <si>
    <t>Eligibilty In Lacs</t>
  </si>
  <si>
    <t>Net profit</t>
  </si>
  <si>
    <t>Depriciation</t>
  </si>
  <si>
    <t>Bank intrest</t>
  </si>
  <si>
    <t>Income from house property</t>
  </si>
  <si>
    <t>ICICI</t>
  </si>
  <si>
    <t>S.S SELECTION</t>
  </si>
  <si>
    <t>NEERU MONGA</t>
  </si>
  <si>
    <t>2019-20</t>
  </si>
  <si>
    <t>LBLUD00037402341</t>
  </si>
  <si>
    <t>AL</t>
  </si>
  <si>
    <t>AUR004204041925</t>
  </si>
  <si>
    <t>AXIS</t>
  </si>
  <si>
    <t>HDFC</t>
  </si>
  <si>
    <t>DOD</t>
  </si>
  <si>
    <t>13208020000490</t>
  </si>
  <si>
    <t>Aug</t>
  </si>
  <si>
    <t>Rajesh Monga</t>
  </si>
  <si>
    <t>S S Selection</t>
  </si>
  <si>
    <t>S.S Selection</t>
  </si>
  <si>
    <t>Assessment Year</t>
  </si>
  <si>
    <t>S.S Selection (Prop. Rajesh Monga)</t>
  </si>
  <si>
    <t>Income From House Property</t>
  </si>
  <si>
    <t>Income U/s 40A(2)b</t>
  </si>
  <si>
    <t>n</t>
  </si>
  <si>
    <t>June</t>
  </si>
  <si>
    <t>July</t>
  </si>
  <si>
    <t>7th</t>
  </si>
  <si>
    <t>14th</t>
  </si>
  <si>
    <t>21st</t>
  </si>
  <si>
    <t>28th</t>
  </si>
  <si>
    <t>HDFC Bank A/C No. 50200012552684</t>
  </si>
  <si>
    <t>Nov</t>
  </si>
  <si>
    <t>Oct</t>
  </si>
  <si>
    <t>Sept</t>
  </si>
  <si>
    <t>HDFC Bank A/C No. 13201000108533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</si>
</sst>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2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b/>
      <sz val="9"/>
      <name val="Cambria"/>
      <family val="1"/>
      <scheme val="major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1" fillId="0" borderId="0" applyFill="0" applyAlignment="0" applyProtection="0"/>
    <xf numFmtId="9" fontId="11" fillId="0" borderId="0" applyFill="0" applyBorder="0" applyAlignment="0" applyProtection="0"/>
    <xf numFmtId="0" fontId="11" fillId="0" borderId="0"/>
    <xf numFmtId="164" fontId="2" fillId="0" borderId="0" applyBorder="0" applyProtection="0"/>
    <xf numFmtId="0" fontId="1" fillId="0" borderId="0"/>
  </cellStyleXfs>
  <cellXfs count="86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4" applyNumberFormat="1" applyFont="1" applyFill="1" applyBorder="1" applyAlignment="1" applyProtection="1">
      <alignment horizontal="center" vertical="top"/>
    </xf>
    <xf numFmtId="164" fontId="3" fillId="4" borderId="1" xfId="4" applyNumberFormat="1" applyFont="1" applyFill="1" applyBorder="1" applyAlignment="1" applyProtection="1">
      <alignment horizontal="center" vertical="top"/>
    </xf>
    <xf numFmtId="0" fontId="3" fillId="0" borderId="0" xfId="0" applyFont="1" applyBorder="1" applyAlignment="1">
      <alignment horizontal="center"/>
    </xf>
    <xf numFmtId="0" fontId="7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8" fillId="5" borderId="1" xfId="0" applyFont="1" applyFill="1" applyBorder="1" applyAlignment="1" applyProtection="1">
      <alignment vertical="top" wrapText="1"/>
      <protection hidden="1"/>
    </xf>
    <xf numFmtId="0" fontId="7" fillId="5" borderId="1" xfId="0" applyFont="1" applyFill="1" applyBorder="1" applyAlignment="1" applyProtection="1">
      <alignment vertical="top" wrapText="1"/>
      <protection hidden="1"/>
    </xf>
    <xf numFmtId="0" fontId="7" fillId="5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0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7" fillId="6" borderId="1" xfId="0" applyFont="1" applyFill="1" applyBorder="1" applyAlignment="1" applyProtection="1">
      <alignment vertical="top" wrapText="1"/>
      <protection hidden="1"/>
    </xf>
    <xf numFmtId="0" fontId="7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7" fillId="6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2" fillId="2" borderId="1" xfId="1" applyNumberFormat="1" applyFont="1" applyFill="1" applyBorder="1" applyAlignment="1" applyProtection="1">
      <alignment horizontal="center" vertical="center"/>
    </xf>
    <xf numFmtId="165" fontId="5" fillId="7" borderId="1" xfId="1" applyNumberFormat="1" applyFont="1" applyFill="1" applyBorder="1" applyAlignment="1" applyProtection="1">
      <alignment horizontal="left" vertical="center" wrapText="1"/>
    </xf>
    <xf numFmtId="166" fontId="12" fillId="0" borderId="1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3" fillId="8" borderId="5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17" fillId="0" borderId="0" xfId="0" applyFont="1"/>
    <xf numFmtId="0" fontId="18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 wrapText="1"/>
    </xf>
    <xf numFmtId="2" fontId="17" fillId="2" borderId="1" xfId="0" applyNumberFormat="1" applyFont="1" applyFill="1" applyBorder="1" applyAlignment="1">
      <alignment horizontal="center"/>
    </xf>
    <xf numFmtId="0" fontId="18" fillId="0" borderId="1" xfId="0" quotePrefix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" fontId="19" fillId="2" borderId="1" xfId="0" applyNumberFormat="1" applyFont="1" applyFill="1" applyBorder="1" applyAlignment="1">
      <alignment horizontal="center" vertic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/>
    </xf>
    <xf numFmtId="0" fontId="20" fillId="9" borderId="5" xfId="0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horizontal="center" vertic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/>
    <xf numFmtId="0" fontId="15" fillId="8" borderId="9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alignment horizontal="center" vertical="top" wrapText="1"/>
      <protection hidden="1"/>
    </xf>
    <xf numFmtId="1" fontId="18" fillId="10" borderId="1" xfId="0" applyNumberFormat="1" applyFont="1" applyFill="1" applyBorder="1" applyAlignment="1">
      <alignment horizontal="center" vertical="center" wrapText="1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2"/>
  <sheetViews>
    <sheetView topLeftCell="A3" zoomScale="107" zoomScaleNormal="107" workbookViewId="0">
      <selection activeCell="B14" sqref="B14:E14"/>
    </sheetView>
  </sheetViews>
  <sheetFormatPr defaultColWidth="31.28515625" defaultRowHeight="13.5"/>
  <cols>
    <col min="1" max="1" width="44.4257812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63" t="s">
        <v>70</v>
      </c>
      <c r="B1" s="68" t="s">
        <v>71</v>
      </c>
      <c r="C1" s="68"/>
      <c r="D1" s="6" t="s">
        <v>0</v>
      </c>
      <c r="E1" s="6">
        <v>7720208401</v>
      </c>
      <c r="F1" s="6" t="s">
        <v>1</v>
      </c>
    </row>
    <row r="2" spans="1:6">
      <c r="A2" s="42" t="s">
        <v>72</v>
      </c>
      <c r="B2" s="7" t="s">
        <v>59</v>
      </c>
      <c r="C2" s="7" t="s">
        <v>46</v>
      </c>
      <c r="D2" s="7" t="s">
        <v>31</v>
      </c>
      <c r="E2" s="8" t="s">
        <v>2</v>
      </c>
      <c r="F2" s="7" t="s">
        <v>32</v>
      </c>
    </row>
    <row r="3" spans="1:6">
      <c r="A3" s="9" t="s">
        <v>52</v>
      </c>
      <c r="B3" s="41">
        <v>864454.48</v>
      </c>
      <c r="C3" s="43">
        <v>640804.27</v>
      </c>
      <c r="D3" s="10">
        <f t="shared" ref="D3:D9" si="0">AVERAGE(B3:C3)</f>
        <v>752629.375</v>
      </c>
      <c r="E3" s="11">
        <v>1</v>
      </c>
      <c r="F3" s="10">
        <f t="shared" ref="F3:F9" si="1">E3*D3</f>
        <v>752629.375</v>
      </c>
    </row>
    <row r="4" spans="1:6">
      <c r="A4" s="9" t="s">
        <v>53</v>
      </c>
      <c r="B4" s="41">
        <v>417743</v>
      </c>
      <c r="C4" s="43">
        <v>228772</v>
      </c>
      <c r="D4" s="10">
        <f t="shared" si="0"/>
        <v>323257.5</v>
      </c>
      <c r="E4" s="11">
        <v>1</v>
      </c>
      <c r="F4" s="10">
        <f t="shared" si="1"/>
        <v>323257.5</v>
      </c>
    </row>
    <row r="5" spans="1:6">
      <c r="A5" s="9" t="s">
        <v>54</v>
      </c>
      <c r="B5" s="41">
        <v>1125015</v>
      </c>
      <c r="C5" s="43">
        <v>849984</v>
      </c>
      <c r="D5" s="10">
        <f t="shared" si="0"/>
        <v>987499.5</v>
      </c>
      <c r="E5" s="11">
        <v>0</v>
      </c>
      <c r="F5" s="10">
        <f t="shared" ref="F5:F8" si="2">E5*D5</f>
        <v>0</v>
      </c>
    </row>
    <row r="6" spans="1:6">
      <c r="A6" s="9" t="s">
        <v>74</v>
      </c>
      <c r="B6" s="41">
        <v>180000</v>
      </c>
      <c r="C6" s="43">
        <v>180000</v>
      </c>
      <c r="D6" s="10">
        <f t="shared" ref="D6:D7" si="3">AVERAGE(B6:C6)</f>
        <v>180000</v>
      </c>
      <c r="E6" s="11">
        <v>1</v>
      </c>
      <c r="F6" s="10">
        <f t="shared" ref="F6:F7" si="4">E6*D6</f>
        <v>180000</v>
      </c>
    </row>
    <row r="7" spans="1:6">
      <c r="A7" s="9" t="s">
        <v>73</v>
      </c>
      <c r="B7" s="41">
        <v>68600</v>
      </c>
      <c r="C7" s="43">
        <v>0</v>
      </c>
      <c r="D7" s="10">
        <f t="shared" si="3"/>
        <v>34300</v>
      </c>
      <c r="E7" s="11">
        <v>0.5</v>
      </c>
      <c r="F7" s="10">
        <f t="shared" si="4"/>
        <v>17150</v>
      </c>
    </row>
    <row r="8" spans="1:6">
      <c r="A8" s="9" t="s">
        <v>45</v>
      </c>
      <c r="B8" s="41">
        <v>12379</v>
      </c>
      <c r="C8" s="43">
        <v>12704</v>
      </c>
      <c r="D8" s="10">
        <f t="shared" si="0"/>
        <v>12541.5</v>
      </c>
      <c r="E8" s="11">
        <v>0.5</v>
      </c>
      <c r="F8" s="10">
        <f t="shared" si="2"/>
        <v>6270.75</v>
      </c>
    </row>
    <row r="9" spans="1:6">
      <c r="A9" s="9" t="s">
        <v>33</v>
      </c>
      <c r="B9" s="41">
        <v>-96561</v>
      </c>
      <c r="C9" s="41">
        <v>-12592</v>
      </c>
      <c r="D9" s="10">
        <f t="shared" si="0"/>
        <v>-54576.5</v>
      </c>
      <c r="E9" s="11">
        <v>1</v>
      </c>
      <c r="F9" s="10">
        <f t="shared" si="1"/>
        <v>-54576.5</v>
      </c>
    </row>
    <row r="10" spans="1:6">
      <c r="A10" s="42" t="s">
        <v>58</v>
      </c>
      <c r="B10" s="7" t="s">
        <v>59</v>
      </c>
      <c r="C10" s="7" t="s">
        <v>46</v>
      </c>
      <c r="D10" s="7" t="s">
        <v>31</v>
      </c>
      <c r="E10" s="8" t="s">
        <v>2</v>
      </c>
      <c r="F10" s="7" t="s">
        <v>32</v>
      </c>
    </row>
    <row r="11" spans="1:6">
      <c r="A11" s="9" t="s">
        <v>55</v>
      </c>
      <c r="B11" s="41">
        <v>126000</v>
      </c>
      <c r="C11" s="43">
        <v>126000</v>
      </c>
      <c r="D11" s="10">
        <f t="shared" ref="D11:D13" si="5">AVERAGE(B11:C11)</f>
        <v>126000</v>
      </c>
      <c r="E11" s="11">
        <v>0.5</v>
      </c>
      <c r="F11" s="10">
        <f t="shared" ref="F11:F13" si="6">E11*D11</f>
        <v>63000</v>
      </c>
    </row>
    <row r="12" spans="1:6">
      <c r="A12" s="9" t="s">
        <v>45</v>
      </c>
      <c r="B12" s="41">
        <v>218855</v>
      </c>
      <c r="C12" s="43">
        <v>190135</v>
      </c>
      <c r="D12" s="10">
        <f t="shared" si="5"/>
        <v>204495</v>
      </c>
      <c r="E12" s="11">
        <v>0.5</v>
      </c>
      <c r="F12" s="10">
        <f t="shared" si="6"/>
        <v>102247.5</v>
      </c>
    </row>
    <row r="13" spans="1:6">
      <c r="A13" s="9" t="s">
        <v>33</v>
      </c>
      <c r="B13" s="41">
        <v>0</v>
      </c>
      <c r="C13" s="41">
        <v>0</v>
      </c>
      <c r="D13" s="10">
        <f t="shared" si="5"/>
        <v>0</v>
      </c>
      <c r="E13" s="11">
        <v>1</v>
      </c>
      <c r="F13" s="10">
        <f t="shared" si="6"/>
        <v>0</v>
      </c>
    </row>
    <row r="14" spans="1:6" ht="15.4" customHeight="1">
      <c r="A14" s="40" t="s">
        <v>34</v>
      </c>
      <c r="B14" s="69"/>
      <c r="C14" s="70"/>
      <c r="D14" s="70"/>
      <c r="E14" s="71"/>
      <c r="F14" s="12">
        <f>+SUM(F3:F13)</f>
        <v>1389978.625</v>
      </c>
    </row>
    <row r="15" spans="1:6" ht="16.350000000000001" customHeight="1">
      <c r="A15" s="13" t="s">
        <v>35</v>
      </c>
      <c r="B15" s="72"/>
      <c r="C15" s="73"/>
      <c r="D15" s="73"/>
      <c r="E15" s="74"/>
      <c r="F15" s="12">
        <f>F14/12</f>
        <v>115831.55208333333</v>
      </c>
    </row>
    <row r="16" spans="1:6">
      <c r="A16" s="13" t="s">
        <v>36</v>
      </c>
      <c r="B16" s="72"/>
      <c r="C16" s="73"/>
      <c r="D16" s="73"/>
      <c r="E16" s="74"/>
      <c r="F16" s="10">
        <f>RTR!K6</f>
        <v>79830</v>
      </c>
    </row>
    <row r="17" spans="1:6" ht="16.350000000000001" customHeight="1">
      <c r="A17" s="14" t="s">
        <v>37</v>
      </c>
      <c r="B17" s="75"/>
      <c r="C17" s="76"/>
      <c r="D17" s="76"/>
      <c r="E17" s="77"/>
      <c r="F17" s="15">
        <v>1.5</v>
      </c>
    </row>
    <row r="18" spans="1:6" ht="16.350000000000001" customHeight="1">
      <c r="A18" s="13" t="s">
        <v>38</v>
      </c>
      <c r="B18" s="78"/>
      <c r="C18" s="78"/>
      <c r="D18" s="78"/>
      <c r="E18" s="78"/>
      <c r="F18" s="16">
        <f>(F15*F17)-F16</f>
        <v>93917.328125</v>
      </c>
    </row>
    <row r="19" spans="1:6" ht="16.350000000000001" customHeight="1">
      <c r="A19" s="13" t="s">
        <v>39</v>
      </c>
      <c r="B19" s="78"/>
      <c r="C19" s="78"/>
      <c r="D19" s="78"/>
      <c r="E19" s="78"/>
      <c r="F19" s="17">
        <v>180</v>
      </c>
    </row>
    <row r="20" spans="1:6" ht="14.25" customHeight="1">
      <c r="A20" s="13" t="s">
        <v>40</v>
      </c>
      <c r="B20" s="78"/>
      <c r="C20" s="78"/>
      <c r="D20" s="78"/>
      <c r="E20" s="78"/>
      <c r="F20" s="15">
        <v>0.1</v>
      </c>
    </row>
    <row r="21" spans="1:6">
      <c r="A21" s="13" t="s">
        <v>41</v>
      </c>
      <c r="B21" s="78"/>
      <c r="C21" s="78"/>
      <c r="D21" s="78"/>
      <c r="E21" s="78"/>
      <c r="F21" s="18">
        <f>PMT(F20/12,F19,-100000)</f>
        <v>1074.6051177081183</v>
      </c>
    </row>
    <row r="22" spans="1:6">
      <c r="A22" s="13" t="s">
        <v>42</v>
      </c>
      <c r="B22" s="78"/>
      <c r="C22" s="78"/>
      <c r="D22" s="78"/>
      <c r="E22" s="78"/>
      <c r="F22" s="19">
        <f>F18/F21</f>
        <v>87.397060164112858</v>
      </c>
    </row>
  </sheetData>
  <sheetProtection selectLockedCells="1" selectUnlockedCells="1"/>
  <mergeCells count="10">
    <mergeCell ref="B18:E18"/>
    <mergeCell ref="B19:E19"/>
    <mergeCell ref="B20:E20"/>
    <mergeCell ref="B21:E21"/>
    <mergeCell ref="B22:E22"/>
    <mergeCell ref="B1:C1"/>
    <mergeCell ref="B14:E14"/>
    <mergeCell ref="B15:E15"/>
    <mergeCell ref="B16:E16"/>
    <mergeCell ref="B17:E17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7"/>
  <sheetViews>
    <sheetView zoomScale="136" zoomScaleNormal="136" workbookViewId="0">
      <selection activeCell="B12" sqref="B12"/>
    </sheetView>
  </sheetViews>
  <sheetFormatPr defaultColWidth="22.140625" defaultRowHeight="13.5"/>
  <cols>
    <col min="1" max="1" width="5.42578125" style="20" customWidth="1"/>
    <col min="2" max="2" width="19.85546875" style="20" customWidth="1"/>
    <col min="3" max="3" width="17.42578125" style="20" customWidth="1"/>
    <col min="4" max="4" width="11.85546875" style="20" bestFit="1" customWidth="1"/>
    <col min="5" max="5" width="7.42578125" style="20" customWidth="1"/>
    <col min="6" max="6" width="11.5703125" style="20" bestFit="1" customWidth="1"/>
    <col min="7" max="7" width="10.140625" style="20" customWidth="1"/>
    <col min="8" max="9" width="8.7109375" style="20" customWidth="1"/>
    <col min="10" max="10" width="10.140625" style="20" customWidth="1"/>
    <col min="11" max="11" width="13.140625" style="20" customWidth="1"/>
    <col min="12" max="248" width="22.140625" style="20"/>
    <col min="249" max="16384" width="22.140625" style="4"/>
  </cols>
  <sheetData>
    <row r="1" spans="1:248" s="56" customFormat="1" ht="24">
      <c r="A1" s="54" t="s">
        <v>3</v>
      </c>
      <c r="B1" s="54" t="s">
        <v>4</v>
      </c>
      <c r="C1" s="54" t="s">
        <v>5</v>
      </c>
      <c r="D1" s="54" t="s">
        <v>6</v>
      </c>
      <c r="E1" s="54" t="s">
        <v>7</v>
      </c>
      <c r="F1" s="54" t="s">
        <v>50</v>
      </c>
      <c r="G1" s="54" t="s">
        <v>47</v>
      </c>
      <c r="H1" s="54" t="s">
        <v>48</v>
      </c>
      <c r="I1" s="54" t="s">
        <v>49</v>
      </c>
      <c r="J1" s="54" t="s">
        <v>8</v>
      </c>
      <c r="K1" s="54" t="s">
        <v>44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55"/>
      <c r="DY1" s="55"/>
      <c r="DZ1" s="55"/>
      <c r="EA1" s="55"/>
      <c r="EB1" s="55"/>
      <c r="EC1" s="55"/>
      <c r="ED1" s="55"/>
      <c r="EE1" s="55"/>
      <c r="EF1" s="55"/>
      <c r="EG1" s="55"/>
      <c r="EH1" s="55"/>
      <c r="EI1" s="55"/>
      <c r="EJ1" s="55"/>
      <c r="EK1" s="55"/>
      <c r="EL1" s="55"/>
      <c r="EM1" s="55"/>
      <c r="EN1" s="55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  <c r="HG1" s="55"/>
      <c r="HH1" s="55"/>
      <c r="HI1" s="55"/>
      <c r="HJ1" s="55"/>
      <c r="HK1" s="55"/>
      <c r="HL1" s="55"/>
      <c r="HM1" s="55"/>
      <c r="HN1" s="55"/>
      <c r="HO1" s="55"/>
      <c r="HP1" s="55"/>
      <c r="HQ1" s="55"/>
      <c r="HR1" s="55"/>
      <c r="HS1" s="55"/>
      <c r="HT1" s="55"/>
      <c r="HU1" s="55"/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  <c r="IG1" s="55"/>
      <c r="IH1" s="55"/>
      <c r="II1" s="55"/>
      <c r="IJ1" s="55"/>
      <c r="IK1" s="55"/>
      <c r="IL1" s="55"/>
      <c r="IM1" s="55"/>
      <c r="IN1" s="55"/>
    </row>
    <row r="2" spans="1:248" s="56" customFormat="1" ht="12">
      <c r="A2" s="57">
        <v>1</v>
      </c>
      <c r="B2" s="57" t="s">
        <v>60</v>
      </c>
      <c r="C2" s="57" t="s">
        <v>68</v>
      </c>
      <c r="D2" s="57" t="s">
        <v>56</v>
      </c>
      <c r="E2" s="58" t="s">
        <v>61</v>
      </c>
      <c r="F2" s="58">
        <v>1199990</v>
      </c>
      <c r="G2" s="58">
        <v>60</v>
      </c>
      <c r="H2" s="58">
        <v>39</v>
      </c>
      <c r="I2" s="58">
        <f>60-39</f>
        <v>21</v>
      </c>
      <c r="J2" s="58">
        <v>24910</v>
      </c>
      <c r="K2" s="59" t="s">
        <v>43</v>
      </c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5"/>
      <c r="GC2" s="55"/>
      <c r="GD2" s="55"/>
      <c r="GE2" s="55"/>
      <c r="GF2" s="55"/>
      <c r="GG2" s="55"/>
      <c r="GH2" s="55"/>
      <c r="GI2" s="55"/>
      <c r="GJ2" s="55"/>
      <c r="GK2" s="55"/>
      <c r="GL2" s="55"/>
      <c r="GM2" s="55"/>
      <c r="GN2" s="55"/>
      <c r="GO2" s="55"/>
      <c r="GP2" s="55"/>
      <c r="GQ2" s="55"/>
      <c r="GR2" s="55"/>
      <c r="GS2" s="55"/>
      <c r="GT2" s="55"/>
      <c r="GU2" s="55"/>
      <c r="GV2" s="55"/>
      <c r="GW2" s="55"/>
      <c r="GX2" s="55"/>
      <c r="GY2" s="55"/>
      <c r="GZ2" s="55"/>
      <c r="HA2" s="55"/>
      <c r="HB2" s="55"/>
      <c r="HC2" s="55"/>
      <c r="HD2" s="55"/>
      <c r="HE2" s="55"/>
      <c r="HF2" s="55"/>
      <c r="HG2" s="55"/>
      <c r="HH2" s="55"/>
      <c r="HI2" s="55"/>
      <c r="HJ2" s="55"/>
      <c r="HK2" s="55"/>
      <c r="HL2" s="55"/>
      <c r="HM2" s="55"/>
      <c r="HN2" s="55"/>
      <c r="HO2" s="55"/>
      <c r="HP2" s="55"/>
      <c r="HQ2" s="55"/>
      <c r="HR2" s="55"/>
      <c r="HS2" s="55"/>
      <c r="HT2" s="55"/>
      <c r="HU2" s="55"/>
      <c r="HV2" s="55"/>
      <c r="HW2" s="55"/>
      <c r="HX2" s="55"/>
      <c r="HY2" s="55"/>
      <c r="HZ2" s="55"/>
      <c r="IA2" s="55"/>
      <c r="IB2" s="55"/>
      <c r="IC2" s="55"/>
      <c r="ID2" s="55"/>
      <c r="IE2" s="55"/>
      <c r="IF2" s="55"/>
      <c r="IG2" s="55"/>
      <c r="IH2" s="55"/>
      <c r="II2" s="55"/>
      <c r="IJ2" s="55"/>
      <c r="IK2" s="55"/>
      <c r="IL2" s="55"/>
      <c r="IM2" s="55"/>
      <c r="IN2" s="55"/>
    </row>
    <row r="3" spans="1:248" s="56" customFormat="1" ht="12">
      <c r="A3" s="57">
        <v>2</v>
      </c>
      <c r="B3" s="57" t="s">
        <v>62</v>
      </c>
      <c r="C3" s="57" t="s">
        <v>68</v>
      </c>
      <c r="D3" s="57" t="s">
        <v>63</v>
      </c>
      <c r="E3" s="58" t="s">
        <v>61</v>
      </c>
      <c r="F3" s="58">
        <v>620000</v>
      </c>
      <c r="G3" s="85">
        <v>36</v>
      </c>
      <c r="H3" s="85">
        <v>3</v>
      </c>
      <c r="I3" s="85">
        <v>33</v>
      </c>
      <c r="J3" s="85">
        <v>19920</v>
      </c>
      <c r="K3" s="59" t="s">
        <v>43</v>
      </c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  <c r="DR3" s="55"/>
      <c r="DS3" s="55"/>
      <c r="DT3" s="55"/>
      <c r="DU3" s="55"/>
      <c r="DV3" s="55"/>
      <c r="DW3" s="55"/>
      <c r="DX3" s="55"/>
      <c r="DY3" s="55"/>
      <c r="DZ3" s="55"/>
      <c r="EA3" s="55"/>
      <c r="EB3" s="55"/>
      <c r="EC3" s="55"/>
      <c r="ED3" s="55"/>
      <c r="EE3" s="55"/>
      <c r="EF3" s="55"/>
      <c r="EG3" s="55"/>
      <c r="EH3" s="55"/>
      <c r="EI3" s="55"/>
      <c r="EJ3" s="55"/>
      <c r="EK3" s="55"/>
      <c r="EL3" s="55"/>
      <c r="EM3" s="55"/>
      <c r="EN3" s="55"/>
      <c r="EO3" s="55"/>
      <c r="EP3" s="55"/>
      <c r="EQ3" s="55"/>
      <c r="ER3" s="55"/>
      <c r="ES3" s="55"/>
      <c r="ET3" s="55"/>
      <c r="EU3" s="55"/>
      <c r="EV3" s="55"/>
      <c r="EW3" s="55"/>
      <c r="EX3" s="55"/>
      <c r="EY3" s="55"/>
      <c r="EZ3" s="55"/>
      <c r="FA3" s="55"/>
      <c r="FB3" s="55"/>
      <c r="FC3" s="55"/>
      <c r="FD3" s="55"/>
      <c r="FE3" s="55"/>
      <c r="FF3" s="55"/>
      <c r="FG3" s="55"/>
      <c r="FH3" s="55"/>
      <c r="FI3" s="55"/>
      <c r="FJ3" s="55"/>
      <c r="FK3" s="55"/>
      <c r="FL3" s="55"/>
      <c r="FM3" s="55"/>
      <c r="FN3" s="55"/>
      <c r="FO3" s="55"/>
      <c r="FP3" s="55"/>
      <c r="FQ3" s="55"/>
      <c r="FR3" s="55"/>
      <c r="FS3" s="55"/>
      <c r="FT3" s="55"/>
      <c r="FU3" s="55"/>
      <c r="FV3" s="55"/>
      <c r="FW3" s="55"/>
      <c r="FX3" s="55"/>
      <c r="FY3" s="55"/>
      <c r="FZ3" s="55"/>
      <c r="GA3" s="55"/>
      <c r="GB3" s="55"/>
      <c r="GC3" s="55"/>
      <c r="GD3" s="55"/>
      <c r="GE3" s="55"/>
      <c r="GF3" s="55"/>
      <c r="GG3" s="55"/>
      <c r="GH3" s="55"/>
      <c r="GI3" s="55"/>
      <c r="GJ3" s="55"/>
      <c r="GK3" s="55"/>
      <c r="GL3" s="55"/>
      <c r="GM3" s="55"/>
      <c r="GN3" s="55"/>
      <c r="GO3" s="55"/>
      <c r="GP3" s="55"/>
      <c r="GQ3" s="55"/>
      <c r="GR3" s="55"/>
      <c r="GS3" s="55"/>
      <c r="GT3" s="55"/>
      <c r="GU3" s="55"/>
      <c r="GV3" s="55"/>
      <c r="GW3" s="55"/>
      <c r="GX3" s="55"/>
      <c r="GY3" s="55"/>
      <c r="GZ3" s="55"/>
      <c r="HA3" s="55"/>
      <c r="HB3" s="55"/>
      <c r="HC3" s="55"/>
      <c r="HD3" s="55"/>
      <c r="HE3" s="55"/>
      <c r="HF3" s="55"/>
      <c r="HG3" s="55"/>
      <c r="HH3" s="55"/>
      <c r="HI3" s="55"/>
      <c r="HJ3" s="55"/>
      <c r="HK3" s="55"/>
      <c r="HL3" s="55"/>
      <c r="HM3" s="55"/>
      <c r="HN3" s="55"/>
      <c r="HO3" s="55"/>
      <c r="HP3" s="55"/>
      <c r="HQ3" s="55"/>
      <c r="HR3" s="55"/>
      <c r="HS3" s="55"/>
      <c r="HT3" s="55"/>
      <c r="HU3" s="55"/>
      <c r="HV3" s="55"/>
      <c r="HW3" s="55"/>
      <c r="HX3" s="55"/>
      <c r="HY3" s="55"/>
      <c r="HZ3" s="55"/>
      <c r="IA3" s="55"/>
      <c r="IB3" s="55"/>
      <c r="IC3" s="55"/>
      <c r="ID3" s="55"/>
      <c r="IE3" s="55"/>
      <c r="IF3" s="55"/>
      <c r="IG3" s="55"/>
      <c r="IH3" s="55"/>
      <c r="II3" s="55"/>
      <c r="IJ3" s="55"/>
      <c r="IK3" s="55"/>
      <c r="IL3" s="55"/>
      <c r="IM3" s="55"/>
      <c r="IN3" s="55"/>
    </row>
    <row r="4" spans="1:248" s="56" customFormat="1" ht="12">
      <c r="A4" s="57">
        <v>3</v>
      </c>
      <c r="B4" s="60" t="s">
        <v>66</v>
      </c>
      <c r="C4" s="65" t="s">
        <v>69</v>
      </c>
      <c r="D4" s="57" t="s">
        <v>64</v>
      </c>
      <c r="E4" s="58" t="s">
        <v>65</v>
      </c>
      <c r="F4" s="58">
        <v>0</v>
      </c>
      <c r="G4" s="85">
        <v>0</v>
      </c>
      <c r="H4" s="85">
        <v>0</v>
      </c>
      <c r="I4" s="85">
        <v>0</v>
      </c>
      <c r="J4" s="85">
        <v>0</v>
      </c>
      <c r="K4" s="59" t="s">
        <v>75</v>
      </c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/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5"/>
      <c r="DS4" s="55"/>
      <c r="DT4" s="55"/>
      <c r="DU4" s="55"/>
      <c r="DV4" s="55"/>
      <c r="DW4" s="55"/>
      <c r="DX4" s="55"/>
      <c r="DY4" s="55"/>
      <c r="DZ4" s="55"/>
      <c r="EA4" s="55"/>
      <c r="EB4" s="55"/>
      <c r="EC4" s="55"/>
      <c r="ED4" s="55"/>
      <c r="EE4" s="55"/>
      <c r="EF4" s="55"/>
      <c r="EG4" s="55"/>
      <c r="EH4" s="55"/>
      <c r="EI4" s="55"/>
      <c r="EJ4" s="55"/>
      <c r="EK4" s="55"/>
      <c r="EL4" s="55"/>
      <c r="EM4" s="55"/>
      <c r="EN4" s="55"/>
      <c r="EO4" s="55"/>
      <c r="EP4" s="55"/>
      <c r="EQ4" s="55"/>
      <c r="ER4" s="55"/>
      <c r="ES4" s="55"/>
      <c r="ET4" s="55"/>
      <c r="EU4" s="55"/>
      <c r="EV4" s="55"/>
      <c r="EW4" s="55"/>
      <c r="EX4" s="55"/>
      <c r="EY4" s="55"/>
      <c r="EZ4" s="55"/>
      <c r="FA4" s="55"/>
      <c r="FB4" s="55"/>
      <c r="FC4" s="55"/>
      <c r="FD4" s="55"/>
      <c r="FE4" s="55"/>
      <c r="FF4" s="55"/>
      <c r="FG4" s="55"/>
      <c r="FH4" s="55"/>
      <c r="FI4" s="55"/>
      <c r="FJ4" s="55"/>
      <c r="FK4" s="55"/>
      <c r="FL4" s="55"/>
      <c r="FM4" s="55"/>
      <c r="FN4" s="55"/>
      <c r="FO4" s="55"/>
      <c r="FP4" s="55"/>
      <c r="FQ4" s="55"/>
      <c r="FR4" s="55"/>
      <c r="FS4" s="55"/>
      <c r="FT4" s="55"/>
      <c r="FU4" s="55"/>
      <c r="FV4" s="55"/>
      <c r="FW4" s="55"/>
      <c r="FX4" s="55"/>
      <c r="FY4" s="55"/>
      <c r="FZ4" s="55"/>
      <c r="GA4" s="55"/>
      <c r="GB4" s="55"/>
      <c r="GC4" s="55"/>
      <c r="GD4" s="55"/>
      <c r="GE4" s="55"/>
      <c r="GF4" s="55"/>
      <c r="GG4" s="55"/>
      <c r="GH4" s="55"/>
      <c r="GI4" s="55"/>
      <c r="GJ4" s="55"/>
      <c r="GK4" s="55"/>
      <c r="GL4" s="55"/>
      <c r="GM4" s="55"/>
      <c r="GN4" s="55"/>
      <c r="GO4" s="55"/>
      <c r="GP4" s="55"/>
      <c r="GQ4" s="55"/>
      <c r="GR4" s="55"/>
      <c r="GS4" s="55"/>
      <c r="GT4" s="55"/>
      <c r="GU4" s="55"/>
      <c r="GV4" s="55"/>
      <c r="GW4" s="55"/>
      <c r="GX4" s="55"/>
      <c r="GY4" s="55"/>
      <c r="GZ4" s="55"/>
      <c r="HA4" s="55"/>
      <c r="HB4" s="55"/>
      <c r="HC4" s="55"/>
      <c r="HD4" s="55"/>
      <c r="HE4" s="55"/>
      <c r="HF4" s="55"/>
      <c r="HG4" s="55"/>
      <c r="HH4" s="55"/>
      <c r="HI4" s="55"/>
      <c r="HJ4" s="55"/>
      <c r="HK4" s="55"/>
      <c r="HL4" s="55"/>
      <c r="HM4" s="55"/>
      <c r="HN4" s="55"/>
      <c r="HO4" s="55"/>
      <c r="HP4" s="55"/>
      <c r="HQ4" s="55"/>
      <c r="HR4" s="55"/>
      <c r="HS4" s="55"/>
      <c r="HT4" s="55"/>
      <c r="HU4" s="55"/>
      <c r="HV4" s="55"/>
      <c r="HW4" s="55"/>
      <c r="HX4" s="55"/>
      <c r="HY4" s="55"/>
      <c r="HZ4" s="55"/>
      <c r="IA4" s="55"/>
      <c r="IB4" s="55"/>
      <c r="IC4" s="55"/>
      <c r="ID4" s="55"/>
      <c r="IE4" s="55"/>
      <c r="IF4" s="55"/>
      <c r="IG4" s="55"/>
      <c r="IH4" s="55"/>
      <c r="II4" s="55"/>
      <c r="IJ4" s="55"/>
      <c r="IK4" s="55"/>
      <c r="IL4" s="55"/>
      <c r="IM4" s="55"/>
      <c r="IN4" s="55"/>
    </row>
    <row r="5" spans="1:248" s="56" customFormat="1" ht="12">
      <c r="A5" s="57">
        <v>4</v>
      </c>
      <c r="B5" s="60"/>
      <c r="C5" s="65"/>
      <c r="D5" s="57"/>
      <c r="E5" s="58"/>
      <c r="F5" s="58"/>
      <c r="G5" s="85"/>
      <c r="H5" s="85"/>
      <c r="I5" s="85"/>
      <c r="J5" s="85">
        <v>35000</v>
      </c>
      <c r="K5" s="59" t="s">
        <v>43</v>
      </c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/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/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/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/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/>
      <c r="IJ5" s="55"/>
      <c r="IK5" s="55"/>
      <c r="IL5" s="55"/>
      <c r="IM5" s="55"/>
      <c r="IN5" s="55"/>
    </row>
    <row r="6" spans="1:248" s="56" customFormat="1" ht="12">
      <c r="A6" s="61"/>
      <c r="B6" s="57"/>
      <c r="C6" s="57"/>
      <c r="D6" s="57"/>
      <c r="E6" s="57"/>
      <c r="F6" s="57"/>
      <c r="G6" s="57"/>
      <c r="H6" s="57"/>
      <c r="I6" s="57"/>
      <c r="J6" s="57"/>
      <c r="K6" s="62">
        <f>SUMIF(K2:K5,"Y",J2:J5)</f>
        <v>79830</v>
      </c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  <c r="DY6" s="55"/>
      <c r="DZ6" s="55"/>
      <c r="EA6" s="55"/>
      <c r="EB6" s="55"/>
      <c r="EC6" s="55"/>
      <c r="ED6" s="55"/>
      <c r="EE6" s="55"/>
      <c r="EF6" s="55"/>
      <c r="EG6" s="55"/>
      <c r="EH6" s="55"/>
      <c r="EI6" s="55"/>
      <c r="EJ6" s="55"/>
      <c r="EK6" s="55"/>
      <c r="EL6" s="55"/>
      <c r="EM6" s="55"/>
      <c r="EN6" s="55"/>
      <c r="EO6" s="55"/>
      <c r="EP6" s="55"/>
      <c r="EQ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/>
      <c r="FF6" s="55"/>
      <c r="FG6" s="55"/>
      <c r="FH6" s="55"/>
      <c r="FI6" s="55"/>
      <c r="FJ6" s="55"/>
      <c r="FK6" s="55"/>
      <c r="FL6" s="55"/>
      <c r="FM6" s="55"/>
      <c r="FN6" s="55"/>
      <c r="FO6" s="55"/>
      <c r="FP6" s="55"/>
      <c r="FQ6" s="55"/>
      <c r="FR6" s="55"/>
      <c r="FS6" s="55"/>
      <c r="FT6" s="55"/>
      <c r="FU6" s="55"/>
      <c r="FV6" s="55"/>
      <c r="FW6" s="55"/>
      <c r="FX6" s="55"/>
      <c r="FY6" s="55"/>
      <c r="FZ6" s="55"/>
      <c r="GA6" s="55"/>
      <c r="GB6" s="55"/>
      <c r="GC6" s="55"/>
      <c r="GD6" s="55"/>
      <c r="GE6" s="55"/>
      <c r="GF6" s="55"/>
      <c r="GG6" s="55"/>
      <c r="GH6" s="55"/>
      <c r="GI6" s="55"/>
      <c r="GJ6" s="55"/>
      <c r="GK6" s="55"/>
      <c r="GL6" s="55"/>
      <c r="GM6" s="55"/>
      <c r="GN6" s="55"/>
      <c r="GO6" s="55"/>
      <c r="GP6" s="55"/>
      <c r="GQ6" s="55"/>
      <c r="GR6" s="55"/>
      <c r="GS6" s="55"/>
      <c r="GT6" s="55"/>
      <c r="GU6" s="55"/>
      <c r="GV6" s="55"/>
      <c r="GW6" s="55"/>
      <c r="GX6" s="55"/>
      <c r="GY6" s="55"/>
      <c r="GZ6" s="55"/>
      <c r="HA6" s="55"/>
      <c r="HB6" s="55"/>
      <c r="HC6" s="55"/>
      <c r="HD6" s="55"/>
      <c r="HE6" s="55"/>
      <c r="HF6" s="55"/>
      <c r="HG6" s="55"/>
      <c r="HH6" s="55"/>
      <c r="HI6" s="55"/>
      <c r="HJ6" s="55"/>
      <c r="HK6" s="55"/>
      <c r="HL6" s="55"/>
      <c r="HM6" s="55"/>
      <c r="HN6" s="55"/>
      <c r="HO6" s="55"/>
      <c r="HP6" s="55"/>
      <c r="HQ6" s="55"/>
      <c r="HR6" s="55"/>
      <c r="HS6" s="55"/>
      <c r="HT6" s="55"/>
      <c r="HU6" s="55"/>
      <c r="HV6" s="55"/>
      <c r="HW6" s="55"/>
      <c r="HX6" s="55"/>
      <c r="HY6" s="55"/>
      <c r="HZ6" s="55"/>
      <c r="IA6" s="55"/>
      <c r="IB6" s="55"/>
      <c r="IC6" s="55"/>
      <c r="ID6" s="55"/>
      <c r="IE6" s="55"/>
      <c r="IF6" s="55"/>
      <c r="IG6" s="55"/>
      <c r="IH6" s="55"/>
      <c r="II6" s="55"/>
      <c r="IJ6" s="55"/>
      <c r="IK6" s="55"/>
      <c r="IL6" s="55"/>
      <c r="IM6" s="55"/>
      <c r="IN6" s="55"/>
    </row>
    <row r="7" spans="1:248" s="56" customFormat="1" ht="12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5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55"/>
      <c r="EU7" s="55"/>
      <c r="EV7" s="55"/>
      <c r="EW7" s="55"/>
      <c r="EX7" s="55"/>
      <c r="EY7" s="55"/>
      <c r="EZ7" s="55"/>
      <c r="FA7" s="55"/>
      <c r="FB7" s="55"/>
      <c r="FC7" s="55"/>
      <c r="FD7" s="55"/>
      <c r="FE7" s="55"/>
      <c r="FF7" s="55"/>
      <c r="FG7" s="55"/>
      <c r="FH7" s="55"/>
      <c r="FI7" s="55"/>
      <c r="FJ7" s="55"/>
      <c r="FK7" s="55"/>
      <c r="FL7" s="55"/>
      <c r="FM7" s="55"/>
      <c r="FN7" s="55"/>
      <c r="FO7" s="55"/>
      <c r="FP7" s="55"/>
      <c r="FQ7" s="55"/>
      <c r="FR7" s="55"/>
      <c r="FS7" s="55"/>
      <c r="FT7" s="55"/>
      <c r="FU7" s="55"/>
      <c r="FV7" s="55"/>
      <c r="FW7" s="55"/>
      <c r="FX7" s="55"/>
      <c r="FY7" s="55"/>
      <c r="FZ7" s="55"/>
      <c r="GA7" s="55"/>
      <c r="GB7" s="55"/>
      <c r="GC7" s="55"/>
      <c r="GD7" s="55"/>
      <c r="GE7" s="55"/>
      <c r="GF7" s="55"/>
      <c r="GG7" s="55"/>
      <c r="GH7" s="55"/>
      <c r="GI7" s="55"/>
      <c r="GJ7" s="55"/>
      <c r="GK7" s="55"/>
      <c r="GL7" s="55"/>
      <c r="GM7" s="55"/>
      <c r="GN7" s="55"/>
      <c r="GO7" s="55"/>
      <c r="GP7" s="55"/>
      <c r="GQ7" s="55"/>
      <c r="GR7" s="55"/>
      <c r="GS7" s="55"/>
      <c r="GT7" s="55"/>
      <c r="GU7" s="55"/>
      <c r="GV7" s="55"/>
      <c r="GW7" s="55"/>
      <c r="GX7" s="55"/>
      <c r="GY7" s="55"/>
      <c r="GZ7" s="55"/>
      <c r="HA7" s="55"/>
      <c r="HB7" s="55"/>
      <c r="HC7" s="55"/>
      <c r="HD7" s="55"/>
      <c r="HE7" s="55"/>
      <c r="HF7" s="55"/>
      <c r="HG7" s="55"/>
      <c r="HH7" s="55"/>
      <c r="HI7" s="55"/>
      <c r="HJ7" s="55"/>
      <c r="HK7" s="55"/>
      <c r="HL7" s="55"/>
      <c r="HM7" s="55"/>
      <c r="HN7" s="55"/>
      <c r="HO7" s="55"/>
      <c r="HP7" s="55"/>
      <c r="HQ7" s="55"/>
      <c r="HR7" s="55"/>
      <c r="HS7" s="55"/>
      <c r="HT7" s="55"/>
      <c r="HU7" s="55"/>
      <c r="HV7" s="55"/>
      <c r="HW7" s="55"/>
      <c r="HX7" s="55"/>
      <c r="HY7" s="55"/>
      <c r="HZ7" s="55"/>
      <c r="IA7" s="55"/>
      <c r="IB7" s="55"/>
      <c r="IC7" s="55"/>
      <c r="ID7" s="55"/>
      <c r="IE7" s="55"/>
      <c r="IF7" s="55"/>
      <c r="IG7" s="55"/>
      <c r="IH7" s="55"/>
      <c r="II7" s="55"/>
      <c r="IJ7" s="55"/>
      <c r="IK7" s="55"/>
      <c r="IL7" s="55"/>
      <c r="IM7" s="55"/>
      <c r="IN7" s="55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8:O43"/>
  <sheetViews>
    <sheetView tabSelected="1" topLeftCell="A12" workbookViewId="0">
      <selection activeCell="I16" sqref="I16"/>
    </sheetView>
  </sheetViews>
  <sheetFormatPr defaultRowHeight="12.75"/>
  <cols>
    <col min="2" max="2" width="17.7109375" customWidth="1"/>
    <col min="3" max="4" width="10" customWidth="1"/>
    <col min="5" max="5" width="10.140625" customWidth="1"/>
  </cols>
  <sheetData>
    <row r="8" spans="2:9">
      <c r="B8" s="64"/>
      <c r="C8" s="64"/>
      <c r="D8" s="64"/>
      <c r="E8" s="64"/>
      <c r="F8" s="64"/>
      <c r="G8" s="64"/>
      <c r="H8" s="64"/>
      <c r="I8" s="64"/>
    </row>
    <row r="9" spans="2:9" ht="21">
      <c r="B9" s="64"/>
      <c r="C9" s="45"/>
      <c r="D9" s="82" t="s">
        <v>57</v>
      </c>
      <c r="E9" s="83"/>
      <c r="F9" s="64"/>
      <c r="G9" s="64"/>
      <c r="H9" s="64"/>
      <c r="I9" s="64"/>
    </row>
    <row r="10" spans="2:9" ht="45">
      <c r="B10" s="46" t="s">
        <v>82</v>
      </c>
      <c r="C10" s="45"/>
      <c r="D10" s="47"/>
      <c r="E10" s="47"/>
      <c r="F10" s="48"/>
      <c r="G10" s="64"/>
      <c r="H10" s="64"/>
      <c r="I10" s="64"/>
    </row>
    <row r="11" spans="2:9" ht="15">
      <c r="B11" s="49"/>
      <c r="C11" s="50" t="s">
        <v>76</v>
      </c>
      <c r="D11" s="50" t="s">
        <v>77</v>
      </c>
      <c r="E11" s="50" t="s">
        <v>67</v>
      </c>
      <c r="F11" s="50" t="s">
        <v>85</v>
      </c>
      <c r="G11" s="50" t="s">
        <v>84</v>
      </c>
      <c r="H11" s="50" t="s">
        <v>83</v>
      </c>
      <c r="I11" s="51"/>
    </row>
    <row r="12" spans="2:9" ht="15">
      <c r="B12" s="50" t="s">
        <v>78</v>
      </c>
      <c r="C12" s="51">
        <v>1029.96</v>
      </c>
      <c r="D12" s="52">
        <v>2052.06</v>
      </c>
      <c r="E12" s="51">
        <v>1088.54</v>
      </c>
      <c r="F12" s="52">
        <v>6672.64</v>
      </c>
      <c r="G12" s="52">
        <v>20285.14</v>
      </c>
      <c r="H12" s="52">
        <v>2768.44</v>
      </c>
      <c r="I12" s="51"/>
    </row>
    <row r="13" spans="2:9" ht="15">
      <c r="B13" s="50" t="s">
        <v>79</v>
      </c>
      <c r="C13" s="52">
        <v>17208.96</v>
      </c>
      <c r="D13" s="52">
        <v>2811.06</v>
      </c>
      <c r="E13" s="52">
        <v>1088.54</v>
      </c>
      <c r="F13" s="52">
        <v>2071.84</v>
      </c>
      <c r="G13" s="52">
        <v>1445.24</v>
      </c>
      <c r="H13" s="52">
        <v>430472.94</v>
      </c>
      <c r="I13" s="51"/>
    </row>
    <row r="14" spans="2:9" ht="15">
      <c r="B14" s="50" t="s">
        <v>80</v>
      </c>
      <c r="C14" s="52">
        <v>392.06</v>
      </c>
      <c r="D14" s="52">
        <v>41347.440000000002</v>
      </c>
      <c r="E14" s="52">
        <v>1055.54</v>
      </c>
      <c r="F14" s="52">
        <v>20138.14</v>
      </c>
      <c r="G14" s="52">
        <v>746.34</v>
      </c>
      <c r="H14" s="51">
        <v>130.4</v>
      </c>
      <c r="I14" s="51"/>
    </row>
    <row r="15" spans="2:9" ht="15">
      <c r="B15" s="50" t="s">
        <v>81</v>
      </c>
      <c r="C15" s="52">
        <v>2408.06</v>
      </c>
      <c r="D15" s="52">
        <v>40998.54</v>
      </c>
      <c r="E15" s="51">
        <v>2491.64</v>
      </c>
      <c r="F15" s="52">
        <v>17019.14</v>
      </c>
      <c r="G15" s="52">
        <v>39168.339999999997</v>
      </c>
      <c r="H15" s="52">
        <v>4369.6000000000004</v>
      </c>
      <c r="I15" s="51"/>
    </row>
    <row r="16" spans="2:9">
      <c r="B16" s="53"/>
      <c r="C16" s="51">
        <f>SUM(C12:C15)</f>
        <v>21039.040000000001</v>
      </c>
      <c r="D16" s="51">
        <f>SUM(D12:D15)</f>
        <v>87209.1</v>
      </c>
      <c r="E16" s="51">
        <f>SUM(E12:E15)</f>
        <v>5724.26</v>
      </c>
      <c r="F16" s="51">
        <f t="shared" ref="F16:H16" si="0">SUM(F12:F15)</f>
        <v>45901.759999999995</v>
      </c>
      <c r="G16" s="51">
        <f t="shared" si="0"/>
        <v>61645.06</v>
      </c>
      <c r="H16" s="51">
        <f t="shared" si="0"/>
        <v>437741.38</v>
      </c>
      <c r="I16" s="66">
        <f>(SUM(C16:H16)/24)</f>
        <v>27469.191666666666</v>
      </c>
    </row>
    <row r="17" spans="2:15">
      <c r="B17" s="64"/>
      <c r="C17" s="64"/>
      <c r="D17" s="64"/>
      <c r="E17" s="64"/>
      <c r="F17" s="64"/>
      <c r="G17" s="64"/>
      <c r="H17" s="64"/>
      <c r="I17" s="64"/>
    </row>
    <row r="18" spans="2:15">
      <c r="B18" s="64"/>
      <c r="C18" s="64"/>
      <c r="D18" s="64"/>
      <c r="E18" s="64"/>
      <c r="F18" s="64"/>
      <c r="G18" s="64"/>
      <c r="H18" s="64"/>
      <c r="I18" s="64"/>
    </row>
    <row r="19" spans="2:15" ht="21">
      <c r="B19" s="64"/>
      <c r="C19" s="45"/>
      <c r="D19" s="82" t="s">
        <v>68</v>
      </c>
      <c r="E19" s="83"/>
      <c r="F19" s="64"/>
      <c r="G19" s="64"/>
      <c r="H19" s="64"/>
      <c r="I19" s="64"/>
    </row>
    <row r="20" spans="2:15" ht="45">
      <c r="B20" s="46" t="s">
        <v>86</v>
      </c>
      <c r="C20" s="45"/>
      <c r="D20" s="47"/>
      <c r="E20" s="47"/>
      <c r="F20" s="48"/>
      <c r="G20" s="64"/>
      <c r="H20" s="64"/>
      <c r="I20" s="64"/>
      <c r="J20" s="44"/>
      <c r="K20" s="44"/>
      <c r="L20" s="44"/>
      <c r="M20" s="44"/>
      <c r="N20" s="44"/>
      <c r="O20" s="44"/>
    </row>
    <row r="21" spans="2:15" ht="15">
      <c r="B21" s="49"/>
      <c r="C21" s="50" t="s">
        <v>76</v>
      </c>
      <c r="D21" s="50" t="s">
        <v>77</v>
      </c>
      <c r="E21" s="50" t="s">
        <v>67</v>
      </c>
      <c r="F21" s="50" t="s">
        <v>85</v>
      </c>
      <c r="G21" s="50" t="s">
        <v>84</v>
      </c>
      <c r="H21" s="50" t="s">
        <v>83</v>
      </c>
      <c r="I21" s="51"/>
      <c r="J21" s="44"/>
      <c r="K21" s="44"/>
      <c r="L21" s="44"/>
      <c r="M21" s="44"/>
      <c r="N21" s="44"/>
      <c r="O21" s="44"/>
    </row>
    <row r="22" spans="2:15" ht="15">
      <c r="B22" s="50" t="s">
        <v>78</v>
      </c>
      <c r="C22" s="51">
        <v>175034.19</v>
      </c>
      <c r="D22" s="52">
        <v>267093.19</v>
      </c>
      <c r="E22" s="51">
        <v>278995.69</v>
      </c>
      <c r="F22" s="52">
        <v>35965.839999999997</v>
      </c>
      <c r="G22" s="52">
        <v>167359.91</v>
      </c>
      <c r="H22" s="52">
        <v>655459.91</v>
      </c>
      <c r="I22" s="51"/>
    </row>
    <row r="23" spans="2:15" ht="15">
      <c r="B23" s="50" t="s">
        <v>79</v>
      </c>
      <c r="C23" s="52">
        <v>275034.19</v>
      </c>
      <c r="D23" s="52">
        <v>247093.19</v>
      </c>
      <c r="E23" s="52">
        <v>66743.69</v>
      </c>
      <c r="F23" s="52">
        <v>35965.839999999997</v>
      </c>
      <c r="G23" s="52">
        <v>161459.91</v>
      </c>
      <c r="H23" s="52">
        <v>775615.77</v>
      </c>
      <c r="I23" s="51"/>
    </row>
    <row r="24" spans="2:15" ht="15">
      <c r="B24" s="50" t="s">
        <v>80</v>
      </c>
      <c r="C24" s="52">
        <v>275034.19</v>
      </c>
      <c r="D24" s="52">
        <v>189830.19</v>
      </c>
      <c r="E24" s="52">
        <v>66891.789999999994</v>
      </c>
      <c r="F24" s="52">
        <v>27705.84</v>
      </c>
      <c r="G24" s="52">
        <v>161459.91</v>
      </c>
      <c r="H24" s="52">
        <v>942588.77</v>
      </c>
      <c r="I24" s="51"/>
    </row>
    <row r="25" spans="2:15" ht="15">
      <c r="B25" s="50" t="s">
        <v>81</v>
      </c>
      <c r="C25" s="52">
        <v>266034.19</v>
      </c>
      <c r="D25" s="52">
        <v>280995.69</v>
      </c>
      <c r="E25" s="51">
        <v>57891.79</v>
      </c>
      <c r="F25" s="52">
        <v>18705.84</v>
      </c>
      <c r="G25" s="52">
        <v>52459.91</v>
      </c>
      <c r="H25" s="52">
        <v>1005374.77</v>
      </c>
      <c r="I25" s="51"/>
    </row>
    <row r="26" spans="2:15">
      <c r="B26" s="53"/>
      <c r="C26" s="51">
        <f>SUM(C22:C25)</f>
        <v>991136.76</v>
      </c>
      <c r="D26" s="51">
        <f>SUM(D22:D25)</f>
        <v>985012.26</v>
      </c>
      <c r="E26" s="51">
        <f>SUM(E22:E25)</f>
        <v>470522.95999999996</v>
      </c>
      <c r="F26" s="51">
        <f t="shared" ref="F26:H26" si="1">SUM(F22:F25)</f>
        <v>118343.35999999999</v>
      </c>
      <c r="G26" s="51">
        <f t="shared" si="1"/>
        <v>542739.64</v>
      </c>
      <c r="H26" s="51">
        <f t="shared" si="1"/>
        <v>3379039.22</v>
      </c>
      <c r="I26" s="66">
        <f>(SUM(C26:H26)/24)</f>
        <v>270283.09166666667</v>
      </c>
    </row>
    <row r="27" spans="2:15" ht="15">
      <c r="B27" s="64"/>
      <c r="C27" s="64"/>
      <c r="D27" s="64"/>
      <c r="E27" s="64"/>
      <c r="F27" s="79" t="s">
        <v>51</v>
      </c>
      <c r="G27" s="80"/>
      <c r="H27" s="81"/>
      <c r="I27" s="67">
        <f>(I16+I26)/1065.45</f>
        <v>279.4615264285826</v>
      </c>
    </row>
    <row r="42" spans="2:9">
      <c r="B42" s="44"/>
      <c r="C42" s="44"/>
      <c r="D42" s="44"/>
      <c r="E42" s="44"/>
      <c r="F42" s="44"/>
      <c r="G42" s="44"/>
      <c r="H42" s="44"/>
      <c r="I42" s="44"/>
    </row>
    <row r="43" spans="2:9">
      <c r="B43" s="44"/>
      <c r="C43" s="44"/>
      <c r="D43" s="44"/>
      <c r="E43" s="44"/>
      <c r="F43" s="44"/>
      <c r="G43" s="44"/>
      <c r="H43" s="44"/>
      <c r="I43" s="44"/>
    </row>
  </sheetData>
  <mergeCells count="3">
    <mergeCell ref="F27:H27"/>
    <mergeCell ref="D9:E9"/>
    <mergeCell ref="D19:E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4" t="s">
        <v>9</v>
      </c>
      <c r="B1" s="84"/>
      <c r="C1" s="22"/>
    </row>
    <row r="2" spans="1:6" ht="14.25" customHeight="1">
      <c r="A2" s="84" t="s">
        <v>10</v>
      </c>
      <c r="B2" s="84"/>
      <c r="C2" s="22"/>
    </row>
    <row r="5" spans="1:6" ht="30">
      <c r="A5" s="23" t="s">
        <v>3</v>
      </c>
      <c r="B5" s="24" t="s">
        <v>11</v>
      </c>
      <c r="C5" s="24" t="s">
        <v>12</v>
      </c>
      <c r="D5" s="25" t="s">
        <v>13</v>
      </c>
      <c r="E5" s="21" t="s">
        <v>14</v>
      </c>
      <c r="F5" s="21" t="s">
        <v>15</v>
      </c>
    </row>
    <row r="6" spans="1:6" ht="42.75">
      <c r="A6" s="26">
        <v>1</v>
      </c>
      <c r="B6" s="27" t="s">
        <v>16</v>
      </c>
      <c r="C6" s="28" t="s">
        <v>17</v>
      </c>
      <c r="D6" s="29"/>
      <c r="E6" s="30">
        <v>0.2</v>
      </c>
      <c r="F6" s="30">
        <f t="shared" ref="F6:F12" si="0">E6/10*D6</f>
        <v>0</v>
      </c>
    </row>
    <row r="7" spans="1:6" ht="42.75">
      <c r="A7" s="26">
        <v>2</v>
      </c>
      <c r="B7" s="27" t="s">
        <v>18</v>
      </c>
      <c r="C7" s="28" t="s">
        <v>19</v>
      </c>
      <c r="D7" s="31"/>
      <c r="E7" s="30">
        <v>0.15</v>
      </c>
      <c r="F7" s="30">
        <f t="shared" si="0"/>
        <v>0</v>
      </c>
    </row>
    <row r="8" spans="1:6" ht="42.75">
      <c r="A8" s="26">
        <v>3</v>
      </c>
      <c r="B8" s="27" t="s">
        <v>20</v>
      </c>
      <c r="C8" s="28" t="s">
        <v>21</v>
      </c>
      <c r="D8" s="31"/>
      <c r="E8" s="30">
        <v>0.1</v>
      </c>
      <c r="F8" s="30">
        <f t="shared" si="0"/>
        <v>0</v>
      </c>
    </row>
    <row r="9" spans="1:6" ht="57">
      <c r="A9" s="26">
        <v>4</v>
      </c>
      <c r="B9" s="27" t="s">
        <v>22</v>
      </c>
      <c r="C9" s="32" t="s">
        <v>23</v>
      </c>
      <c r="D9" s="31"/>
      <c r="E9" s="30">
        <v>0.1</v>
      </c>
      <c r="F9" s="30">
        <f t="shared" si="0"/>
        <v>0</v>
      </c>
    </row>
    <row r="10" spans="1:6" ht="85.5">
      <c r="A10" s="26">
        <v>5</v>
      </c>
      <c r="B10" s="27" t="s">
        <v>24</v>
      </c>
      <c r="C10" s="28" t="s">
        <v>25</v>
      </c>
      <c r="D10" s="31"/>
      <c r="E10" s="30">
        <v>0.1</v>
      </c>
      <c r="F10" s="30">
        <f t="shared" si="0"/>
        <v>0</v>
      </c>
    </row>
    <row r="11" spans="1:6" ht="128.25">
      <c r="A11" s="26">
        <v>6</v>
      </c>
      <c r="B11" s="33" t="s">
        <v>26</v>
      </c>
      <c r="C11" s="34" t="s">
        <v>27</v>
      </c>
      <c r="D11" s="31"/>
      <c r="E11" s="30">
        <v>0.1</v>
      </c>
      <c r="F11" s="30">
        <f t="shared" si="0"/>
        <v>0</v>
      </c>
    </row>
    <row r="12" spans="1:6" ht="28.5">
      <c r="A12" s="26">
        <v>7</v>
      </c>
      <c r="B12" s="26" t="s">
        <v>28</v>
      </c>
      <c r="C12" s="35" t="s">
        <v>29</v>
      </c>
      <c r="D12" s="31"/>
      <c r="E12" s="30">
        <v>0.25</v>
      </c>
      <c r="F12" s="30">
        <f t="shared" si="0"/>
        <v>0</v>
      </c>
    </row>
    <row r="13" spans="1:6" ht="15">
      <c r="A13" s="36"/>
      <c r="B13" s="37" t="s">
        <v>30</v>
      </c>
      <c r="C13" s="37"/>
      <c r="D13" s="38"/>
      <c r="E13" s="39">
        <f>SUM(E6:E12)</f>
        <v>0.99999999999999989</v>
      </c>
      <c r="F13" s="3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Banking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2019-12-20T09:13:39Z</dcterms:modified>
</cp:coreProperties>
</file>