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 activeTab="2"/>
  </bookViews>
  <sheets>
    <sheet name="Eligibility" sheetId="1" r:id="rId1"/>
    <sheet name="RTR" sheetId="2" r:id="rId2"/>
    <sheet name="Banking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P18" i="9"/>
  <c r="P19"/>
  <c r="P17"/>
  <c r="P16"/>
  <c r="I2" i="2"/>
  <c r="F13" i="1"/>
  <c r="B10"/>
  <c r="B6"/>
  <c r="D6"/>
  <c r="F6" s="1"/>
  <c r="N20" i="9"/>
  <c r="M20"/>
  <c r="L20"/>
  <c r="K20"/>
  <c r="J20"/>
  <c r="I20"/>
  <c r="H20"/>
  <c r="G20"/>
  <c r="F20"/>
  <c r="E20"/>
  <c r="D20"/>
  <c r="C20"/>
  <c r="O20" s="1"/>
  <c r="O12"/>
  <c r="N11"/>
  <c r="M11"/>
  <c r="L11"/>
  <c r="K11"/>
  <c r="J11"/>
  <c r="I11"/>
  <c r="H11"/>
  <c r="G11"/>
  <c r="F11"/>
  <c r="E11"/>
  <c r="D11"/>
  <c r="C11"/>
  <c r="O11" l="1"/>
  <c r="D12" i="1"/>
  <c r="F12" s="1"/>
  <c r="D11"/>
  <c r="F11" s="1"/>
  <c r="D10"/>
  <c r="F10" s="1"/>
  <c r="D3" l="1"/>
  <c r="D4"/>
  <c r="D5"/>
  <c r="D7"/>
  <c r="F7" s="1"/>
  <c r="D8"/>
  <c r="F5" l="1"/>
  <c r="F8" l="1"/>
  <c r="F4"/>
  <c r="F3"/>
  <c r="F20"/>
  <c r="K5" i="2"/>
  <c r="F15" i="1" s="1"/>
  <c r="F6" i="5"/>
  <c r="F7"/>
  <c r="F8"/>
  <c r="F9"/>
  <c r="F10"/>
  <c r="F11"/>
  <c r="F12"/>
  <c r="E13"/>
  <c r="F13" l="1"/>
  <c r="F14" i="1" l="1"/>
  <c r="F17" l="1"/>
  <c r="F21" s="1"/>
</calcChain>
</file>

<file path=xl/sharedStrings.xml><?xml version="1.0" encoding="utf-8"?>
<sst xmlns="http://schemas.openxmlformats.org/spreadsheetml/2006/main" count="118" uniqueCount="93">
  <si>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</si>
  <si>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</si>
  <si>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</si>
  <si>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</si>
  <si>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</si>
  <si>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</si>
  <si>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</si>
  <si>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</si>
  <si>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</si>
  <si>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</si>
  <si>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</si>
  <si>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</si>
  <si>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</si>
  <si>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</si>
  <si>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</si>
  <si>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</si>
  <si>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</si>
  <si>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</si>
  <si>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</si>
  <si>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</si>
  <si>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</si>
  <si>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</si>
  <si>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</si>
  <si>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</si>
  <si>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</si>
  <si>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</si>
  <si>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</si>
  <si>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</si>
  <si>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</si>
  <si>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</si>
  <si>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</si>
  <si>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</si>
  <si>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</si>
  <si>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</si>
  <si>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</si>
  <si>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</si>
  <si>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</si>
  <si>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</si>
  <si>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</si>
  <si>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</si>
  <si>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</si>
  <si>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</si>
  <si>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</si>
  <si>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</si>
  <si>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</si>
  <si>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</si>
  <si>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</si>
  <si>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</si>
  <si>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</si>
  <si>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</si>
  <si>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</si>
  <si>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</si>
  <si>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</si>
  <si>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Eligibilty In Lacs</t>
  </si>
  <si>
    <t>Net profit</t>
  </si>
  <si>
    <t>Depriciation</t>
  </si>
  <si>
    <t>Bank intrest</t>
  </si>
  <si>
    <t>Income from house property</t>
  </si>
  <si>
    <t>N</t>
  </si>
  <si>
    <t>ICICI</t>
  </si>
  <si>
    <t>S.S SELECTION</t>
  </si>
  <si>
    <t>RAJESH KUMAR MONGA</t>
  </si>
  <si>
    <t>NEERU MONGA</t>
  </si>
  <si>
    <t>2019-20</t>
  </si>
  <si>
    <t>LBLUD00037402341</t>
  </si>
  <si>
    <t>AL</t>
  </si>
  <si>
    <t>AUR004204041925</t>
  </si>
  <si>
    <t>AXIS</t>
  </si>
  <si>
    <t>HDFC</t>
  </si>
  <si>
    <t>DOD</t>
  </si>
  <si>
    <t>13208020000490</t>
  </si>
  <si>
    <t>S S SELECTION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</si>
  <si>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</si>
  <si>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</si>
  <si>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</si>
  <si>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</si>
  <si>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</si>
  <si>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</si>
  <si>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</si>
  <si>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</si>
  <si>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</si>
  <si>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</si>
  <si>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</si>
  <si>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</si>
  <si>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5th</t>
  </si>
  <si>
    <t>15th</t>
  </si>
  <si>
    <t>25th</t>
  </si>
  <si>
    <t>RAJESH MONGA</t>
  </si>
  <si>
    <t>Aug</t>
  </si>
  <si>
    <t>CC</t>
  </si>
  <si>
    <t>Income U/s 40 A 2B</t>
  </si>
  <si>
    <t>Rajesh Monga</t>
  </si>
  <si>
    <t>S S Selection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</si>
</sst>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164" fontId="2" fillId="0" borderId="0" applyBorder="0" applyProtection="0"/>
    <xf numFmtId="0" fontId="1" fillId="0" borderId="0"/>
  </cellStyleXfs>
  <cellXfs count="87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2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9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/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/>
    </xf>
    <xf numFmtId="1" fontId="18" fillId="9" borderId="1" xfId="0" applyNumberFormat="1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0" fillId="0" borderId="0" xfId="0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17" fillId="0" borderId="0" xfId="0" applyFont="1" applyAlignment="1">
      <alignment horizont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1"/>
  <sheetViews>
    <sheetView zoomScale="107" zoomScaleNormal="107" workbookViewId="0">
      <selection activeCell="E6" sqref="E6"/>
    </sheetView>
  </sheetViews>
  <sheetFormatPr defaultColWidth="31.28515625" defaultRowHeight="13.5"/>
  <cols>
    <col min="1" max="1" width="44.42578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7" ht="26.85" customHeight="1">
      <c r="A1" s="42" t="s">
        <v>60</v>
      </c>
      <c r="B1" s="68" t="s">
        <v>46</v>
      </c>
      <c r="C1" s="68"/>
      <c r="D1" s="6" t="s">
        <v>0</v>
      </c>
      <c r="E1" s="6">
        <v>7720208401</v>
      </c>
      <c r="F1" s="6" t="s">
        <v>1</v>
      </c>
    </row>
    <row r="2" spans="1:7">
      <c r="A2" s="43" t="s">
        <v>61</v>
      </c>
      <c r="B2" s="7" t="s">
        <v>47</v>
      </c>
      <c r="C2" s="7" t="s">
        <v>48</v>
      </c>
      <c r="D2" s="7" t="s">
        <v>31</v>
      </c>
      <c r="E2" s="8" t="s">
        <v>2</v>
      </c>
      <c r="F2" s="7" t="s">
        <v>32</v>
      </c>
    </row>
    <row r="3" spans="1:7">
      <c r="A3" s="9" t="s">
        <v>54</v>
      </c>
      <c r="B3" s="41">
        <v>640804</v>
      </c>
      <c r="C3" s="44">
        <v>634374</v>
      </c>
      <c r="D3" s="10">
        <f t="shared" ref="D3:D8" si="0">AVERAGE(B3:C3)</f>
        <v>637589</v>
      </c>
      <c r="E3" s="11">
        <v>1</v>
      </c>
      <c r="F3" s="10">
        <f t="shared" ref="F3:F8" si="1">E3*D3</f>
        <v>637589</v>
      </c>
    </row>
    <row r="4" spans="1:7">
      <c r="A4" s="9" t="s">
        <v>55</v>
      </c>
      <c r="B4" s="41">
        <v>228772</v>
      </c>
      <c r="C4" s="44">
        <v>269040</v>
      </c>
      <c r="D4" s="10">
        <f t="shared" si="0"/>
        <v>248906</v>
      </c>
      <c r="E4" s="11">
        <v>1</v>
      </c>
      <c r="F4" s="10">
        <f t="shared" si="1"/>
        <v>248906</v>
      </c>
    </row>
    <row r="5" spans="1:7">
      <c r="A5" s="9" t="s">
        <v>56</v>
      </c>
      <c r="B5" s="41">
        <v>849984</v>
      </c>
      <c r="C5" s="44">
        <v>689607</v>
      </c>
      <c r="D5" s="10">
        <f t="shared" si="0"/>
        <v>769795.5</v>
      </c>
      <c r="E5" s="11">
        <v>0</v>
      </c>
      <c r="F5" s="10">
        <f t="shared" ref="F5:F7" si="2">E5*D5</f>
        <v>0</v>
      </c>
      <c r="G5" s="1" t="s">
        <v>89</v>
      </c>
    </row>
    <row r="6" spans="1:7">
      <c r="A6" s="9" t="s">
        <v>90</v>
      </c>
      <c r="B6" s="41">
        <f>180000</f>
        <v>180000</v>
      </c>
      <c r="C6" s="44">
        <v>180000</v>
      </c>
      <c r="D6" s="10">
        <f t="shared" ref="D6" si="3">AVERAGE(B6:C6)</f>
        <v>180000</v>
      </c>
      <c r="E6" s="11">
        <v>1</v>
      </c>
      <c r="F6" s="10">
        <f t="shared" ref="F6" si="4">E6*D6</f>
        <v>180000</v>
      </c>
    </row>
    <row r="7" spans="1:7">
      <c r="A7" s="9" t="s">
        <v>45</v>
      </c>
      <c r="B7" s="41">
        <v>12704</v>
      </c>
      <c r="C7" s="44">
        <v>4965</v>
      </c>
      <c r="D7" s="10">
        <f t="shared" si="0"/>
        <v>8834.5</v>
      </c>
      <c r="E7" s="11">
        <v>0.5</v>
      </c>
      <c r="F7" s="10">
        <f t="shared" si="2"/>
        <v>4417.25</v>
      </c>
    </row>
    <row r="8" spans="1:7">
      <c r="A8" s="9" t="s">
        <v>33</v>
      </c>
      <c r="B8" s="41">
        <v>-12592</v>
      </c>
      <c r="C8" s="41">
        <v>-19665</v>
      </c>
      <c r="D8" s="10">
        <f t="shared" si="0"/>
        <v>-16128.5</v>
      </c>
      <c r="E8" s="11">
        <v>1</v>
      </c>
      <c r="F8" s="10">
        <f t="shared" si="1"/>
        <v>-16128.5</v>
      </c>
    </row>
    <row r="9" spans="1:7">
      <c r="A9" s="43" t="s">
        <v>62</v>
      </c>
      <c r="B9" s="7" t="s">
        <v>63</v>
      </c>
      <c r="C9" s="7" t="s">
        <v>47</v>
      </c>
      <c r="D9" s="7" t="s">
        <v>31</v>
      </c>
      <c r="E9" s="8" t="s">
        <v>2</v>
      </c>
      <c r="F9" s="7" t="s">
        <v>32</v>
      </c>
    </row>
    <row r="10" spans="1:7">
      <c r="A10" s="9" t="s">
        <v>57</v>
      </c>
      <c r="B10" s="41">
        <f>180000+54000</f>
        <v>234000</v>
      </c>
      <c r="C10" s="44">
        <v>126000</v>
      </c>
      <c r="D10" s="10">
        <f t="shared" ref="D10:D12" si="5">AVERAGE(B10:C10)</f>
        <v>180000</v>
      </c>
      <c r="E10" s="11">
        <v>1</v>
      </c>
      <c r="F10" s="10">
        <f t="shared" ref="F10:F12" si="6">E10*D10</f>
        <v>180000</v>
      </c>
    </row>
    <row r="11" spans="1:7">
      <c r="A11" s="9" t="s">
        <v>45</v>
      </c>
      <c r="B11" s="41">
        <v>218855</v>
      </c>
      <c r="C11" s="44">
        <v>190135</v>
      </c>
      <c r="D11" s="10">
        <f t="shared" si="5"/>
        <v>204495</v>
      </c>
      <c r="E11" s="11">
        <v>0.5</v>
      </c>
      <c r="F11" s="10">
        <f t="shared" si="6"/>
        <v>102247.5</v>
      </c>
    </row>
    <row r="12" spans="1:7">
      <c r="A12" s="9" t="s">
        <v>33</v>
      </c>
      <c r="B12" s="41">
        <v>0</v>
      </c>
      <c r="C12" s="41">
        <v>0</v>
      </c>
      <c r="D12" s="10">
        <f t="shared" si="5"/>
        <v>0</v>
      </c>
      <c r="E12" s="11">
        <v>1</v>
      </c>
      <c r="F12" s="10">
        <f t="shared" si="6"/>
        <v>0</v>
      </c>
    </row>
    <row r="13" spans="1:7" ht="15.4" customHeight="1">
      <c r="A13" s="40" t="s">
        <v>34</v>
      </c>
      <c r="B13" s="69"/>
      <c r="C13" s="70"/>
      <c r="D13" s="70"/>
      <c r="E13" s="71"/>
      <c r="F13" s="12">
        <f>+SUM(F3:F12)</f>
        <v>1337031.25</v>
      </c>
    </row>
    <row r="14" spans="1:7" ht="16.350000000000001" customHeight="1">
      <c r="A14" s="13" t="s">
        <v>35</v>
      </c>
      <c r="B14" s="72"/>
      <c r="C14" s="73"/>
      <c r="D14" s="73"/>
      <c r="E14" s="74"/>
      <c r="F14" s="12">
        <f>F13/12</f>
        <v>111419.27083333333</v>
      </c>
    </row>
    <row r="15" spans="1:7">
      <c r="A15" s="13" t="s">
        <v>36</v>
      </c>
      <c r="B15" s="72"/>
      <c r="C15" s="73"/>
      <c r="D15" s="73"/>
      <c r="E15" s="74"/>
      <c r="F15" s="10">
        <f>RTR!K5</f>
        <v>44830</v>
      </c>
    </row>
    <row r="16" spans="1:7" ht="16.350000000000001" customHeight="1">
      <c r="A16" s="14" t="s">
        <v>37</v>
      </c>
      <c r="B16" s="75"/>
      <c r="C16" s="76"/>
      <c r="D16" s="76"/>
      <c r="E16" s="77"/>
      <c r="F16" s="15">
        <v>1</v>
      </c>
    </row>
    <row r="17" spans="1:6" ht="16.350000000000001" customHeight="1">
      <c r="A17" s="13" t="s">
        <v>38</v>
      </c>
      <c r="B17" s="78"/>
      <c r="C17" s="78"/>
      <c r="D17" s="78"/>
      <c r="E17" s="78"/>
      <c r="F17" s="16">
        <f>(F14*F16)-F15</f>
        <v>66589.270833333328</v>
      </c>
    </row>
    <row r="18" spans="1:6" ht="16.350000000000001" customHeight="1">
      <c r="A18" s="13" t="s">
        <v>39</v>
      </c>
      <c r="B18" s="78"/>
      <c r="C18" s="78"/>
      <c r="D18" s="78"/>
      <c r="E18" s="78"/>
      <c r="F18" s="17">
        <v>180</v>
      </c>
    </row>
    <row r="19" spans="1:6" ht="14.25" customHeight="1">
      <c r="A19" s="13" t="s">
        <v>40</v>
      </c>
      <c r="B19" s="78"/>
      <c r="C19" s="78"/>
      <c r="D19" s="78"/>
      <c r="E19" s="78"/>
      <c r="F19" s="15">
        <v>0.1</v>
      </c>
    </row>
    <row r="20" spans="1:6">
      <c r="A20" s="13" t="s">
        <v>41</v>
      </c>
      <c r="B20" s="78"/>
      <c r="C20" s="78"/>
      <c r="D20" s="78"/>
      <c r="E20" s="78"/>
      <c r="F20" s="18">
        <f>PMT(F19/12,F18,-100000)</f>
        <v>1074.6051177081183</v>
      </c>
    </row>
    <row r="21" spans="1:6">
      <c r="A21" s="13" t="s">
        <v>42</v>
      </c>
      <c r="B21" s="78"/>
      <c r="C21" s="78"/>
      <c r="D21" s="78"/>
      <c r="E21" s="78"/>
      <c r="F21" s="19">
        <f>F17/F20</f>
        <v>61.966269968407268</v>
      </c>
    </row>
  </sheetData>
  <sheetProtection selectLockedCells="1" selectUnlockedCells="1"/>
  <mergeCells count="10">
    <mergeCell ref="B17:E17"/>
    <mergeCell ref="B18:E18"/>
    <mergeCell ref="B19:E19"/>
    <mergeCell ref="B20:E20"/>
    <mergeCell ref="B21:E21"/>
    <mergeCell ref="B1:C1"/>
    <mergeCell ref="B13:E13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zoomScale="136" zoomScaleNormal="136" workbookViewId="0">
      <selection activeCell="C6" sqref="C6"/>
    </sheetView>
  </sheetViews>
  <sheetFormatPr defaultColWidth="22.140625" defaultRowHeight="13.5"/>
  <cols>
    <col min="1" max="1" width="5.42578125" style="20" customWidth="1"/>
    <col min="2" max="2" width="19.85546875" style="20" customWidth="1"/>
    <col min="3" max="3" width="17.42578125" style="20" customWidth="1"/>
    <col min="4" max="4" width="11.85546875" style="20" bestFit="1" customWidth="1"/>
    <col min="5" max="5" width="7.42578125" style="20" customWidth="1"/>
    <col min="6" max="6" width="11.5703125" style="20" bestFit="1" customWidth="1"/>
    <col min="7" max="7" width="10.140625" style="20" customWidth="1"/>
    <col min="8" max="9" width="8.7109375" style="20" customWidth="1"/>
    <col min="10" max="10" width="10.140625" style="20" customWidth="1"/>
    <col min="11" max="11" width="13.140625" style="20" customWidth="1"/>
    <col min="12" max="248" width="22.140625" style="20"/>
    <col min="249" max="16384" width="22.140625" style="4"/>
  </cols>
  <sheetData>
    <row r="1" spans="1:248" s="60" customFormat="1" ht="24">
      <c r="A1" s="58" t="s">
        <v>3</v>
      </c>
      <c r="B1" s="58" t="s">
        <v>4</v>
      </c>
      <c r="C1" s="58" t="s">
        <v>5</v>
      </c>
      <c r="D1" s="58" t="s">
        <v>6</v>
      </c>
      <c r="E1" s="58" t="s">
        <v>7</v>
      </c>
      <c r="F1" s="58" t="s">
        <v>52</v>
      </c>
      <c r="G1" s="58" t="s">
        <v>49</v>
      </c>
      <c r="H1" s="58" t="s">
        <v>50</v>
      </c>
      <c r="I1" s="58" t="s">
        <v>51</v>
      </c>
      <c r="J1" s="58" t="s">
        <v>8</v>
      </c>
      <c r="K1" s="58" t="s">
        <v>44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</row>
    <row r="2" spans="1:248" s="60" customFormat="1" ht="12">
      <c r="A2" s="61">
        <v>1</v>
      </c>
      <c r="B2" s="61" t="s">
        <v>64</v>
      </c>
      <c r="C2" s="61" t="s">
        <v>91</v>
      </c>
      <c r="D2" s="61" t="s">
        <v>59</v>
      </c>
      <c r="E2" s="62" t="s">
        <v>65</v>
      </c>
      <c r="F2" s="62">
        <v>1199990</v>
      </c>
      <c r="G2" s="62">
        <v>60</v>
      </c>
      <c r="H2" s="62">
        <v>39</v>
      </c>
      <c r="I2" s="62">
        <f>60-39</f>
        <v>21</v>
      </c>
      <c r="J2" s="62">
        <v>24910</v>
      </c>
      <c r="K2" s="63" t="s">
        <v>43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</row>
    <row r="3" spans="1:248" s="60" customFormat="1" ht="12">
      <c r="A3" s="61">
        <v>2</v>
      </c>
      <c r="B3" s="61" t="s">
        <v>66</v>
      </c>
      <c r="C3" s="61" t="s">
        <v>91</v>
      </c>
      <c r="D3" s="61" t="s">
        <v>67</v>
      </c>
      <c r="E3" s="62" t="s">
        <v>65</v>
      </c>
      <c r="F3" s="62">
        <v>620000</v>
      </c>
      <c r="G3" s="64">
        <v>36</v>
      </c>
      <c r="H3" s="64">
        <v>3</v>
      </c>
      <c r="I3" s="64">
        <v>33</v>
      </c>
      <c r="J3" s="64">
        <v>19920</v>
      </c>
      <c r="K3" s="63" t="s">
        <v>43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</row>
    <row r="4" spans="1:248" s="60" customFormat="1" ht="12">
      <c r="A4" s="61">
        <v>3</v>
      </c>
      <c r="B4" s="65" t="s">
        <v>70</v>
      </c>
      <c r="C4" s="86" t="s">
        <v>92</v>
      </c>
      <c r="D4" s="61" t="s">
        <v>68</v>
      </c>
      <c r="E4" s="62" t="s">
        <v>69</v>
      </c>
      <c r="F4" s="62">
        <v>0</v>
      </c>
      <c r="G4" s="64">
        <v>0</v>
      </c>
      <c r="H4" s="64">
        <v>0</v>
      </c>
      <c r="I4" s="64">
        <v>0</v>
      </c>
      <c r="J4" s="64">
        <v>0</v>
      </c>
      <c r="K4" s="63" t="s">
        <v>58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</row>
    <row r="5" spans="1:248" s="60" customFormat="1" ht="12">
      <c r="A5" s="66"/>
      <c r="B5" s="61"/>
      <c r="C5" s="61"/>
      <c r="D5" s="61"/>
      <c r="E5" s="61"/>
      <c r="F5" s="61"/>
      <c r="G5" s="61"/>
      <c r="H5" s="61"/>
      <c r="I5" s="61"/>
      <c r="J5" s="61"/>
      <c r="K5" s="67">
        <f>SUMIF(K2:K4,"Y",J2:J4)</f>
        <v>44830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</row>
    <row r="6" spans="1:248" s="60" customFormat="1" ht="12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5:P23"/>
  <sheetViews>
    <sheetView tabSelected="1" topLeftCell="A4" workbookViewId="0">
      <selection activeCell="P13" sqref="P13"/>
    </sheetView>
  </sheetViews>
  <sheetFormatPr defaultRowHeight="12.75"/>
  <sheetData>
    <row r="5" spans="2:16" ht="21">
      <c r="B5" s="45"/>
      <c r="C5" s="47"/>
      <c r="D5" s="83" t="s">
        <v>71</v>
      </c>
      <c r="E5" s="84"/>
      <c r="F5" s="45"/>
      <c r="G5" s="45"/>
      <c r="H5" s="45"/>
      <c r="I5" s="45"/>
      <c r="J5" s="46"/>
      <c r="K5" s="45"/>
      <c r="L5" s="45"/>
      <c r="M5" s="45"/>
      <c r="N5" s="45"/>
      <c r="O5" s="45"/>
    </row>
    <row r="6" spans="2:16" ht="21">
      <c r="B6" s="48"/>
      <c r="C6" s="47"/>
      <c r="D6" s="49"/>
      <c r="E6" s="49"/>
      <c r="F6" s="50"/>
      <c r="G6" s="45"/>
      <c r="H6" s="45"/>
      <c r="I6" s="45"/>
      <c r="J6" s="46"/>
      <c r="K6" s="45"/>
      <c r="L6" s="45"/>
      <c r="M6" s="45"/>
      <c r="N6" s="45"/>
      <c r="O6" s="45"/>
    </row>
    <row r="7" spans="2:16" ht="15">
      <c r="B7" s="51"/>
      <c r="C7" s="52" t="s">
        <v>72</v>
      </c>
      <c r="D7" s="52" t="s">
        <v>73</v>
      </c>
      <c r="E7" s="52" t="s">
        <v>74</v>
      </c>
      <c r="F7" s="52" t="s">
        <v>75</v>
      </c>
      <c r="G7" s="52" t="s">
        <v>76</v>
      </c>
      <c r="H7" s="52" t="s">
        <v>77</v>
      </c>
      <c r="I7" s="52" t="s">
        <v>78</v>
      </c>
      <c r="J7" s="52" t="s">
        <v>79</v>
      </c>
      <c r="K7" s="52" t="s">
        <v>80</v>
      </c>
      <c r="L7" s="52" t="s">
        <v>81</v>
      </c>
      <c r="M7" s="52" t="s">
        <v>82</v>
      </c>
      <c r="N7" s="52" t="s">
        <v>83</v>
      </c>
      <c r="O7" s="53"/>
    </row>
    <row r="8" spans="2:16" ht="15">
      <c r="B8" s="52" t="s">
        <v>84</v>
      </c>
      <c r="C8" s="54">
        <v>5007.3</v>
      </c>
      <c r="D8" s="54">
        <v>2193.3000000000002</v>
      </c>
      <c r="E8" s="53">
        <v>78.3</v>
      </c>
      <c r="F8" s="54">
        <v>10894.7</v>
      </c>
      <c r="G8" s="54">
        <v>27521.9</v>
      </c>
      <c r="H8" s="54">
        <v>45261.26</v>
      </c>
      <c r="I8" s="54">
        <v>4263.26</v>
      </c>
      <c r="J8" s="54">
        <v>15720.46</v>
      </c>
      <c r="K8" s="53">
        <v>15107.76</v>
      </c>
      <c r="L8" s="54">
        <v>30226.959999999999</v>
      </c>
      <c r="M8" s="54">
        <v>215.06</v>
      </c>
      <c r="N8" s="54">
        <v>1088.54</v>
      </c>
      <c r="O8" s="53"/>
    </row>
    <row r="9" spans="2:16" ht="15">
      <c r="B9" s="52" t="s">
        <v>85</v>
      </c>
      <c r="C9" s="54">
        <v>1693.3</v>
      </c>
      <c r="D9" s="54">
        <v>4837.3</v>
      </c>
      <c r="E9" s="54">
        <v>4547.3999999999996</v>
      </c>
      <c r="F9" s="54">
        <v>4348.8</v>
      </c>
      <c r="G9" s="54">
        <v>2488.9</v>
      </c>
      <c r="H9" s="54">
        <v>4529.26</v>
      </c>
      <c r="I9" s="54">
        <v>57054.26</v>
      </c>
      <c r="J9" s="54">
        <v>1981.46</v>
      </c>
      <c r="K9" s="54">
        <v>1757.96</v>
      </c>
      <c r="L9" s="54">
        <v>39888.959999999999</v>
      </c>
      <c r="M9" s="54">
        <v>257.06</v>
      </c>
      <c r="N9" s="54">
        <v>1088.54</v>
      </c>
      <c r="O9" s="53"/>
    </row>
    <row r="10" spans="2:16" ht="15">
      <c r="B10" s="52" t="s">
        <v>86</v>
      </c>
      <c r="C10" s="54">
        <v>5193.3</v>
      </c>
      <c r="D10" s="54">
        <v>3889.3</v>
      </c>
      <c r="E10" s="54">
        <v>8779.7000000000007</v>
      </c>
      <c r="F10" s="54">
        <v>4348.8</v>
      </c>
      <c r="G10" s="54">
        <v>3504</v>
      </c>
      <c r="H10" s="53">
        <v>2472.2600000000002</v>
      </c>
      <c r="I10" s="54">
        <v>69306.36</v>
      </c>
      <c r="J10" s="54">
        <v>1969.66</v>
      </c>
      <c r="K10" s="54">
        <v>520.96</v>
      </c>
      <c r="L10" s="54">
        <v>2408.06</v>
      </c>
      <c r="M10" s="54">
        <v>5587.54</v>
      </c>
      <c r="N10" s="53">
        <v>11096.54</v>
      </c>
      <c r="O10" s="53"/>
    </row>
    <row r="11" spans="2:16">
      <c r="B11" s="55"/>
      <c r="C11" s="53">
        <f>SUM(C8:C10)</f>
        <v>11893.900000000001</v>
      </c>
      <c r="D11" s="53">
        <f t="shared" ref="D11:N11" si="0">SUM(D8:D10)</f>
        <v>10919.900000000001</v>
      </c>
      <c r="E11" s="53">
        <f t="shared" si="0"/>
        <v>13405.400000000001</v>
      </c>
      <c r="F11" s="53">
        <f t="shared" si="0"/>
        <v>19592.3</v>
      </c>
      <c r="G11" s="53">
        <f t="shared" si="0"/>
        <v>33514.800000000003</v>
      </c>
      <c r="H11" s="53">
        <f t="shared" si="0"/>
        <v>52262.780000000006</v>
      </c>
      <c r="I11" s="53">
        <f t="shared" si="0"/>
        <v>130623.88</v>
      </c>
      <c r="J11" s="53">
        <f t="shared" si="0"/>
        <v>19671.579999999998</v>
      </c>
      <c r="K11" s="53">
        <f t="shared" si="0"/>
        <v>17386.68</v>
      </c>
      <c r="L11" s="53">
        <f t="shared" si="0"/>
        <v>72523.98</v>
      </c>
      <c r="M11" s="53">
        <f t="shared" si="0"/>
        <v>6059.66</v>
      </c>
      <c r="N11" s="53">
        <f t="shared" si="0"/>
        <v>13273.62</v>
      </c>
      <c r="O11" s="56">
        <f>(SUM(C11:N11)/36)</f>
        <v>11142.457777777778</v>
      </c>
    </row>
    <row r="12" spans="2:16" ht="15">
      <c r="B12" s="45"/>
      <c r="C12" s="45"/>
      <c r="D12" s="45"/>
      <c r="E12" s="45"/>
      <c r="F12" s="45"/>
      <c r="G12" s="45"/>
      <c r="H12" s="45"/>
      <c r="I12" s="45"/>
      <c r="J12" s="57"/>
      <c r="K12" s="80" t="s">
        <v>53</v>
      </c>
      <c r="L12" s="81"/>
      <c r="M12" s="82"/>
      <c r="N12" s="45"/>
      <c r="O12" s="45">
        <f>11142.46/1074.61</f>
        <v>10.368840788751267</v>
      </c>
    </row>
    <row r="13" spans="2:16">
      <c r="B13" s="79" t="s">
        <v>87</v>
      </c>
      <c r="C13" s="79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</row>
    <row r="14" spans="2:16">
      <c r="B14" s="45"/>
      <c r="C14" s="45"/>
      <c r="D14" s="45"/>
      <c r="E14" s="45"/>
      <c r="F14" s="45"/>
      <c r="G14" s="45"/>
      <c r="H14" s="45"/>
      <c r="I14" s="45"/>
      <c r="J14" s="46"/>
      <c r="K14" s="45"/>
      <c r="L14" s="45"/>
      <c r="M14" s="45"/>
      <c r="N14" s="45"/>
      <c r="O14" s="45"/>
    </row>
    <row r="15" spans="2:16" ht="21">
      <c r="B15" s="48"/>
      <c r="C15" s="47"/>
      <c r="D15" s="49"/>
      <c r="E15" s="49"/>
      <c r="F15" s="50"/>
      <c r="G15" s="45"/>
      <c r="H15" s="45"/>
      <c r="I15" s="45"/>
      <c r="J15" s="46"/>
      <c r="K15" s="45"/>
      <c r="L15" s="45"/>
      <c r="M15" s="45"/>
      <c r="N15" s="45"/>
      <c r="O15" s="45"/>
    </row>
    <row r="16" spans="2:16" ht="15">
      <c r="B16" s="51"/>
      <c r="C16" s="52" t="s">
        <v>72</v>
      </c>
      <c r="D16" s="52" t="s">
        <v>73</v>
      </c>
      <c r="E16" s="52" t="s">
        <v>74</v>
      </c>
      <c r="F16" s="52" t="s">
        <v>75</v>
      </c>
      <c r="G16" s="52" t="s">
        <v>76</v>
      </c>
      <c r="H16" s="52" t="s">
        <v>77</v>
      </c>
      <c r="I16" s="52" t="s">
        <v>78</v>
      </c>
      <c r="J16" s="52" t="s">
        <v>79</v>
      </c>
      <c r="K16" s="52" t="s">
        <v>80</v>
      </c>
      <c r="L16" s="52" t="s">
        <v>81</v>
      </c>
      <c r="M16" s="52" t="s">
        <v>82</v>
      </c>
      <c r="N16" s="52" t="s">
        <v>88</v>
      </c>
      <c r="O16" s="53"/>
      <c r="P16">
        <f>11142+149832</f>
        <v>160974</v>
      </c>
    </row>
    <row r="17" spans="2:16" ht="15">
      <c r="B17" s="52" t="s">
        <v>84</v>
      </c>
      <c r="C17" s="54">
        <v>13832.32</v>
      </c>
      <c r="D17" s="54">
        <v>7433.78</v>
      </c>
      <c r="E17" s="53">
        <v>1433.78</v>
      </c>
      <c r="F17" s="54">
        <v>18814.72</v>
      </c>
      <c r="G17" s="54">
        <v>22596.11</v>
      </c>
      <c r="H17" s="54">
        <v>11783.43</v>
      </c>
      <c r="I17" s="54">
        <v>168607.69</v>
      </c>
      <c r="J17" s="54">
        <v>371335.41</v>
      </c>
      <c r="K17" s="53">
        <v>610173.05000000005</v>
      </c>
      <c r="L17" s="54">
        <v>175034.19</v>
      </c>
      <c r="M17" s="54">
        <v>267093.19</v>
      </c>
      <c r="N17" s="54">
        <v>0</v>
      </c>
      <c r="O17" s="53"/>
      <c r="P17">
        <f>160974/1.5</f>
        <v>107316</v>
      </c>
    </row>
    <row r="18" spans="2:16" ht="15">
      <c r="B18" s="52" t="s">
        <v>85</v>
      </c>
      <c r="C18" s="54"/>
      <c r="D18" s="54">
        <v>45433.78</v>
      </c>
      <c r="E18" s="54">
        <v>41891.25</v>
      </c>
      <c r="F18" s="54">
        <v>19145.22</v>
      </c>
      <c r="G18" s="54">
        <v>22596.11</v>
      </c>
      <c r="H18" s="54">
        <v>225763.36</v>
      </c>
      <c r="I18" s="54">
        <v>301727.19</v>
      </c>
      <c r="J18" s="54">
        <v>370942.41</v>
      </c>
      <c r="K18" s="54">
        <v>411124.55</v>
      </c>
      <c r="L18" s="54">
        <v>275034.19</v>
      </c>
      <c r="M18" s="54">
        <v>247093.19</v>
      </c>
      <c r="N18" s="54">
        <v>0</v>
      </c>
      <c r="O18" s="53"/>
      <c r="P18">
        <f>107316-19920</f>
        <v>87396</v>
      </c>
    </row>
    <row r="19" spans="2:16" ht="15">
      <c r="B19" s="52" t="s">
        <v>86</v>
      </c>
      <c r="C19" s="54"/>
      <c r="D19" s="54">
        <v>3433.78</v>
      </c>
      <c r="E19" s="54">
        <v>8291.25</v>
      </c>
      <c r="F19" s="54">
        <v>14459.81</v>
      </c>
      <c r="G19" s="54">
        <v>99397.75</v>
      </c>
      <c r="H19" s="53">
        <v>168407.69</v>
      </c>
      <c r="I19" s="54">
        <v>350751.8</v>
      </c>
      <c r="J19" s="54">
        <v>361942.41</v>
      </c>
      <c r="K19" s="54">
        <v>211355.19</v>
      </c>
      <c r="L19" s="54">
        <v>266034.19</v>
      </c>
      <c r="M19" s="54">
        <v>280995.69</v>
      </c>
      <c r="N19" s="53">
        <v>0</v>
      </c>
      <c r="O19" s="53"/>
      <c r="P19">
        <f>87396/1074.61</f>
        <v>81.328109732833312</v>
      </c>
    </row>
    <row r="20" spans="2:16">
      <c r="B20" s="55"/>
      <c r="C20" s="53">
        <f t="shared" ref="C20:N20" si="1">SUM(C17:C19)</f>
        <v>13832.32</v>
      </c>
      <c r="D20" s="53">
        <f t="shared" si="1"/>
        <v>56301.34</v>
      </c>
      <c r="E20" s="53">
        <f t="shared" si="1"/>
        <v>51616.28</v>
      </c>
      <c r="F20" s="53">
        <f t="shared" si="1"/>
        <v>52419.75</v>
      </c>
      <c r="G20" s="53">
        <f t="shared" si="1"/>
        <v>144589.97</v>
      </c>
      <c r="H20" s="53">
        <f t="shared" si="1"/>
        <v>405954.48</v>
      </c>
      <c r="I20" s="53">
        <f t="shared" si="1"/>
        <v>821086.67999999993</v>
      </c>
      <c r="J20" s="53">
        <f t="shared" si="1"/>
        <v>1104220.23</v>
      </c>
      <c r="K20" s="53">
        <f t="shared" si="1"/>
        <v>1232652.79</v>
      </c>
      <c r="L20" s="53">
        <f t="shared" si="1"/>
        <v>716102.57000000007</v>
      </c>
      <c r="M20" s="53">
        <f t="shared" si="1"/>
        <v>795182.07000000007</v>
      </c>
      <c r="N20" s="53">
        <f t="shared" si="1"/>
        <v>0</v>
      </c>
      <c r="O20" s="56">
        <f>(SUM(C20:N20)/36)</f>
        <v>149832.18000000002</v>
      </c>
    </row>
    <row r="21" spans="2:16" ht="15">
      <c r="B21" s="45"/>
      <c r="C21" s="45"/>
      <c r="D21" s="45"/>
      <c r="E21" s="45"/>
      <c r="F21" s="45"/>
      <c r="G21" s="45"/>
      <c r="H21" s="45"/>
      <c r="I21" s="45"/>
      <c r="J21" s="57"/>
      <c r="K21" s="80" t="s">
        <v>53</v>
      </c>
      <c r="L21" s="81"/>
      <c r="M21" s="82"/>
      <c r="N21" s="45"/>
      <c r="O21" s="45"/>
    </row>
    <row r="22" spans="2:16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2:16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</sheetData>
  <mergeCells count="4">
    <mergeCell ref="B13:C13"/>
    <mergeCell ref="K21:M21"/>
    <mergeCell ref="D5:E5"/>
    <mergeCell ref="K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5" t="s">
        <v>9</v>
      </c>
      <c r="B1" s="85"/>
      <c r="C1" s="22"/>
    </row>
    <row r="2" spans="1:6" ht="14.25" customHeight="1">
      <c r="A2" s="85" t="s">
        <v>10</v>
      </c>
      <c r="B2" s="85"/>
      <c r="C2" s="22"/>
    </row>
    <row r="5" spans="1:6" ht="30">
      <c r="A5" s="23" t="s">
        <v>3</v>
      </c>
      <c r="B5" s="24" t="s">
        <v>11</v>
      </c>
      <c r="C5" s="24" t="s">
        <v>12</v>
      </c>
      <c r="D5" s="25" t="s">
        <v>13</v>
      </c>
      <c r="E5" s="21" t="s">
        <v>14</v>
      </c>
      <c r="F5" s="21" t="s">
        <v>15</v>
      </c>
    </row>
    <row r="6" spans="1:6" ht="42.75">
      <c r="A6" s="26">
        <v>1</v>
      </c>
      <c r="B6" s="27" t="s">
        <v>16</v>
      </c>
      <c r="C6" s="28" t="s">
        <v>17</v>
      </c>
      <c r="D6" s="29"/>
      <c r="E6" s="30">
        <v>0.2</v>
      </c>
      <c r="F6" s="30">
        <f t="shared" ref="F6:F12" si="0">E6/10*D6</f>
        <v>0</v>
      </c>
    </row>
    <row r="7" spans="1:6" ht="42.75">
      <c r="A7" s="26">
        <v>2</v>
      </c>
      <c r="B7" s="27" t="s">
        <v>18</v>
      </c>
      <c r="C7" s="28" t="s">
        <v>19</v>
      </c>
      <c r="D7" s="31"/>
      <c r="E7" s="30">
        <v>0.15</v>
      </c>
      <c r="F7" s="30">
        <f t="shared" si="0"/>
        <v>0</v>
      </c>
    </row>
    <row r="8" spans="1:6" ht="42.75">
      <c r="A8" s="26">
        <v>3</v>
      </c>
      <c r="B8" s="27" t="s">
        <v>20</v>
      </c>
      <c r="C8" s="28" t="s">
        <v>21</v>
      </c>
      <c r="D8" s="31"/>
      <c r="E8" s="30">
        <v>0.1</v>
      </c>
      <c r="F8" s="30">
        <f t="shared" si="0"/>
        <v>0</v>
      </c>
    </row>
    <row r="9" spans="1:6" ht="57">
      <c r="A9" s="26">
        <v>4</v>
      </c>
      <c r="B9" s="27" t="s">
        <v>22</v>
      </c>
      <c r="C9" s="32" t="s">
        <v>23</v>
      </c>
      <c r="D9" s="31"/>
      <c r="E9" s="30">
        <v>0.1</v>
      </c>
      <c r="F9" s="30">
        <f t="shared" si="0"/>
        <v>0</v>
      </c>
    </row>
    <row r="10" spans="1:6" ht="85.5">
      <c r="A10" s="26">
        <v>5</v>
      </c>
      <c r="B10" s="27" t="s">
        <v>24</v>
      </c>
      <c r="C10" s="28" t="s">
        <v>25</v>
      </c>
      <c r="D10" s="31"/>
      <c r="E10" s="30">
        <v>0.1</v>
      </c>
      <c r="F10" s="30">
        <f t="shared" si="0"/>
        <v>0</v>
      </c>
    </row>
    <row r="11" spans="1:6" ht="128.25">
      <c r="A11" s="26">
        <v>6</v>
      </c>
      <c r="B11" s="33" t="s">
        <v>26</v>
      </c>
      <c r="C11" s="34" t="s">
        <v>27</v>
      </c>
      <c r="D11" s="31"/>
      <c r="E11" s="30">
        <v>0.1</v>
      </c>
      <c r="F11" s="30">
        <f t="shared" si="0"/>
        <v>0</v>
      </c>
    </row>
    <row r="12" spans="1:6" ht="28.5">
      <c r="A12" s="26">
        <v>7</v>
      </c>
      <c r="B12" s="26" t="s">
        <v>28</v>
      </c>
      <c r="C12" s="35" t="s">
        <v>29</v>
      </c>
      <c r="D12" s="31"/>
      <c r="E12" s="30">
        <v>0.25</v>
      </c>
      <c r="F12" s="30">
        <f t="shared" si="0"/>
        <v>0</v>
      </c>
    </row>
    <row r="13" spans="1:6" ht="15">
      <c r="A13" s="36"/>
      <c r="B13" s="37" t="s">
        <v>30</v>
      </c>
      <c r="C13" s="37"/>
      <c r="D13" s="38"/>
      <c r="E13" s="39">
        <f>SUM(E6:E12)</f>
        <v>0.99999999999999989</v>
      </c>
      <c r="F13" s="3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2019-10-05T09:19:11Z</dcterms:modified>
</cp:coreProperties>
</file>