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7755"/>
  </bookViews>
  <sheets>
    <sheet name="Eligibility" sheetId="1" r:id="rId1"/>
    <sheet name="RTR" sheetId="2" r:id="rId2"/>
    <sheet name="Sheet1" sheetId="5" state="hidden" r:id="rId3"/>
    <sheet name="Banking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/>
  <c r="AI18" i="6"/>
  <c r="AI16"/>
  <c r="AI15"/>
  <c r="AI14"/>
  <c r="AI13"/>
  <c r="AI12"/>
  <c r="AI11"/>
  <c r="AI10"/>
  <c r="AI9"/>
  <c r="AI8"/>
  <c r="AI7"/>
  <c r="AI6"/>
  <c r="AI5"/>
  <c r="K12" i="1"/>
  <c r="J12"/>
  <c r="C17"/>
  <c r="B17"/>
  <c r="D19"/>
  <c r="F19" s="1"/>
  <c r="D18"/>
  <c r="F18" s="1"/>
  <c r="D16"/>
  <c r="F16" s="1"/>
  <c r="D15"/>
  <c r="F15" s="1"/>
  <c r="D13"/>
  <c r="F13" s="1"/>
  <c r="D12"/>
  <c r="F12" s="1"/>
  <c r="D11"/>
  <c r="F11" s="1"/>
  <c r="D10"/>
  <c r="F10" s="1"/>
  <c r="C7"/>
  <c r="AI17" i="6" l="1"/>
  <c r="D17" i="1"/>
  <c r="F17" s="1"/>
  <c r="D5"/>
  <c r="F5" s="1"/>
  <c r="D6" l="1"/>
  <c r="F6" s="1"/>
  <c r="D7" l="1"/>
  <c r="F7" s="1"/>
  <c r="L3" i="2"/>
  <c r="F22" i="1" s="1"/>
  <c r="D3" l="1"/>
  <c r="D4"/>
  <c r="D8"/>
  <c r="F3" l="1"/>
  <c r="F20" s="1"/>
  <c r="F4"/>
  <c r="F8"/>
  <c r="E13" i="5"/>
  <c r="F12"/>
  <c r="F11"/>
  <c r="F10"/>
  <c r="F9"/>
  <c r="F8"/>
  <c r="F7"/>
  <c r="F6"/>
  <c r="F27" i="1"/>
  <c r="F13" i="5" l="1"/>
  <c r="F21" i="1"/>
  <c r="F24" l="1"/>
  <c r="F28" s="1"/>
</calcChain>
</file>

<file path=xl/sharedStrings.xml><?xml version="1.0" encoding="utf-8"?>
<sst xmlns="http://schemas.openxmlformats.org/spreadsheetml/2006/main" count="103" uniqueCount="86">
  <si>
    <t>2018-19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</si>
  <si>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</si>
  <si>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</si>
  <si>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</si>
  <si>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</si>
  <si>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</si>
  <si>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</si>
  <si>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</si>
  <si>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</si>
  <si>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</si>
  <si>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</si>
  <si>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</si>
  <si>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</si>
  <si>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</si>
  <si>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</si>
  <si>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</si>
  <si>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</si>
  <si>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</si>
  <si>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</si>
  <si>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</si>
  <si>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</si>
  <si>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</si>
  <si>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</si>
  <si>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</si>
  <si>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</si>
  <si>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</si>
  <si>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</si>
  <si>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</si>
  <si>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</si>
  <si>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</si>
  <si>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</si>
  <si>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</si>
  <si>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</si>
  <si>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</si>
  <si>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</si>
  <si>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</si>
  <si>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</si>
  <si>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</si>
  <si>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</si>
  <si>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</si>
  <si>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</si>
  <si>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</si>
  <si>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</si>
  <si>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</si>
  <si>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</si>
  <si>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</si>
  <si>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2019-20</t>
  </si>
  <si>
    <t>Net Profit</t>
  </si>
  <si>
    <t>Depreciation</t>
  </si>
  <si>
    <t>Income From Other Sources</t>
  </si>
  <si>
    <t>Payment Made u/s 40 (2)ab</t>
  </si>
  <si>
    <t>Salary To Partner</t>
  </si>
  <si>
    <t>Interest</t>
  </si>
  <si>
    <t>Loan Start Date</t>
  </si>
  <si>
    <t xml:space="preserve">Max FOIR  </t>
  </si>
  <si>
    <t>Sanchi Apparels</t>
  </si>
  <si>
    <t>Gulshan Rai</t>
  </si>
  <si>
    <t xml:space="preserve">Income From House Property </t>
  </si>
  <si>
    <t>Share In Partnership Firm (Shivom Processors)</t>
  </si>
  <si>
    <t>Chetan Dumra</t>
  </si>
  <si>
    <t>Income From Salary</t>
  </si>
  <si>
    <t>Business Income u/s 44 AD</t>
  </si>
  <si>
    <t>Sale Figure</t>
  </si>
  <si>
    <t>As On 31/03/2019</t>
  </si>
  <si>
    <t>As On 31/03/2020</t>
  </si>
  <si>
    <t>As On July 20</t>
  </si>
  <si>
    <t>As Per Days</t>
  </si>
  <si>
    <t>Crs.</t>
  </si>
  <si>
    <t>Total</t>
  </si>
  <si>
    <t>Sep</t>
  </si>
  <si>
    <t>Oct</t>
  </si>
  <si>
    <t>Nov</t>
  </si>
  <si>
    <t>Dec</t>
  </si>
  <si>
    <t>Jan</t>
  </si>
  <si>
    <t>Feb</t>
  </si>
  <si>
    <t>March</t>
  </si>
  <si>
    <t>April</t>
  </si>
  <si>
    <t xml:space="preserve">May </t>
  </si>
  <si>
    <t>June</t>
  </si>
  <si>
    <t xml:space="preserve">July </t>
  </si>
  <si>
    <t>August</t>
  </si>
  <si>
    <t>Eligibilty In Lacs</t>
  </si>
  <si>
    <t>Sanchi Apparels Account No 50200025350530 (HDFC Bank)</t>
  </si>
  <si>
    <t>HDFC Bank</t>
  </si>
  <si>
    <t>n</t>
  </si>
  <si>
    <t>&gt;6</t>
  </si>
</sst>
</file>

<file path=xl/styles.xml><?xml version="1.0" encoding="utf-8"?>
<styleSheet xmlns="http://schemas.openxmlformats.org/spreadsheetml/2006/main">
  <numFmts count="5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  <numFmt numFmtId="168" formatCode="[$-409]d\-mmm\-yy;@"/>
  </numFmts>
  <fonts count="19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sz val="11"/>
      <color indexed="8"/>
      <name val="Calibri"/>
      <family val="2"/>
    </font>
    <font>
      <sz val="10.5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5" fontId="8" fillId="0" borderId="0" applyFill="0" applyAlignment="0" applyProtection="0"/>
    <xf numFmtId="9" fontId="8" fillId="0" borderId="0" applyFill="0" applyBorder="0" applyAlignment="0" applyProtection="0"/>
    <xf numFmtId="0" fontId="8" fillId="0" borderId="0"/>
    <xf numFmtId="0" fontId="6" fillId="0" borderId="0"/>
    <xf numFmtId="165" fontId="5" fillId="0" borderId="0" applyBorder="0" applyProtection="0"/>
    <xf numFmtId="0" fontId="13" fillId="0" borderId="0"/>
  </cellStyleXfs>
  <cellXfs count="7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10" fillId="0" borderId="0" xfId="0" applyFont="1" applyBorder="1" applyAlignment="1">
      <alignment horizontal="center"/>
    </xf>
    <xf numFmtId="0" fontId="10" fillId="0" borderId="0" xfId="0" applyFont="1"/>
    <xf numFmtId="0" fontId="11" fillId="5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1" fontId="12" fillId="0" borderId="2" xfId="0" applyNumberFormat="1" applyFont="1" applyBorder="1" applyAlignment="1">
      <alignment horizontal="left" vertical="center" wrapText="1"/>
    </xf>
    <xf numFmtId="168" fontId="12" fillId="0" borderId="2" xfId="0" applyNumberFormat="1" applyFont="1" applyBorder="1" applyAlignment="1">
      <alignment horizontal="left" vertical="center" wrapText="1"/>
    </xf>
    <xf numFmtId="1" fontId="12" fillId="4" borderId="2" xfId="0" applyNumberFormat="1" applyFont="1" applyFill="1" applyBorder="1" applyAlignment="1">
      <alignment horizontal="left" vertical="center" wrapText="1"/>
    </xf>
    <xf numFmtId="2" fontId="10" fillId="6" borderId="2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" fontId="9" fillId="6" borderId="2" xfId="0" applyNumberFormat="1" applyFont="1" applyFill="1" applyBorder="1" applyAlignment="1">
      <alignment horizontal="left" vertical="center"/>
    </xf>
    <xf numFmtId="164" fontId="15" fillId="7" borderId="2" xfId="1" applyNumberFormat="1" applyFont="1" applyFill="1" applyBorder="1" applyAlignment="1" applyProtection="1">
      <alignment horizontal="left" vertical="center" wrapText="1"/>
    </xf>
    <xf numFmtId="164" fontId="16" fillId="6" borderId="2" xfId="1" applyNumberFormat="1" applyFont="1" applyFill="1" applyBorder="1" applyAlignment="1" applyProtection="1">
      <alignment horizontal="left" vertical="center" wrapText="1"/>
    </xf>
    <xf numFmtId="164" fontId="16" fillId="0" borderId="2" xfId="1" applyNumberFormat="1" applyFont="1" applyFill="1" applyBorder="1" applyAlignment="1" applyProtection="1">
      <alignment horizontal="left" vertical="top" wrapText="1"/>
    </xf>
    <xf numFmtId="164" fontId="15" fillId="5" borderId="2" xfId="1" applyNumberFormat="1" applyFont="1" applyFill="1" applyBorder="1" applyAlignment="1" applyProtection="1">
      <alignment horizontal="left" vertical="center" wrapText="1"/>
    </xf>
    <xf numFmtId="0" fontId="14" fillId="6" borderId="0" xfId="3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164" fontId="15" fillId="8" borderId="2" xfId="1" applyNumberFormat="1" applyFont="1" applyFill="1" applyBorder="1" applyAlignment="1" applyProtection="1">
      <alignment horizontal="left" vertical="center" wrapText="1"/>
    </xf>
    <xf numFmtId="9" fontId="15" fillId="8" borderId="2" xfId="1" applyNumberFormat="1" applyFont="1" applyFill="1" applyBorder="1" applyAlignment="1" applyProtection="1">
      <alignment horizontal="left" vertical="center" wrapText="1"/>
    </xf>
    <xf numFmtId="166" fontId="16" fillId="6" borderId="2" xfId="1" applyNumberFormat="1" applyFont="1" applyFill="1" applyBorder="1" applyAlignment="1" applyProtection="1">
      <alignment horizontal="left" vertical="center"/>
    </xf>
    <xf numFmtId="166" fontId="16" fillId="0" borderId="2" xfId="1" applyNumberFormat="1" applyFont="1" applyFill="1" applyBorder="1" applyAlignment="1" applyProtection="1">
      <alignment horizontal="left" vertical="center"/>
    </xf>
    <xf numFmtId="164" fontId="16" fillId="6" borderId="2" xfId="1" applyNumberFormat="1" applyFont="1" applyFill="1" applyBorder="1" applyAlignment="1" applyProtection="1">
      <alignment horizontal="left" vertical="top"/>
    </xf>
    <xf numFmtId="9" fontId="16" fillId="6" borderId="2" xfId="1" applyNumberFormat="1" applyFont="1" applyFill="1" applyBorder="1" applyAlignment="1" applyProtection="1">
      <alignment horizontal="left" vertical="top"/>
    </xf>
    <xf numFmtId="0" fontId="14" fillId="6" borderId="2" xfId="3" applyFont="1" applyFill="1" applyBorder="1" applyAlignment="1">
      <alignment horizontal="left" vertical="top" wrapText="1"/>
    </xf>
    <xf numFmtId="165" fontId="15" fillId="8" borderId="2" xfId="1" applyFont="1" applyFill="1" applyBorder="1" applyAlignment="1" applyProtection="1">
      <alignment horizontal="left" vertical="top" wrapText="1"/>
    </xf>
    <xf numFmtId="167" fontId="15" fillId="8" borderId="2" xfId="1" applyNumberFormat="1" applyFont="1" applyFill="1" applyBorder="1" applyAlignment="1" applyProtection="1">
      <alignment horizontal="left" vertical="top"/>
    </xf>
    <xf numFmtId="10" fontId="16" fillId="0" borderId="2" xfId="1" applyNumberFormat="1" applyFont="1" applyFill="1" applyBorder="1" applyAlignment="1" applyProtection="1">
      <alignment horizontal="left" vertical="top"/>
    </xf>
    <xf numFmtId="164" fontId="16" fillId="8" borderId="2" xfId="1" applyNumberFormat="1" applyFont="1" applyFill="1" applyBorder="1" applyAlignment="1" applyProtection="1">
      <alignment horizontal="left" vertical="top"/>
    </xf>
    <xf numFmtId="164" fontId="16" fillId="0" borderId="2" xfId="1" applyNumberFormat="1" applyFont="1" applyFill="1" applyBorder="1" applyAlignment="1" applyProtection="1">
      <alignment horizontal="left" vertical="top"/>
    </xf>
    <xf numFmtId="2" fontId="16" fillId="8" borderId="2" xfId="5" applyNumberFormat="1" applyFont="1" applyFill="1" applyBorder="1" applyAlignment="1" applyProtection="1">
      <alignment horizontal="left" vertical="top"/>
    </xf>
    <xf numFmtId="165" fontId="16" fillId="8" borderId="2" xfId="5" applyNumberFormat="1" applyFont="1" applyFill="1" applyBorder="1" applyAlignment="1" applyProtection="1">
      <alignment horizontal="left" vertical="top"/>
    </xf>
    <xf numFmtId="164" fontId="15" fillId="5" borderId="2" xfId="1" applyNumberFormat="1" applyFont="1" applyFill="1" applyBorder="1" applyAlignment="1" applyProtection="1">
      <alignment horizontal="left" vertical="center" wrapText="1"/>
    </xf>
    <xf numFmtId="166" fontId="16" fillId="9" borderId="2" xfId="1" applyNumberFormat="1" applyFont="1" applyFill="1" applyBorder="1" applyAlignment="1" applyProtection="1">
      <alignment horizontal="left" vertical="center"/>
    </xf>
    <xf numFmtId="0" fontId="17" fillId="0" borderId="0" xfId="0" applyFont="1"/>
    <xf numFmtId="0" fontId="18" fillId="0" borderId="0" xfId="0" applyFont="1"/>
    <xf numFmtId="0" fontId="18" fillId="10" borderId="2" xfId="0" applyFont="1" applyFill="1" applyBorder="1"/>
    <xf numFmtId="0" fontId="18" fillId="0" borderId="2" xfId="0" applyFont="1" applyBorder="1"/>
    <xf numFmtId="0" fontId="18" fillId="11" borderId="3" xfId="0" applyFont="1" applyFill="1" applyBorder="1"/>
    <xf numFmtId="0" fontId="17" fillId="0" borderId="2" xfId="0" applyFont="1" applyBorder="1"/>
    <xf numFmtId="0" fontId="17" fillId="0" borderId="6" xfId="0" applyFont="1" applyBorder="1"/>
    <xf numFmtId="0" fontId="17" fillId="0" borderId="7" xfId="0" applyFont="1" applyBorder="1"/>
    <xf numFmtId="0" fontId="0" fillId="0" borderId="2" xfId="0" applyBorder="1"/>
    <xf numFmtId="0" fontId="14" fillId="6" borderId="0" xfId="3" applyFont="1" applyFill="1" applyBorder="1" applyAlignment="1">
      <alignment horizontal="center" vertical="top" wrapText="1"/>
    </xf>
    <xf numFmtId="0" fontId="16" fillId="0" borderId="2" xfId="0" applyNumberFormat="1" applyFont="1" applyFill="1" applyBorder="1" applyAlignment="1">
      <alignment horizontal="left"/>
    </xf>
    <xf numFmtId="164" fontId="15" fillId="5" borderId="2" xfId="1" applyNumberFormat="1" applyFont="1" applyFill="1" applyBorder="1" applyAlignment="1" applyProtection="1">
      <alignment horizontal="left" vertical="center" wrapText="1"/>
    </xf>
    <xf numFmtId="0" fontId="16" fillId="8" borderId="2" xfId="0" applyNumberFormat="1" applyFont="1" applyFill="1" applyBorder="1" applyAlignment="1">
      <alignment horizontal="left"/>
    </xf>
    <xf numFmtId="164" fontId="15" fillId="0" borderId="2" xfId="1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8" fillId="10" borderId="3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/>
    </xf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28"/>
  <sheetViews>
    <sheetView tabSelected="1" zoomScale="107" zoomScaleNormal="107" workbookViewId="0">
      <selection activeCell="J18" sqref="J18"/>
    </sheetView>
  </sheetViews>
  <sheetFormatPr defaultColWidth="31.28515625" defaultRowHeight="14.25"/>
  <cols>
    <col min="1" max="1" width="38" style="34" customWidth="1"/>
    <col min="2" max="2" width="12.42578125" style="34" customWidth="1"/>
    <col min="3" max="3" width="12" style="34" customWidth="1"/>
    <col min="4" max="4" width="14.140625" style="34" customWidth="1"/>
    <col min="5" max="5" width="14.7109375" style="34" customWidth="1"/>
    <col min="6" max="6" width="17.85546875" style="34" customWidth="1"/>
    <col min="7" max="7" width="14.5703125" style="63" customWidth="1"/>
    <col min="8" max="8" width="14.140625" style="34" bestFit="1" customWidth="1"/>
    <col min="9" max="10" width="15.5703125" style="34" bestFit="1" customWidth="1"/>
    <col min="11" max="11" width="11.5703125" style="34" bestFit="1" customWidth="1"/>
    <col min="12" max="13" width="13.140625" style="34" customWidth="1"/>
    <col min="14" max="14" width="13.5703125" style="34" customWidth="1"/>
    <col min="15" max="15" width="14.140625" style="34" customWidth="1"/>
    <col min="16" max="16" width="11.85546875" style="34" customWidth="1"/>
    <col min="17" max="17" width="12" style="34" customWidth="1"/>
    <col min="18" max="18" width="11" style="34" customWidth="1"/>
    <col min="19" max="19" width="11.5703125" style="34" customWidth="1"/>
    <col min="20" max="20" width="12" style="34" customWidth="1"/>
    <col min="21" max="238" width="31.28515625" style="34"/>
    <col min="239" max="246" width="31.28515625" style="35"/>
    <col min="247" max="248" width="31.28515625" style="36"/>
    <col min="249" max="16384" width="31.28515625" style="37"/>
  </cols>
  <sheetData>
    <row r="1" spans="1:11" ht="12.75" customHeight="1">
      <c r="A1" s="52" t="s">
        <v>55</v>
      </c>
      <c r="B1" s="65"/>
      <c r="C1" s="65"/>
      <c r="D1" s="33"/>
      <c r="E1" s="33"/>
      <c r="F1" s="33"/>
    </row>
    <row r="2" spans="1:11" ht="12.75" customHeight="1">
      <c r="A2" s="30" t="s">
        <v>55</v>
      </c>
      <c r="B2" s="38" t="s">
        <v>46</v>
      </c>
      <c r="C2" s="38" t="s">
        <v>0</v>
      </c>
      <c r="D2" s="38" t="s">
        <v>1</v>
      </c>
      <c r="E2" s="39" t="s">
        <v>2</v>
      </c>
      <c r="F2" s="38" t="s">
        <v>3</v>
      </c>
    </row>
    <row r="3" spans="1:11" ht="12.75" customHeight="1">
      <c r="A3" s="31" t="s">
        <v>47</v>
      </c>
      <c r="B3" s="53">
        <v>846402</v>
      </c>
      <c r="C3" s="41">
        <v>1818368</v>
      </c>
      <c r="D3" s="42">
        <f>AVERAGE(B3:C3)</f>
        <v>1332385</v>
      </c>
      <c r="E3" s="43">
        <v>0.5</v>
      </c>
      <c r="F3" s="42">
        <f t="shared" ref="F3:F8" si="0">E3*D3</f>
        <v>666192.5</v>
      </c>
    </row>
    <row r="4" spans="1:11" ht="12.75" customHeight="1">
      <c r="A4" s="31" t="s">
        <v>48</v>
      </c>
      <c r="B4" s="53">
        <v>1678927</v>
      </c>
      <c r="C4" s="41">
        <v>1939570</v>
      </c>
      <c r="D4" s="42">
        <f t="shared" ref="D4:D8" si="1">AVERAGE(B4:C4)</f>
        <v>1809248.5</v>
      </c>
      <c r="E4" s="43">
        <v>1</v>
      </c>
      <c r="F4" s="42">
        <f t="shared" si="0"/>
        <v>1809248.5</v>
      </c>
    </row>
    <row r="5" spans="1:11" ht="12.75" customHeight="1">
      <c r="A5" s="31" t="s">
        <v>52</v>
      </c>
      <c r="B5" s="53">
        <v>328846</v>
      </c>
      <c r="C5" s="41">
        <v>1021940</v>
      </c>
      <c r="D5" s="42">
        <f t="shared" si="1"/>
        <v>675393</v>
      </c>
      <c r="E5" s="43">
        <v>0</v>
      </c>
      <c r="F5" s="42">
        <f t="shared" ref="F5" si="2">E5*D5</f>
        <v>0</v>
      </c>
    </row>
    <row r="6" spans="1:11" ht="12.75" customHeight="1">
      <c r="A6" s="31" t="s">
        <v>51</v>
      </c>
      <c r="B6" s="53">
        <v>240000</v>
      </c>
      <c r="C6" s="41">
        <v>480000</v>
      </c>
      <c r="D6" s="42">
        <f t="shared" ref="D6" si="3">AVERAGE(B6:C6)</f>
        <v>360000</v>
      </c>
      <c r="E6" s="43">
        <v>0.5</v>
      </c>
      <c r="F6" s="42">
        <f t="shared" ref="F6" si="4">E6*D6</f>
        <v>180000</v>
      </c>
    </row>
    <row r="7" spans="1:11" ht="12.75" customHeight="1">
      <c r="A7" s="31" t="s">
        <v>50</v>
      </c>
      <c r="B7" s="53">
        <f>(240000+525000+315000)</f>
        <v>1080000</v>
      </c>
      <c r="C7" s="41">
        <f>(480000+420000+420000)</f>
        <v>1320000</v>
      </c>
      <c r="D7" s="42">
        <f t="shared" ref="D7" si="5">AVERAGE(B7:C7)</f>
        <v>1200000</v>
      </c>
      <c r="E7" s="43">
        <v>0</v>
      </c>
      <c r="F7" s="42">
        <f t="shared" ref="F7" si="6">E7*D7</f>
        <v>0</v>
      </c>
    </row>
    <row r="8" spans="1:11">
      <c r="A8" s="31" t="s">
        <v>4</v>
      </c>
      <c r="B8" s="53">
        <v>-320390</v>
      </c>
      <c r="C8" s="40">
        <v>-451257</v>
      </c>
      <c r="D8" s="42">
        <f t="shared" si="1"/>
        <v>-385823.5</v>
      </c>
      <c r="E8" s="43">
        <v>1</v>
      </c>
      <c r="F8" s="42">
        <f t="shared" si="0"/>
        <v>-385823.5</v>
      </c>
    </row>
    <row r="9" spans="1:11" ht="12.75" customHeight="1">
      <c r="A9" s="30" t="s">
        <v>56</v>
      </c>
      <c r="B9" s="38" t="s">
        <v>46</v>
      </c>
      <c r="C9" s="38" t="s">
        <v>0</v>
      </c>
      <c r="D9" s="38" t="s">
        <v>1</v>
      </c>
      <c r="E9" s="39" t="s">
        <v>2</v>
      </c>
      <c r="F9" s="38" t="s">
        <v>3</v>
      </c>
    </row>
    <row r="10" spans="1:11" ht="12.75" customHeight="1">
      <c r="A10" s="31" t="s">
        <v>57</v>
      </c>
      <c r="B10" s="53">
        <v>225000</v>
      </c>
      <c r="C10" s="41">
        <v>0</v>
      </c>
      <c r="D10" s="42">
        <f>AVERAGE(B10:C10)</f>
        <v>112500</v>
      </c>
      <c r="E10" s="43">
        <v>0</v>
      </c>
      <c r="F10" s="42">
        <f t="shared" ref="F10:F13" si="7">E10*D10</f>
        <v>0</v>
      </c>
      <c r="I10" s="34" t="s">
        <v>62</v>
      </c>
    </row>
    <row r="11" spans="1:11" ht="12.75" customHeight="1">
      <c r="A11" s="31" t="s">
        <v>58</v>
      </c>
      <c r="B11" s="53">
        <v>300000</v>
      </c>
      <c r="C11" s="41">
        <v>300000</v>
      </c>
      <c r="D11" s="42">
        <f t="shared" ref="D11:D13" si="8">AVERAGE(B11:C11)</f>
        <v>300000</v>
      </c>
      <c r="E11" s="43">
        <v>1</v>
      </c>
      <c r="F11" s="42">
        <f t="shared" si="7"/>
        <v>300000</v>
      </c>
      <c r="H11" s="44"/>
      <c r="I11" s="44" t="s">
        <v>63</v>
      </c>
      <c r="J11" s="44" t="s">
        <v>64</v>
      </c>
      <c r="K11" s="44" t="s">
        <v>65</v>
      </c>
    </row>
    <row r="12" spans="1:11" ht="12.75" customHeight="1">
      <c r="A12" s="31" t="s">
        <v>49</v>
      </c>
      <c r="B12" s="53">
        <v>2200</v>
      </c>
      <c r="C12" s="41">
        <v>2172</v>
      </c>
      <c r="D12" s="42">
        <f t="shared" si="8"/>
        <v>2186</v>
      </c>
      <c r="E12" s="43">
        <v>0</v>
      </c>
      <c r="F12" s="42">
        <f t="shared" si="7"/>
        <v>0</v>
      </c>
      <c r="H12" s="44" t="s">
        <v>55</v>
      </c>
      <c r="I12" s="44">
        <v>23479113</v>
      </c>
      <c r="J12" s="44">
        <f>3325662+1578195+1686040+1364824+2761371+2392769+4789838+3486157+4236635+2268787+598285+255676</f>
        <v>28744239</v>
      </c>
      <c r="K12" s="44">
        <f>(0+8480+0+134487)</f>
        <v>142967</v>
      </c>
    </row>
    <row r="13" spans="1:11">
      <c r="A13" s="31" t="s">
        <v>4</v>
      </c>
      <c r="B13" s="53">
        <v>-141777</v>
      </c>
      <c r="C13" s="40">
        <v>-112893</v>
      </c>
      <c r="D13" s="42">
        <f t="shared" si="8"/>
        <v>-127335</v>
      </c>
      <c r="E13" s="43">
        <v>1</v>
      </c>
      <c r="F13" s="42">
        <f t="shared" si="7"/>
        <v>-127335</v>
      </c>
      <c r="H13" s="44"/>
      <c r="I13" s="44"/>
      <c r="J13" s="44"/>
      <c r="K13" s="44"/>
    </row>
    <row r="14" spans="1:11" ht="12.75" customHeight="1">
      <c r="A14" s="30" t="s">
        <v>59</v>
      </c>
      <c r="B14" s="38" t="s">
        <v>46</v>
      </c>
      <c r="C14" s="38" t="s">
        <v>0</v>
      </c>
      <c r="D14" s="38" t="s">
        <v>1</v>
      </c>
      <c r="E14" s="39" t="s">
        <v>2</v>
      </c>
      <c r="F14" s="38" t="s">
        <v>3</v>
      </c>
    </row>
    <row r="15" spans="1:11" ht="12.75" customHeight="1">
      <c r="A15" s="31" t="s">
        <v>60</v>
      </c>
      <c r="B15" s="53">
        <v>300000</v>
      </c>
      <c r="C15" s="41">
        <v>300000</v>
      </c>
      <c r="D15" s="42">
        <f>AVERAGE(B15:C15)</f>
        <v>300000</v>
      </c>
      <c r="E15" s="43">
        <v>0</v>
      </c>
      <c r="F15" s="42">
        <f t="shared" ref="F15:F19" si="9">E15*D15</f>
        <v>0</v>
      </c>
    </row>
    <row r="16" spans="1:11" ht="12.75" customHeight="1">
      <c r="A16" s="31" t="s">
        <v>61</v>
      </c>
      <c r="B16" s="53">
        <v>761419</v>
      </c>
      <c r="C16" s="41">
        <v>0</v>
      </c>
      <c r="D16" s="42">
        <f t="shared" ref="D16:D19" si="10">AVERAGE(B16:C16)</f>
        <v>380709.5</v>
      </c>
      <c r="E16" s="43">
        <v>0</v>
      </c>
      <c r="F16" s="42">
        <f t="shared" si="9"/>
        <v>0</v>
      </c>
    </row>
    <row r="17" spans="1:248" ht="12.75" customHeight="1">
      <c r="A17" s="31" t="s">
        <v>58</v>
      </c>
      <c r="B17" s="53">
        <f>(300000)</f>
        <v>300000</v>
      </c>
      <c r="C17" s="41">
        <f>(300000)</f>
        <v>300000</v>
      </c>
      <c r="D17" s="42">
        <f t="shared" ref="D17" si="11">AVERAGE(B17:C17)</f>
        <v>300000</v>
      </c>
      <c r="E17" s="43">
        <v>1</v>
      </c>
      <c r="F17" s="42">
        <f t="shared" ref="F17" si="12">E17*D17</f>
        <v>300000</v>
      </c>
    </row>
    <row r="18" spans="1:248" ht="12.75" customHeight="1">
      <c r="A18" s="31" t="s">
        <v>49</v>
      </c>
      <c r="B18" s="53">
        <v>1225</v>
      </c>
      <c r="C18" s="41">
        <v>3084</v>
      </c>
      <c r="D18" s="42">
        <f t="shared" si="10"/>
        <v>2154.5</v>
      </c>
      <c r="E18" s="43">
        <v>0</v>
      </c>
      <c r="F18" s="42">
        <f t="shared" si="9"/>
        <v>0</v>
      </c>
    </row>
    <row r="19" spans="1:248">
      <c r="A19" s="31" t="s">
        <v>4</v>
      </c>
      <c r="B19" s="53">
        <v>-113018</v>
      </c>
      <c r="C19" s="40">
        <v>-81150</v>
      </c>
      <c r="D19" s="42">
        <f t="shared" si="10"/>
        <v>-97084</v>
      </c>
      <c r="E19" s="43">
        <v>1</v>
      </c>
      <c r="F19" s="42">
        <f t="shared" si="9"/>
        <v>-97084</v>
      </c>
    </row>
    <row r="20" spans="1:248" ht="12.75" customHeight="1">
      <c r="A20" s="45" t="s">
        <v>5</v>
      </c>
      <c r="B20" s="66"/>
      <c r="C20" s="66"/>
      <c r="D20" s="66"/>
      <c r="E20" s="66"/>
      <c r="F20" s="46">
        <f>+SUM(F3:F19)</f>
        <v>2645198.5</v>
      </c>
    </row>
    <row r="21" spans="1:248" ht="12.75" customHeight="1">
      <c r="A21" s="32" t="s">
        <v>6</v>
      </c>
      <c r="B21" s="64"/>
      <c r="C21" s="64"/>
      <c r="D21" s="64"/>
      <c r="E21" s="64"/>
      <c r="F21" s="46">
        <f>F20/12</f>
        <v>220433.20833333334</v>
      </c>
    </row>
    <row r="22" spans="1:248" ht="12.75" customHeight="1">
      <c r="A22" s="32" t="s">
        <v>7</v>
      </c>
      <c r="B22" s="64"/>
      <c r="C22" s="64"/>
      <c r="D22" s="64"/>
      <c r="E22" s="64"/>
      <c r="F22" s="42">
        <f>RTR!L3</f>
        <v>0</v>
      </c>
    </row>
    <row r="23" spans="1:248" ht="12.75" customHeight="1">
      <c r="A23" s="32" t="s">
        <v>54</v>
      </c>
      <c r="B23" s="67"/>
      <c r="C23" s="67"/>
      <c r="D23" s="67"/>
      <c r="E23" s="67"/>
      <c r="F23" s="47">
        <v>0.65</v>
      </c>
    </row>
    <row r="24" spans="1:248" ht="12.75" customHeight="1">
      <c r="A24" s="32" t="s">
        <v>8</v>
      </c>
      <c r="B24" s="64"/>
      <c r="C24" s="64"/>
      <c r="D24" s="64"/>
      <c r="E24" s="64"/>
      <c r="F24" s="48">
        <f>(F21*F23)-F22</f>
        <v>143281.58541666667</v>
      </c>
    </row>
    <row r="25" spans="1:248" ht="12.75" customHeight="1">
      <c r="A25" s="32" t="s">
        <v>9</v>
      </c>
      <c r="B25" s="64"/>
      <c r="C25" s="64"/>
      <c r="D25" s="64"/>
      <c r="E25" s="64"/>
      <c r="F25" s="49">
        <v>120</v>
      </c>
      <c r="IC25" s="35"/>
      <c r="ID25" s="35"/>
      <c r="IK25" s="36"/>
      <c r="IL25" s="36"/>
      <c r="IM25" s="37"/>
      <c r="IN25" s="37"/>
    </row>
    <row r="26" spans="1:248" ht="12.75" customHeight="1">
      <c r="A26" s="32" t="s">
        <v>10</v>
      </c>
      <c r="B26" s="64"/>
      <c r="C26" s="64"/>
      <c r="D26" s="64"/>
      <c r="E26" s="64"/>
      <c r="F26" s="47">
        <v>0.09</v>
      </c>
      <c r="IC26" s="35"/>
      <c r="ID26" s="35"/>
      <c r="IK26" s="36"/>
      <c r="IL26" s="36"/>
      <c r="IM26" s="37"/>
      <c r="IN26" s="37"/>
    </row>
    <row r="27" spans="1:248" ht="12.75" customHeight="1">
      <c r="A27" s="32" t="s">
        <v>11</v>
      </c>
      <c r="B27" s="64"/>
      <c r="C27" s="64"/>
      <c r="D27" s="64"/>
      <c r="E27" s="64"/>
      <c r="F27" s="50">
        <f>PMT(F26/12,F25,-100000)</f>
        <v>1266.757737502486</v>
      </c>
      <c r="IC27" s="35"/>
      <c r="ID27" s="35"/>
      <c r="IK27" s="36"/>
      <c r="IL27" s="36"/>
      <c r="IM27" s="37"/>
      <c r="IN27" s="37"/>
    </row>
    <row r="28" spans="1:248" ht="12.75" customHeight="1">
      <c r="A28" s="32" t="s">
        <v>12</v>
      </c>
      <c r="B28" s="64"/>
      <c r="C28" s="64"/>
      <c r="D28" s="64"/>
      <c r="E28" s="64"/>
      <c r="F28" s="51">
        <f>F24/F27</f>
        <v>113.10890881089684</v>
      </c>
      <c r="IC28" s="35"/>
      <c r="ID28" s="35"/>
      <c r="IK28" s="36"/>
      <c r="IL28" s="36"/>
      <c r="IM28" s="37"/>
      <c r="IN28" s="37"/>
    </row>
  </sheetData>
  <sheetProtection selectLockedCells="1" selectUnlockedCells="1"/>
  <mergeCells count="11">
    <mergeCell ref="G1:G1048576"/>
    <mergeCell ref="B24:E24"/>
    <mergeCell ref="B25:E25"/>
    <mergeCell ref="B26:E26"/>
    <mergeCell ref="B27:E27"/>
    <mergeCell ref="B28:E28"/>
    <mergeCell ref="B1:C1"/>
    <mergeCell ref="B20:E20"/>
    <mergeCell ref="B21:E21"/>
    <mergeCell ref="B22:E22"/>
    <mergeCell ref="B23:E23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14"/>
  <sheetViews>
    <sheetView zoomScale="89" zoomScaleNormal="89" workbookViewId="0">
      <selection activeCell="L3" sqref="L3"/>
    </sheetView>
  </sheetViews>
  <sheetFormatPr defaultColWidth="22.140625" defaultRowHeight="13.5"/>
  <cols>
    <col min="1" max="1" width="4" style="20" bestFit="1" customWidth="1"/>
    <col min="2" max="2" width="18.85546875" style="20" bestFit="1" customWidth="1"/>
    <col min="3" max="3" width="36.28515625" style="20" customWidth="1"/>
    <col min="4" max="4" width="12.42578125" style="20" bestFit="1" customWidth="1"/>
    <col min="5" max="5" width="10.85546875" style="20" bestFit="1" customWidth="1"/>
    <col min="6" max="6" width="10.140625" style="20" bestFit="1" customWidth="1"/>
    <col min="7" max="7" width="10.140625" style="20" customWidth="1"/>
    <col min="8" max="8" width="7.5703125" style="20" bestFit="1" customWidth="1"/>
    <col min="9" max="10" width="5" style="20" bestFit="1" customWidth="1"/>
    <col min="11" max="11" width="8.7109375" style="20" bestFit="1" customWidth="1"/>
    <col min="12" max="12" width="11.28515625" style="20" bestFit="1" customWidth="1"/>
    <col min="13" max="248" width="22.140625" style="20"/>
    <col min="249" max="16384" width="22.140625" style="21"/>
  </cols>
  <sheetData>
    <row r="1" spans="1:13" ht="27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53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</row>
    <row r="2" spans="1:13" ht="15.75" customHeight="1">
      <c r="A2" s="23">
        <v>1</v>
      </c>
      <c r="B2" s="24"/>
      <c r="C2" s="23"/>
      <c r="D2" s="23" t="s">
        <v>83</v>
      </c>
      <c r="E2" s="24"/>
      <c r="F2" s="24"/>
      <c r="G2" s="25"/>
      <c r="H2" s="26"/>
      <c r="I2" s="26"/>
      <c r="J2" s="26"/>
      <c r="K2" s="26">
        <v>20115</v>
      </c>
      <c r="L2" s="27" t="s">
        <v>84</v>
      </c>
      <c r="M2" s="20" t="s">
        <v>85</v>
      </c>
    </row>
    <row r="3" spans="1:13">
      <c r="A3" s="28"/>
      <c r="B3" s="23"/>
      <c r="C3" s="23"/>
      <c r="D3" s="23"/>
      <c r="E3" s="24"/>
      <c r="F3" s="23"/>
      <c r="G3" s="23"/>
      <c r="H3" s="23"/>
      <c r="I3" s="23"/>
      <c r="J3" s="23"/>
      <c r="K3" s="23"/>
      <c r="L3" s="29">
        <f>SUMIF(L2:L2,"Y",K2:K2)</f>
        <v>0</v>
      </c>
    </row>
    <row r="14" spans="1:13">
      <c r="H14" s="20"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8" t="s">
        <v>24</v>
      </c>
      <c r="B1" s="68"/>
      <c r="C1" s="2"/>
    </row>
    <row r="2" spans="1:6" ht="14.25" customHeight="1">
      <c r="A2" s="68" t="s">
        <v>25</v>
      </c>
      <c r="B2" s="68"/>
      <c r="C2" s="2"/>
    </row>
    <row r="5" spans="1:6" ht="27">
      <c r="A5" s="3" t="s">
        <v>13</v>
      </c>
      <c r="B5" s="4" t="s">
        <v>26</v>
      </c>
      <c r="C5" s="4" t="s">
        <v>27</v>
      </c>
      <c r="D5" s="5" t="s">
        <v>28</v>
      </c>
      <c r="E5" s="1" t="s">
        <v>29</v>
      </c>
      <c r="F5" s="1" t="s">
        <v>30</v>
      </c>
    </row>
    <row r="6" spans="1:6" ht="40.5">
      <c r="A6" s="6">
        <v>1</v>
      </c>
      <c r="B6" s="7" t="s">
        <v>31</v>
      </c>
      <c r="C6" s="8" t="s">
        <v>32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33</v>
      </c>
      <c r="C7" s="8" t="s">
        <v>34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35</v>
      </c>
      <c r="C8" s="8" t="s">
        <v>36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37</v>
      </c>
      <c r="C9" s="12" t="s">
        <v>38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39</v>
      </c>
      <c r="C10" s="8" t="s">
        <v>40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41</v>
      </c>
      <c r="C11" s="14" t="s">
        <v>42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43</v>
      </c>
      <c r="C12" s="15" t="s">
        <v>44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45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2:AI18"/>
  <sheetViews>
    <sheetView workbookViewId="0">
      <selection activeCell="P22" sqref="P22"/>
    </sheetView>
  </sheetViews>
  <sheetFormatPr defaultRowHeight="12.75"/>
  <sheetData>
    <row r="2" spans="2:35" ht="24.75" customHeight="1">
      <c r="B2" s="54"/>
      <c r="C2" s="54"/>
      <c r="D2" s="69" t="s">
        <v>82</v>
      </c>
      <c r="E2" s="70"/>
      <c r="F2" s="70"/>
      <c r="G2" s="70"/>
      <c r="H2" s="70"/>
      <c r="I2" s="70"/>
      <c r="J2" s="70"/>
      <c r="K2" s="70"/>
      <c r="L2" s="71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</row>
    <row r="3" spans="2:35" ht="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5" t="s">
        <v>66</v>
      </c>
    </row>
    <row r="4" spans="2:35" ht="15">
      <c r="B4" s="54"/>
      <c r="C4" s="56">
        <v>1</v>
      </c>
      <c r="D4" s="56">
        <v>2</v>
      </c>
      <c r="E4" s="56">
        <v>3</v>
      </c>
      <c r="F4" s="56">
        <v>4</v>
      </c>
      <c r="G4" s="56">
        <v>5</v>
      </c>
      <c r="H4" s="56">
        <v>6</v>
      </c>
      <c r="I4" s="56">
        <v>7</v>
      </c>
      <c r="J4" s="56">
        <v>8</v>
      </c>
      <c r="K4" s="56">
        <v>9</v>
      </c>
      <c r="L4" s="56">
        <v>10</v>
      </c>
      <c r="M4" s="56">
        <v>11</v>
      </c>
      <c r="N4" s="56">
        <v>12</v>
      </c>
      <c r="O4" s="56">
        <v>13</v>
      </c>
      <c r="P4" s="56">
        <v>14</v>
      </c>
      <c r="Q4" s="56">
        <v>15</v>
      </c>
      <c r="R4" s="56">
        <v>16</v>
      </c>
      <c r="S4" s="56">
        <v>17</v>
      </c>
      <c r="T4" s="56">
        <v>18</v>
      </c>
      <c r="U4" s="56">
        <v>19</v>
      </c>
      <c r="V4" s="56">
        <v>20</v>
      </c>
      <c r="W4" s="56">
        <v>21</v>
      </c>
      <c r="X4" s="56">
        <v>22</v>
      </c>
      <c r="Y4" s="56">
        <v>23</v>
      </c>
      <c r="Z4" s="56">
        <v>24</v>
      </c>
      <c r="AA4" s="56">
        <v>25</v>
      </c>
      <c r="AB4" s="56">
        <v>26</v>
      </c>
      <c r="AC4" s="56">
        <v>27</v>
      </c>
      <c r="AD4" s="56">
        <v>28</v>
      </c>
      <c r="AE4" s="56">
        <v>29</v>
      </c>
      <c r="AF4" s="56">
        <v>30</v>
      </c>
      <c r="AG4" s="56">
        <v>31</v>
      </c>
      <c r="AH4" s="57" t="s">
        <v>67</v>
      </c>
      <c r="AI4" s="57" t="s">
        <v>68</v>
      </c>
    </row>
    <row r="5" spans="2:35" ht="15">
      <c r="B5" s="58" t="s">
        <v>69</v>
      </c>
      <c r="C5" s="59">
        <v>228916</v>
      </c>
      <c r="D5" s="59">
        <v>225083</v>
      </c>
      <c r="E5" s="59">
        <v>225083</v>
      </c>
      <c r="F5" s="59">
        <v>325083</v>
      </c>
      <c r="G5" s="59">
        <v>484809</v>
      </c>
      <c r="H5" s="59">
        <v>444809</v>
      </c>
      <c r="I5" s="59">
        <v>444809</v>
      </c>
      <c r="J5" s="59">
        <v>444809</v>
      </c>
      <c r="K5" s="59">
        <v>122085</v>
      </c>
      <c r="L5" s="59">
        <v>438085</v>
      </c>
      <c r="M5" s="59">
        <v>336433</v>
      </c>
      <c r="N5" s="59">
        <v>336433</v>
      </c>
      <c r="O5" s="59">
        <v>209556</v>
      </c>
      <c r="P5" s="59">
        <v>209556</v>
      </c>
      <c r="Q5" s="59">
        <v>209556</v>
      </c>
      <c r="R5" s="59">
        <v>283976</v>
      </c>
      <c r="S5" s="59">
        <v>256330</v>
      </c>
      <c r="T5" s="59">
        <v>699124</v>
      </c>
      <c r="U5" s="59">
        <v>686421</v>
      </c>
      <c r="V5" s="59">
        <v>336421</v>
      </c>
      <c r="W5" s="59">
        <v>314851</v>
      </c>
      <c r="X5" s="59">
        <v>314851</v>
      </c>
      <c r="Y5" s="59">
        <v>349691</v>
      </c>
      <c r="Z5" s="59">
        <v>349691</v>
      </c>
      <c r="AA5" s="59">
        <v>378386</v>
      </c>
      <c r="AB5" s="59">
        <v>378386</v>
      </c>
      <c r="AC5" s="59">
        <v>467636</v>
      </c>
      <c r="AD5" s="59">
        <v>467636</v>
      </c>
      <c r="AE5" s="59">
        <v>467636</v>
      </c>
      <c r="AF5" s="59">
        <v>542074</v>
      </c>
      <c r="AG5" s="59"/>
      <c r="AH5" s="59"/>
      <c r="AI5" s="59">
        <f t="shared" ref="AI5:AI16" si="0">SUM(D5:AH5)</f>
        <v>10749299</v>
      </c>
    </row>
    <row r="6" spans="2:35" ht="15">
      <c r="B6" s="58" t="s">
        <v>70</v>
      </c>
      <c r="C6" s="59">
        <v>204474</v>
      </c>
      <c r="D6" s="59">
        <v>204474</v>
      </c>
      <c r="E6" s="59">
        <v>420146</v>
      </c>
      <c r="F6" s="59">
        <v>520146</v>
      </c>
      <c r="G6" s="59">
        <v>693698</v>
      </c>
      <c r="H6" s="59">
        <v>693698</v>
      </c>
      <c r="I6" s="59">
        <v>1033698</v>
      </c>
      <c r="J6" s="59">
        <v>1033698</v>
      </c>
      <c r="K6" s="59">
        <v>1067301</v>
      </c>
      <c r="L6" s="59">
        <v>778249</v>
      </c>
      <c r="M6" s="59">
        <v>497188</v>
      </c>
      <c r="N6" s="59">
        <v>497188</v>
      </c>
      <c r="O6" s="59">
        <v>497188</v>
      </c>
      <c r="P6" s="59">
        <v>739739</v>
      </c>
      <c r="Q6" s="59">
        <v>1350292</v>
      </c>
      <c r="R6" s="59">
        <v>688546</v>
      </c>
      <c r="S6" s="59">
        <v>340215</v>
      </c>
      <c r="T6" s="59">
        <v>300093</v>
      </c>
      <c r="U6" s="59">
        <v>300093</v>
      </c>
      <c r="V6" s="59">
        <v>300093</v>
      </c>
      <c r="W6" s="59">
        <v>375843</v>
      </c>
      <c r="X6" s="59">
        <v>314517</v>
      </c>
      <c r="Y6" s="59">
        <v>346017</v>
      </c>
      <c r="Z6" s="59">
        <v>524792</v>
      </c>
      <c r="AA6" s="59">
        <v>334792</v>
      </c>
      <c r="AB6" s="59">
        <v>334792</v>
      </c>
      <c r="AC6" s="59">
        <v>334792</v>
      </c>
      <c r="AD6" s="59">
        <v>334792</v>
      </c>
      <c r="AE6" s="59">
        <v>69923</v>
      </c>
      <c r="AF6" s="59">
        <v>414863</v>
      </c>
      <c r="AG6" s="59">
        <v>499493</v>
      </c>
      <c r="AH6" s="59"/>
      <c r="AI6" s="59">
        <f t="shared" si="0"/>
        <v>15840359</v>
      </c>
    </row>
    <row r="7" spans="2:35" ht="15">
      <c r="B7" s="58" t="s">
        <v>71</v>
      </c>
      <c r="C7" s="59">
        <v>499493</v>
      </c>
      <c r="D7" s="59">
        <v>537818</v>
      </c>
      <c r="E7" s="59">
        <v>537818</v>
      </c>
      <c r="F7" s="59">
        <v>131860</v>
      </c>
      <c r="G7" s="59">
        <v>131860</v>
      </c>
      <c r="H7" s="59">
        <v>300713</v>
      </c>
      <c r="I7" s="59">
        <v>554726</v>
      </c>
      <c r="J7" s="59">
        <v>589726</v>
      </c>
      <c r="K7" s="59">
        <v>589726</v>
      </c>
      <c r="L7" s="59">
        <v>589726</v>
      </c>
      <c r="M7" s="59">
        <v>854043</v>
      </c>
      <c r="N7" s="59">
        <v>854043</v>
      </c>
      <c r="O7" s="59">
        <v>1137893</v>
      </c>
      <c r="P7" s="59">
        <v>828033</v>
      </c>
      <c r="Q7" s="59">
        <v>703033</v>
      </c>
      <c r="R7" s="59">
        <v>948564</v>
      </c>
      <c r="S7" s="59">
        <v>948564</v>
      </c>
      <c r="T7" s="59">
        <v>776668</v>
      </c>
      <c r="U7" s="59">
        <v>830087</v>
      </c>
      <c r="V7" s="59">
        <v>955388</v>
      </c>
      <c r="W7" s="59">
        <v>1785167</v>
      </c>
      <c r="X7" s="59">
        <v>971923</v>
      </c>
      <c r="Y7" s="59">
        <v>971923</v>
      </c>
      <c r="Z7" s="59">
        <v>971923</v>
      </c>
      <c r="AA7" s="59">
        <v>1105929</v>
      </c>
      <c r="AB7" s="59">
        <v>485789</v>
      </c>
      <c r="AC7" s="59">
        <v>683489</v>
      </c>
      <c r="AD7" s="59">
        <v>703489</v>
      </c>
      <c r="AE7" s="59">
        <v>1333662</v>
      </c>
      <c r="AF7" s="59">
        <v>1280574</v>
      </c>
      <c r="AG7" s="59"/>
      <c r="AH7" s="59"/>
      <c r="AI7" s="59">
        <f t="shared" si="0"/>
        <v>23094157</v>
      </c>
    </row>
    <row r="8" spans="2:35" ht="15">
      <c r="B8" s="58" t="s">
        <v>72</v>
      </c>
      <c r="C8" s="59">
        <v>1280574</v>
      </c>
      <c r="D8" s="59">
        <v>1238828</v>
      </c>
      <c r="E8" s="59">
        <v>1047818</v>
      </c>
      <c r="F8" s="59">
        <v>680722</v>
      </c>
      <c r="G8" s="59">
        <v>680722</v>
      </c>
      <c r="H8" s="59">
        <v>866108</v>
      </c>
      <c r="I8" s="59">
        <v>866108</v>
      </c>
      <c r="J8" s="59">
        <v>866108</v>
      </c>
      <c r="K8" s="59">
        <v>988742</v>
      </c>
      <c r="L8" s="59">
        <v>751002</v>
      </c>
      <c r="M8" s="59">
        <v>856002</v>
      </c>
      <c r="N8" s="59">
        <v>645202</v>
      </c>
      <c r="O8" s="59">
        <v>551389</v>
      </c>
      <c r="P8" s="59">
        <v>551389</v>
      </c>
      <c r="Q8" s="59">
        <v>551389</v>
      </c>
      <c r="R8" s="59">
        <v>950848</v>
      </c>
      <c r="S8" s="59">
        <v>1080638</v>
      </c>
      <c r="T8" s="59">
        <v>1416988</v>
      </c>
      <c r="U8" s="59">
        <v>1416988</v>
      </c>
      <c r="V8" s="59">
        <v>925215</v>
      </c>
      <c r="W8" s="59">
        <v>1205053</v>
      </c>
      <c r="X8" s="59">
        <v>1205053</v>
      </c>
      <c r="Y8" s="59">
        <v>1530804</v>
      </c>
      <c r="Z8" s="59">
        <v>1530804</v>
      </c>
      <c r="AA8" s="59">
        <v>1530804</v>
      </c>
      <c r="AB8" s="59">
        <v>1584750</v>
      </c>
      <c r="AC8" s="59">
        <v>1632000</v>
      </c>
      <c r="AD8" s="59">
        <v>1632000</v>
      </c>
      <c r="AE8" s="59">
        <v>1632000</v>
      </c>
      <c r="AF8" s="59">
        <v>1201876</v>
      </c>
      <c r="AG8" s="59">
        <v>1466196</v>
      </c>
      <c r="AH8" s="59"/>
      <c r="AI8" s="59">
        <f t="shared" si="0"/>
        <v>33083546</v>
      </c>
    </row>
    <row r="9" spans="2:35" ht="15">
      <c r="B9" s="58" t="s">
        <v>73</v>
      </c>
      <c r="C9" s="59">
        <v>911913</v>
      </c>
      <c r="D9" s="59">
        <v>1111913</v>
      </c>
      <c r="E9" s="59">
        <v>1266636</v>
      </c>
      <c r="F9" s="59">
        <v>1363855</v>
      </c>
      <c r="G9" s="59">
        <v>1363855</v>
      </c>
      <c r="H9" s="59">
        <v>1632967</v>
      </c>
      <c r="I9" s="59">
        <v>972967</v>
      </c>
      <c r="J9" s="59">
        <v>1472967</v>
      </c>
      <c r="K9" s="59">
        <v>1472967</v>
      </c>
      <c r="L9" s="59">
        <v>1076464</v>
      </c>
      <c r="M9" s="59">
        <v>1076464</v>
      </c>
      <c r="N9" s="59">
        <v>1076464</v>
      </c>
      <c r="O9" s="59">
        <v>1166045</v>
      </c>
      <c r="P9" s="59">
        <v>658729</v>
      </c>
      <c r="Q9" s="59">
        <v>658729</v>
      </c>
      <c r="R9" s="59">
        <v>1463317</v>
      </c>
      <c r="S9" s="59">
        <v>1027567</v>
      </c>
      <c r="T9" s="59">
        <v>1018317</v>
      </c>
      <c r="U9" s="59">
        <v>1018317</v>
      </c>
      <c r="V9" s="59">
        <v>1006010</v>
      </c>
      <c r="W9" s="59">
        <v>1056010</v>
      </c>
      <c r="X9" s="59">
        <v>966010</v>
      </c>
      <c r="Y9" s="59">
        <v>505066</v>
      </c>
      <c r="Z9" s="59">
        <v>579378</v>
      </c>
      <c r="AA9" s="59">
        <v>579378</v>
      </c>
      <c r="AB9" s="59">
        <v>579378</v>
      </c>
      <c r="AC9" s="59">
        <v>1060690</v>
      </c>
      <c r="AD9" s="59">
        <v>1362548</v>
      </c>
      <c r="AE9" s="59">
        <v>1347613</v>
      </c>
      <c r="AF9" s="59">
        <v>1409236</v>
      </c>
      <c r="AG9" s="59">
        <v>198333</v>
      </c>
      <c r="AH9" s="59"/>
      <c r="AI9" s="59">
        <f t="shared" si="0"/>
        <v>31548190</v>
      </c>
    </row>
    <row r="10" spans="2:35" ht="15">
      <c r="B10" s="58" t="s">
        <v>74</v>
      </c>
      <c r="C10" s="59">
        <v>198333</v>
      </c>
      <c r="D10" s="59">
        <v>198333</v>
      </c>
      <c r="E10" s="59">
        <v>640897</v>
      </c>
      <c r="F10" s="59">
        <v>658747</v>
      </c>
      <c r="G10" s="59">
        <v>715847</v>
      </c>
      <c r="H10" s="59">
        <v>821825</v>
      </c>
      <c r="I10" s="59">
        <v>821825</v>
      </c>
      <c r="J10" s="59">
        <v>821825</v>
      </c>
      <c r="K10" s="59">
        <v>821825</v>
      </c>
      <c r="L10" s="59">
        <v>861825</v>
      </c>
      <c r="M10" s="59">
        <v>673144</v>
      </c>
      <c r="N10" s="59">
        <v>661801</v>
      </c>
      <c r="O10" s="59">
        <v>661801</v>
      </c>
      <c r="P10" s="59">
        <v>720654</v>
      </c>
      <c r="Q10" s="59">
        <v>218362</v>
      </c>
      <c r="R10" s="59">
        <v>218362</v>
      </c>
      <c r="S10" s="59">
        <v>448362</v>
      </c>
      <c r="T10" s="59">
        <v>353623</v>
      </c>
      <c r="U10" s="59">
        <v>341823</v>
      </c>
      <c r="V10" s="59">
        <v>391823</v>
      </c>
      <c r="W10" s="59">
        <v>317691</v>
      </c>
      <c r="X10" s="59">
        <v>317691</v>
      </c>
      <c r="Y10" s="59">
        <v>317691</v>
      </c>
      <c r="Z10" s="59">
        <v>643536</v>
      </c>
      <c r="AA10" s="59">
        <v>629206</v>
      </c>
      <c r="AB10" s="59">
        <v>779206</v>
      </c>
      <c r="AC10" s="59">
        <v>1116846</v>
      </c>
      <c r="AD10" s="59">
        <v>790722</v>
      </c>
      <c r="AE10" s="59">
        <v>749930</v>
      </c>
      <c r="AF10" s="59"/>
      <c r="AG10" s="59"/>
      <c r="AH10" s="59"/>
      <c r="AI10" s="59">
        <f>SUM(D10:AH10)</f>
        <v>16715223</v>
      </c>
    </row>
    <row r="11" spans="2:35" ht="15">
      <c r="B11" s="58" t="s">
        <v>75</v>
      </c>
      <c r="C11" s="59">
        <v>749930</v>
      </c>
      <c r="D11" s="59">
        <v>829930</v>
      </c>
      <c r="E11" s="59">
        <v>1129065</v>
      </c>
      <c r="F11" s="59">
        <v>1170373</v>
      </c>
      <c r="G11" s="59">
        <v>743241</v>
      </c>
      <c r="H11" s="59">
        <v>786838</v>
      </c>
      <c r="I11" s="59">
        <v>739206</v>
      </c>
      <c r="J11" s="59">
        <v>739206</v>
      </c>
      <c r="K11" s="59">
        <v>327206</v>
      </c>
      <c r="L11" s="59">
        <v>327206</v>
      </c>
      <c r="M11" s="59">
        <v>377206</v>
      </c>
      <c r="N11" s="59">
        <v>427206</v>
      </c>
      <c r="O11" s="59">
        <v>661219</v>
      </c>
      <c r="P11" s="59">
        <v>661219</v>
      </c>
      <c r="Q11" s="59">
        <v>661219</v>
      </c>
      <c r="R11" s="59">
        <v>548819</v>
      </c>
      <c r="S11" s="59">
        <v>600729</v>
      </c>
      <c r="T11" s="59">
        <v>895057</v>
      </c>
      <c r="U11" s="59">
        <v>616133</v>
      </c>
      <c r="V11" s="59">
        <v>741133</v>
      </c>
      <c r="W11" s="59">
        <v>741133</v>
      </c>
      <c r="X11" s="59">
        <v>741133</v>
      </c>
      <c r="Y11" s="59">
        <v>741133</v>
      </c>
      <c r="Z11" s="59">
        <v>741133</v>
      </c>
      <c r="AA11" s="59">
        <v>741133</v>
      </c>
      <c r="AB11" s="59">
        <v>829091</v>
      </c>
      <c r="AC11" s="59">
        <v>829091</v>
      </c>
      <c r="AD11" s="59">
        <v>829091</v>
      </c>
      <c r="AE11" s="59">
        <v>829091</v>
      </c>
      <c r="AF11" s="59">
        <v>906529</v>
      </c>
      <c r="AG11" s="59">
        <v>906529</v>
      </c>
      <c r="AH11" s="59"/>
      <c r="AI11" s="59">
        <f>SUM(D11:AH11)</f>
        <v>21817298</v>
      </c>
    </row>
    <row r="12" spans="2:35" ht="15">
      <c r="B12" s="58" t="s">
        <v>76</v>
      </c>
      <c r="C12" s="59">
        <v>906529</v>
      </c>
      <c r="D12" s="59">
        <v>906529</v>
      </c>
      <c r="E12" s="59">
        <v>906529</v>
      </c>
      <c r="F12" s="59">
        <v>906529</v>
      </c>
      <c r="G12" s="59">
        <v>906529</v>
      </c>
      <c r="H12" s="59">
        <v>906529</v>
      </c>
      <c r="I12" s="59">
        <v>906529</v>
      </c>
      <c r="J12" s="59">
        <v>906529</v>
      </c>
      <c r="K12" s="59">
        <v>906529</v>
      </c>
      <c r="L12" s="59">
        <v>906529</v>
      </c>
      <c r="M12" s="59">
        <v>906529</v>
      </c>
      <c r="N12" s="59">
        <v>906529</v>
      </c>
      <c r="O12" s="59">
        <v>894729</v>
      </c>
      <c r="P12" s="59">
        <v>894729</v>
      </c>
      <c r="Q12" s="59">
        <v>894729</v>
      </c>
      <c r="R12" s="59">
        <v>894729</v>
      </c>
      <c r="S12" s="59">
        <v>894729</v>
      </c>
      <c r="T12" s="59">
        <v>894729</v>
      </c>
      <c r="U12" s="59">
        <v>894729</v>
      </c>
      <c r="V12" s="59">
        <v>894729</v>
      </c>
      <c r="W12" s="59">
        <v>894729</v>
      </c>
      <c r="X12" s="59">
        <v>894729</v>
      </c>
      <c r="Y12" s="59">
        <v>894729</v>
      </c>
      <c r="Z12" s="59">
        <v>894729</v>
      </c>
      <c r="AA12" s="59">
        <v>894729</v>
      </c>
      <c r="AB12" s="59">
        <v>894729</v>
      </c>
      <c r="AC12" s="59">
        <v>894729</v>
      </c>
      <c r="AD12" s="59">
        <v>894729</v>
      </c>
      <c r="AE12" s="59">
        <v>894729</v>
      </c>
      <c r="AF12" s="59">
        <v>894729</v>
      </c>
      <c r="AG12" s="59"/>
      <c r="AH12" s="59"/>
      <c r="AI12" s="59">
        <f t="shared" si="0"/>
        <v>26076941</v>
      </c>
    </row>
    <row r="13" spans="2:35" ht="15">
      <c r="B13" s="58" t="s">
        <v>77</v>
      </c>
      <c r="C13" s="59">
        <v>894729</v>
      </c>
      <c r="D13" s="59">
        <v>894729</v>
      </c>
      <c r="E13" s="59">
        <v>894729</v>
      </c>
      <c r="F13" s="59">
        <v>894729</v>
      </c>
      <c r="G13" s="59">
        <v>894729</v>
      </c>
      <c r="H13" s="59">
        <v>894729</v>
      </c>
      <c r="I13" s="59">
        <v>894729</v>
      </c>
      <c r="J13" s="59">
        <v>894729</v>
      </c>
      <c r="K13" s="59">
        <v>894729</v>
      </c>
      <c r="L13" s="59">
        <v>894729</v>
      </c>
      <c r="M13" s="59">
        <v>894729</v>
      </c>
      <c r="N13" s="59">
        <v>894729</v>
      </c>
      <c r="O13" s="62">
        <v>882969</v>
      </c>
      <c r="P13" s="62">
        <v>882969</v>
      </c>
      <c r="Q13" s="62">
        <v>882969</v>
      </c>
      <c r="R13" s="62">
        <v>882969</v>
      </c>
      <c r="S13" s="62">
        <v>882969</v>
      </c>
      <c r="T13" s="62">
        <v>882969</v>
      </c>
      <c r="U13" s="62">
        <v>854182</v>
      </c>
      <c r="V13" s="62">
        <v>757624</v>
      </c>
      <c r="W13" s="62">
        <v>757624</v>
      </c>
      <c r="X13" s="62">
        <v>757624</v>
      </c>
      <c r="Y13" s="62">
        <v>757624</v>
      </c>
      <c r="Z13" s="62">
        <v>757624</v>
      </c>
      <c r="AA13" s="62">
        <v>757624</v>
      </c>
      <c r="AB13" s="62">
        <v>751615</v>
      </c>
      <c r="AC13" s="62">
        <v>651615</v>
      </c>
      <c r="AD13" s="62">
        <v>638050</v>
      </c>
      <c r="AE13" s="62">
        <v>638050</v>
      </c>
      <c r="AF13" s="62">
        <v>638050</v>
      </c>
      <c r="AG13" s="62">
        <v>638050</v>
      </c>
      <c r="AH13" s="59"/>
      <c r="AI13" s="59">
        <f t="shared" si="0"/>
        <v>24495189</v>
      </c>
    </row>
    <row r="14" spans="2:35" ht="15">
      <c r="B14" s="58" t="s">
        <v>78</v>
      </c>
      <c r="C14" s="59">
        <v>638050</v>
      </c>
      <c r="D14" s="59">
        <v>638050</v>
      </c>
      <c r="E14" s="59">
        <v>638050</v>
      </c>
      <c r="F14" s="59">
        <v>638050</v>
      </c>
      <c r="G14" s="59">
        <v>638050</v>
      </c>
      <c r="H14" s="59">
        <v>638050</v>
      </c>
      <c r="I14" s="59">
        <v>638050</v>
      </c>
      <c r="J14" s="59">
        <v>690612</v>
      </c>
      <c r="K14" s="59">
        <v>690612</v>
      </c>
      <c r="L14" s="59">
        <v>690612</v>
      </c>
      <c r="M14" s="59">
        <v>690612</v>
      </c>
      <c r="N14" s="59">
        <v>690612</v>
      </c>
      <c r="O14" s="59">
        <v>690612</v>
      </c>
      <c r="P14" s="59">
        <v>690612</v>
      </c>
      <c r="Q14" s="59">
        <v>426335</v>
      </c>
      <c r="R14" s="59">
        <v>361756</v>
      </c>
      <c r="S14" s="59">
        <v>361756</v>
      </c>
      <c r="T14" s="59">
        <v>361756</v>
      </c>
      <c r="U14" s="59">
        <v>316766</v>
      </c>
      <c r="V14" s="59">
        <v>376366</v>
      </c>
      <c r="W14" s="59">
        <v>376366</v>
      </c>
      <c r="X14" s="59">
        <v>376366</v>
      </c>
      <c r="Y14" s="59">
        <v>376366</v>
      </c>
      <c r="Z14" s="59">
        <v>376366</v>
      </c>
      <c r="AA14" s="59">
        <v>487156</v>
      </c>
      <c r="AB14" s="59">
        <v>487156</v>
      </c>
      <c r="AC14" s="59">
        <v>487156</v>
      </c>
      <c r="AD14" s="59">
        <v>487156</v>
      </c>
      <c r="AE14" s="59">
        <v>474460</v>
      </c>
      <c r="AF14" s="59">
        <v>221221</v>
      </c>
      <c r="AG14" s="59"/>
      <c r="AH14" s="59"/>
      <c r="AI14" s="59">
        <f t="shared" si="0"/>
        <v>15017088</v>
      </c>
    </row>
    <row r="15" spans="2:35" ht="15">
      <c r="B15" s="58" t="s">
        <v>79</v>
      </c>
      <c r="C15" s="59">
        <v>166635</v>
      </c>
      <c r="D15" s="59">
        <v>166635</v>
      </c>
      <c r="E15" s="59">
        <v>166635</v>
      </c>
      <c r="F15" s="59">
        <v>166635</v>
      </c>
      <c r="G15" s="59">
        <v>166635</v>
      </c>
      <c r="H15" s="59">
        <v>166635</v>
      </c>
      <c r="I15" s="59">
        <v>216635</v>
      </c>
      <c r="J15" s="59">
        <v>216635</v>
      </c>
      <c r="K15" s="59">
        <v>256635</v>
      </c>
      <c r="L15" s="59">
        <v>256635</v>
      </c>
      <c r="M15" s="59">
        <v>256635</v>
      </c>
      <c r="N15" s="59">
        <v>256635</v>
      </c>
      <c r="O15" s="59">
        <v>256635</v>
      </c>
      <c r="P15" s="59">
        <v>298042</v>
      </c>
      <c r="Q15" s="59">
        <v>298042</v>
      </c>
      <c r="R15" s="59">
        <v>281369</v>
      </c>
      <c r="S15" s="59">
        <v>162553</v>
      </c>
      <c r="T15" s="59">
        <v>157533</v>
      </c>
      <c r="U15" s="59">
        <v>157533</v>
      </c>
      <c r="V15" s="59">
        <v>157533</v>
      </c>
      <c r="W15" s="59">
        <v>207553</v>
      </c>
      <c r="X15" s="59">
        <v>207553</v>
      </c>
      <c r="Y15" s="59">
        <v>207553</v>
      </c>
      <c r="Z15" s="59">
        <v>207553</v>
      </c>
      <c r="AA15" s="59">
        <v>207553</v>
      </c>
      <c r="AB15" s="59">
        <v>207553</v>
      </c>
      <c r="AC15" s="59">
        <v>163994</v>
      </c>
      <c r="AD15" s="59">
        <v>257866</v>
      </c>
      <c r="AE15" s="59">
        <v>257866</v>
      </c>
      <c r="AF15" s="59">
        <v>249489</v>
      </c>
      <c r="AG15" s="59">
        <v>149489</v>
      </c>
      <c r="AH15" s="59"/>
      <c r="AI15" s="59">
        <f t="shared" si="0"/>
        <v>6386247</v>
      </c>
    </row>
    <row r="16" spans="2:35" ht="15.75" thickBot="1">
      <c r="B16" s="58" t="s">
        <v>80</v>
      </c>
      <c r="C16" s="59">
        <v>149489</v>
      </c>
      <c r="D16" s="59">
        <v>145359</v>
      </c>
      <c r="E16" s="59">
        <v>145359</v>
      </c>
      <c r="F16" s="59">
        <v>145359</v>
      </c>
      <c r="G16" s="59">
        <v>145359</v>
      </c>
      <c r="H16" s="59">
        <v>145359</v>
      </c>
      <c r="I16" s="59">
        <v>95359</v>
      </c>
      <c r="J16" s="59">
        <v>95359</v>
      </c>
      <c r="K16" s="59">
        <v>95359</v>
      </c>
      <c r="L16" s="59">
        <v>95359</v>
      </c>
      <c r="M16" s="59">
        <v>95359</v>
      </c>
      <c r="N16" s="59">
        <v>95359</v>
      </c>
      <c r="O16" s="59">
        <v>95359</v>
      </c>
      <c r="P16" s="59">
        <v>76630</v>
      </c>
      <c r="Q16" s="59">
        <v>76630</v>
      </c>
      <c r="R16" s="59">
        <v>76630</v>
      </c>
      <c r="S16" s="59">
        <v>51630</v>
      </c>
      <c r="T16" s="59">
        <v>81630</v>
      </c>
      <c r="U16" s="59">
        <v>129600</v>
      </c>
      <c r="V16" s="59">
        <v>129600</v>
      </c>
      <c r="W16" s="59">
        <v>129600</v>
      </c>
      <c r="X16" s="59">
        <v>129600</v>
      </c>
      <c r="Y16" s="59">
        <v>129600</v>
      </c>
      <c r="Z16" s="59">
        <v>149600</v>
      </c>
      <c r="AA16" s="59">
        <v>149600</v>
      </c>
      <c r="AB16" s="59">
        <v>100000</v>
      </c>
      <c r="AC16" s="59">
        <v>141159</v>
      </c>
      <c r="AD16" s="59">
        <v>82069</v>
      </c>
      <c r="AE16" s="59">
        <v>82069</v>
      </c>
      <c r="AF16" s="59">
        <v>82069</v>
      </c>
      <c r="AG16" s="59">
        <v>108039</v>
      </c>
      <c r="AH16" s="59"/>
      <c r="AI16" s="60">
        <f t="shared" si="0"/>
        <v>3300063</v>
      </c>
    </row>
    <row r="17" spans="2:35" ht="15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61">
        <f>SUM(AI5:AI16)/365</f>
        <v>624996.1643835617</v>
      </c>
    </row>
    <row r="18" spans="2:35" ht="15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72" t="s">
        <v>81</v>
      </c>
      <c r="AF18" s="72"/>
      <c r="AG18" s="72"/>
      <c r="AH18" s="72"/>
      <c r="AI18" s="59">
        <f>(624996/1074.61)</f>
        <v>581.60262793013283</v>
      </c>
    </row>
  </sheetData>
  <mergeCells count="2">
    <mergeCell ref="D2:L2"/>
    <mergeCell ref="AE18:A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2018-07-05T06:12:00Z</cp:lastPrinted>
  <dcterms:created xsi:type="dcterms:W3CDTF">2015-09-25T09:25:00Z</dcterms:created>
  <dcterms:modified xsi:type="dcterms:W3CDTF">2020-10-23T05:06:35Z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