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9440" windowHeight="7755" activeTab="1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fileRecoveryPr autoRecover="0"/>
</workbook>
</file>

<file path=xl/calcChain.xml><?xml version="1.0" encoding="utf-8"?>
<calcChain xmlns="http://schemas.openxmlformats.org/spreadsheetml/2006/main">
  <c r="I5" i="1"/>
  <c r="J4"/>
  <c r="I3"/>
  <c r="I4"/>
  <c r="J5"/>
  <c r="D21"/>
  <c r="F21" s="1"/>
  <c r="F20"/>
  <c r="D20"/>
  <c r="D19"/>
  <c r="F19" s="1"/>
  <c r="D17"/>
  <c r="F17" s="1"/>
  <c r="D16"/>
  <c r="F16" s="1"/>
  <c r="D15"/>
  <c r="F15" s="1"/>
  <c r="D11"/>
  <c r="F11" s="1"/>
  <c r="D10"/>
  <c r="F10" s="1"/>
  <c r="C6"/>
  <c r="D5" l="1"/>
  <c r="F5" s="1"/>
  <c r="D6"/>
  <c r="F6" s="1"/>
  <c r="F22" s="1"/>
  <c r="D12"/>
  <c r="F12" s="1"/>
  <c r="L4" i="2"/>
  <c r="D13" i="1"/>
  <c r="F13" s="1"/>
  <c r="D9"/>
  <c r="F9" s="1"/>
  <c r="D4" l="1"/>
  <c r="F4" s="1"/>
  <c r="F24" l="1"/>
  <c r="D7" l="1"/>
  <c r="D2"/>
  <c r="F7" l="1"/>
  <c r="F2"/>
  <c r="D3"/>
  <c r="F3" l="1"/>
  <c r="F29" l="1"/>
  <c r="F6" i="5" l="1"/>
  <c r="F7"/>
  <c r="F8"/>
  <c r="F9"/>
  <c r="F10"/>
  <c r="F11"/>
  <c r="F12"/>
  <c r="E13"/>
  <c r="F23" i="1" l="1"/>
  <c r="F13" i="5"/>
  <c r="F26" i="1" l="1"/>
  <c r="F30" s="1"/>
</calcChain>
</file>

<file path=xl/sharedStrings.xml><?xml version="1.0" encoding="utf-8"?>
<sst xmlns="http://schemas.openxmlformats.org/spreadsheetml/2006/main" count="114" uniqueCount="80">
  <si>
    <t>Eligibility</t>
  </si>
  <si>
    <t>Sr. No.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</si>
  <si>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</si>
  <si>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</si>
  <si>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</si>
  <si>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</si>
  <si>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</si>
  <si>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</si>
  <si>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</si>
  <si>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</si>
  <si>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</si>
  <si>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</si>
  <si>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</si>
  <si>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</si>
  <si>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</si>
  <si>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</si>
  <si>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</si>
  <si>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</si>
  <si>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</si>
  <si>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</si>
  <si>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</si>
  <si>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</si>
  <si>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</si>
  <si>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</si>
  <si>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</si>
  <si>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</si>
  <si>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</si>
  <si>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</si>
  <si>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</si>
  <si>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</si>
  <si>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</si>
  <si>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</si>
  <si>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</si>
  <si>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</si>
  <si>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</si>
  <si>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</si>
  <si>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</si>
  <si>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</si>
  <si>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</si>
  <si>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</si>
  <si>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</si>
  <si>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</si>
  <si>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EMI Considered</t>
  </si>
  <si>
    <t>2019-20</t>
  </si>
  <si>
    <t>Less: Taxes Paid</t>
  </si>
  <si>
    <t xml:space="preserve">Max FOIR          </t>
  </si>
  <si>
    <t>Loan Account No.</t>
  </si>
  <si>
    <t>POS</t>
  </si>
  <si>
    <t>Depreciation</t>
  </si>
  <si>
    <t>2020-21</t>
  </si>
  <si>
    <t>Income from other sources</t>
  </si>
  <si>
    <t xml:space="preserve">Net Profit </t>
  </si>
  <si>
    <t>y</t>
  </si>
  <si>
    <t>n</t>
  </si>
  <si>
    <t>Interest on car loan</t>
  </si>
  <si>
    <t>Car Loan</t>
  </si>
  <si>
    <t>Sale as on 31 mar 19</t>
  </si>
  <si>
    <t>Sardar Sales Corpn (Prop. Jaswinder Singh)</t>
  </si>
  <si>
    <t>Income from house property</t>
  </si>
  <si>
    <t xml:space="preserve">Bank Interest   </t>
  </si>
  <si>
    <t>Sardar Poster (Prop. Rajinder Singh)</t>
  </si>
  <si>
    <t>Business Income u/s 44AD</t>
  </si>
  <si>
    <t>Surinder Kaur</t>
  </si>
  <si>
    <t>Gurmeet Kaur</t>
  </si>
  <si>
    <t>Rajinder Singh</t>
  </si>
  <si>
    <t>SBI</t>
  </si>
  <si>
    <t>Jaswinder Singh</t>
  </si>
  <si>
    <t>HDB</t>
  </si>
  <si>
    <t>Lap</t>
  </si>
  <si>
    <t>Repayment account no</t>
  </si>
  <si>
    <t>Rent agreements &amp; Bank stmt req)</t>
  </si>
  <si>
    <t>Sale as on 31mar 20</t>
  </si>
  <si>
    <t>Sale till mar 21</t>
  </si>
  <si>
    <t>Sardar Sales Corp</t>
  </si>
  <si>
    <t>Sardar Poster</t>
  </si>
  <si>
    <t>Prop. Jaswinder Singh</t>
  </si>
  <si>
    <t>Prop. Rajinder Singh</t>
  </si>
  <si>
    <t>s/o sardar singh</t>
  </si>
  <si>
    <t>w/o rajinder singh</t>
  </si>
  <si>
    <t>w/o jaswinder singh</t>
  </si>
</sst>
</file>

<file path=xl/styles.xml><?xml version="1.0" encoding="utf-8"?>
<styleSheet xmlns="http://schemas.openxmlformats.org/spreadsheetml/2006/main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8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"/>
      <name val="Cambria"/>
      <family val="1"/>
      <scheme val="major"/>
    </font>
    <font>
      <sz val="9"/>
      <color theme="9" tint="-0.249977111117893"/>
      <name val="Cambria"/>
      <family val="1"/>
      <scheme val="major"/>
    </font>
    <font>
      <sz val="9"/>
      <name val="Cambria"/>
      <family val="1"/>
      <scheme val="maj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theme="0" tint="-4.9989318521683403E-2"/>
        <bgColor indexed="22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69">
    <xf numFmtId="0" fontId="0" fillId="0" borderId="0" xfId="0"/>
    <xf numFmtId="0" fontId="3" fillId="3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3" borderId="1" xfId="0" applyFont="1" applyFill="1" applyBorder="1" applyAlignment="1" applyProtection="1">
      <alignment vertical="top" wrapText="1"/>
      <protection hidden="1"/>
    </xf>
    <xf numFmtId="0" fontId="3" fillId="3" borderId="1" xfId="0" applyFont="1" applyFill="1" applyBorder="1" applyAlignment="1" applyProtection="1">
      <alignment vertical="top" wrapText="1"/>
      <protection hidden="1"/>
    </xf>
    <xf numFmtId="0" fontId="3" fillId="3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4" borderId="1" xfId="0" applyFont="1" applyFill="1" applyBorder="1" applyAlignment="1" applyProtection="1">
      <alignment vertical="top" wrapText="1"/>
      <protection hidden="1"/>
    </xf>
    <xf numFmtId="0" fontId="3" fillId="4" borderId="1" xfId="0" applyFont="1" applyFill="1" applyBorder="1" applyAlignment="1" applyProtection="1">
      <alignment vertical="top" wrapText="1"/>
      <protection hidden="1"/>
    </xf>
    <xf numFmtId="0" fontId="3" fillId="4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4" borderId="1" xfId="2" applyNumberFormat="1" applyFont="1" applyFill="1" applyBorder="1" applyAlignment="1" applyProtection="1">
      <alignment horizontal="left" vertical="top" wrapText="1"/>
      <protection hidden="1"/>
    </xf>
    <xf numFmtId="0" fontId="8" fillId="2" borderId="0" xfId="3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/>
    </xf>
    <xf numFmtId="0" fontId="10" fillId="0" borderId="0" xfId="0" applyFont="1"/>
    <xf numFmtId="0" fontId="9" fillId="5" borderId="0" xfId="0" applyFont="1" applyFill="1" applyBorder="1" applyAlignment="1">
      <alignment horizontal="center"/>
    </xf>
    <xf numFmtId="0" fontId="9" fillId="5" borderId="0" xfId="0" applyFont="1" applyFill="1"/>
    <xf numFmtId="0" fontId="14" fillId="0" borderId="2" xfId="0" applyFont="1" applyFill="1" applyBorder="1" applyAlignment="1">
      <alignment horizontal="left" vertical="center" wrapText="1"/>
    </xf>
    <xf numFmtId="0" fontId="14" fillId="5" borderId="2" xfId="0" applyFont="1" applyFill="1" applyBorder="1" applyAlignment="1">
      <alignment horizontal="left" vertical="center" wrapText="1"/>
    </xf>
    <xf numFmtId="1" fontId="14" fillId="0" borderId="2" xfId="0" applyNumberFormat="1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/>
    </xf>
    <xf numFmtId="1" fontId="14" fillId="0" borderId="2" xfId="0" applyNumberFormat="1" applyFont="1" applyFill="1" applyBorder="1" applyAlignment="1">
      <alignment horizontal="left" vertical="center" wrapText="1"/>
    </xf>
    <xf numFmtId="1" fontId="12" fillId="2" borderId="2" xfId="0" applyNumberFormat="1" applyFont="1" applyFill="1" applyBorder="1" applyAlignment="1">
      <alignment horizontal="left" vertical="center"/>
    </xf>
    <xf numFmtId="0" fontId="15" fillId="2" borderId="0" xfId="3" applyFont="1" applyFill="1" applyBorder="1" applyAlignment="1">
      <alignment horizontal="left" vertical="center" wrapText="1"/>
    </xf>
    <xf numFmtId="165" fontId="15" fillId="6" borderId="2" xfId="1" applyNumberFormat="1" applyFont="1" applyFill="1" applyBorder="1" applyAlignment="1" applyProtection="1">
      <alignment horizontal="left" vertical="center" wrapText="1"/>
    </xf>
    <xf numFmtId="166" fontId="15" fillId="6" borderId="2" xfId="1" applyNumberFormat="1" applyFont="1" applyFill="1" applyBorder="1" applyAlignment="1" applyProtection="1">
      <alignment horizontal="left" vertical="center"/>
    </xf>
    <xf numFmtId="166" fontId="15" fillId="5" borderId="2" xfId="1" applyNumberFormat="1" applyFont="1" applyFill="1" applyBorder="1" applyAlignment="1" applyProtection="1">
      <alignment horizontal="left" vertical="center"/>
    </xf>
    <xf numFmtId="165" fontId="15" fillId="6" borderId="2" xfId="1" applyNumberFormat="1" applyFont="1" applyFill="1" applyBorder="1" applyAlignment="1" applyProtection="1">
      <alignment horizontal="left" vertical="center"/>
    </xf>
    <xf numFmtId="9" fontId="15" fillId="6" borderId="2" xfId="1" applyNumberFormat="1" applyFont="1" applyFill="1" applyBorder="1" applyAlignment="1" applyProtection="1">
      <alignment horizontal="left" vertical="center"/>
    </xf>
    <xf numFmtId="165" fontId="15" fillId="0" borderId="2" xfId="1" applyNumberFormat="1" applyFont="1" applyFill="1" applyBorder="1" applyAlignment="1" applyProtection="1">
      <alignment horizontal="left" vertical="center" wrapText="1"/>
    </xf>
    <xf numFmtId="0" fontId="15" fillId="0" borderId="2" xfId="0" applyNumberFormat="1" applyFont="1" applyFill="1" applyBorder="1" applyAlignment="1">
      <alignment horizontal="left" vertical="center"/>
    </xf>
    <xf numFmtId="165" fontId="15" fillId="2" borderId="2" xfId="1" applyNumberFormat="1" applyFont="1" applyFill="1" applyBorder="1" applyAlignment="1" applyProtection="1">
      <alignment horizontal="left" vertical="center"/>
    </xf>
    <xf numFmtId="165" fontId="15" fillId="0" borderId="2" xfId="1" applyNumberFormat="1" applyFont="1" applyFill="1" applyBorder="1" applyAlignment="1" applyProtection="1">
      <alignment horizontal="left" vertical="center"/>
    </xf>
    <xf numFmtId="10" fontId="15" fillId="0" borderId="2" xfId="1" applyNumberFormat="1" applyFont="1" applyFill="1" applyBorder="1" applyAlignment="1" applyProtection="1">
      <alignment horizontal="left" vertical="center"/>
    </xf>
    <xf numFmtId="2" fontId="13" fillId="6" borderId="2" xfId="0" applyNumberFormat="1" applyFont="1" applyFill="1" applyBorder="1" applyAlignment="1">
      <alignment horizontal="left" vertical="center"/>
    </xf>
    <xf numFmtId="1" fontId="13" fillId="6" borderId="2" xfId="0" applyNumberFormat="1" applyFont="1" applyFill="1" applyBorder="1" applyAlignment="1">
      <alignment horizontal="left" vertical="center"/>
    </xf>
    <xf numFmtId="165" fontId="11" fillId="8" borderId="2" xfId="1" applyNumberFormat="1" applyFont="1" applyFill="1" applyBorder="1" applyAlignment="1" applyProtection="1">
      <alignment horizontal="left" vertical="center" wrapText="1"/>
    </xf>
    <xf numFmtId="9" fontId="11" fillId="8" borderId="2" xfId="1" applyNumberFormat="1" applyFont="1" applyFill="1" applyBorder="1" applyAlignment="1" applyProtection="1">
      <alignment horizontal="left" vertical="center" wrapText="1"/>
    </xf>
    <xf numFmtId="164" fontId="11" fillId="8" borderId="2" xfId="1" applyFont="1" applyFill="1" applyBorder="1" applyAlignment="1" applyProtection="1">
      <alignment horizontal="left" vertical="center" wrapText="1"/>
    </xf>
    <xf numFmtId="0" fontId="15" fillId="8" borderId="2" xfId="0" applyNumberFormat="1" applyFont="1" applyFill="1" applyBorder="1" applyAlignment="1">
      <alignment horizontal="left" vertical="center"/>
    </xf>
    <xf numFmtId="167" fontId="11" fillId="8" borderId="2" xfId="1" applyNumberFormat="1" applyFont="1" applyFill="1" applyBorder="1" applyAlignment="1" applyProtection="1">
      <alignment horizontal="left" vertical="center"/>
    </xf>
    <xf numFmtId="165" fontId="11" fillId="8" borderId="2" xfId="1" applyNumberFormat="1" applyFont="1" applyFill="1" applyBorder="1" applyAlignment="1" applyProtection="1">
      <alignment horizontal="left" vertical="center"/>
    </xf>
    <xf numFmtId="2" fontId="11" fillId="8" borderId="2" xfId="4" applyNumberFormat="1" applyFont="1" applyFill="1" applyBorder="1" applyAlignment="1" applyProtection="1">
      <alignment horizontal="left" vertical="center"/>
    </xf>
    <xf numFmtId="164" fontId="11" fillId="8" borderId="2" xfId="4" applyNumberFormat="1" applyFont="1" applyFill="1" applyBorder="1" applyAlignment="1" applyProtection="1">
      <alignment horizontal="left" vertical="center"/>
    </xf>
    <xf numFmtId="0" fontId="13" fillId="6" borderId="2" xfId="0" applyFont="1" applyFill="1" applyBorder="1" applyAlignment="1">
      <alignment horizontal="left" vertical="center"/>
    </xf>
    <xf numFmtId="0" fontId="10" fillId="0" borderId="2" xfId="0" applyFont="1" applyBorder="1" applyAlignment="1">
      <alignment horizontal="left"/>
    </xf>
    <xf numFmtId="0" fontId="13" fillId="9" borderId="2" xfId="0" applyFont="1" applyFill="1" applyBorder="1" applyAlignment="1">
      <alignment horizontal="left" vertical="center"/>
    </xf>
    <xf numFmtId="9" fontId="16" fillId="6" borderId="2" xfId="1" applyNumberFormat="1" applyFont="1" applyFill="1" applyBorder="1" applyAlignment="1" applyProtection="1">
      <alignment horizontal="left" vertical="center"/>
    </xf>
    <xf numFmtId="0" fontId="11" fillId="7" borderId="2" xfId="0" applyFont="1" applyFill="1" applyBorder="1" applyAlignment="1">
      <alignment horizontal="left" vertical="center" wrapText="1"/>
    </xf>
    <xf numFmtId="0" fontId="16" fillId="2" borderId="0" xfId="3" applyFont="1" applyFill="1" applyBorder="1" applyAlignment="1">
      <alignment horizontal="left" vertical="center" wrapText="1"/>
    </xf>
    <xf numFmtId="0" fontId="10" fillId="2" borderId="0" xfId="3" applyFont="1" applyFill="1" applyBorder="1" applyAlignment="1">
      <alignment horizontal="left" vertical="center" wrapText="1"/>
    </xf>
    <xf numFmtId="0" fontId="10" fillId="2" borderId="2" xfId="3" applyFont="1" applyFill="1" applyBorder="1" applyAlignment="1">
      <alignment horizontal="left" vertical="center" wrapText="1"/>
    </xf>
    <xf numFmtId="0" fontId="10" fillId="9" borderId="2" xfId="3" applyFont="1" applyFill="1" applyBorder="1" applyAlignment="1">
      <alignment horizontal="left" vertical="center" wrapText="1"/>
    </xf>
    <xf numFmtId="1" fontId="10" fillId="2" borderId="2" xfId="3" applyNumberFormat="1" applyFont="1" applyFill="1" applyBorder="1" applyAlignment="1">
      <alignment horizontal="left" vertical="center" wrapText="1"/>
    </xf>
    <xf numFmtId="0" fontId="11" fillId="10" borderId="2" xfId="0" applyFont="1" applyFill="1" applyBorder="1" applyAlignment="1">
      <alignment horizontal="left"/>
    </xf>
    <xf numFmtId="1" fontId="10" fillId="0" borderId="2" xfId="0" applyNumberFormat="1" applyFont="1" applyBorder="1" applyAlignment="1">
      <alignment horizontal="left"/>
    </xf>
    <xf numFmtId="0" fontId="17" fillId="9" borderId="2" xfId="3" applyFont="1" applyFill="1" applyBorder="1" applyAlignment="1">
      <alignment horizontal="left" vertical="center" wrapText="1"/>
    </xf>
    <xf numFmtId="0" fontId="3" fillId="3" borderId="1" xfId="0" applyFont="1" applyFill="1" applyBorder="1" applyAlignment="1" applyProtection="1">
      <alignment horizontal="center" vertical="top" wrapText="1"/>
      <protection hidden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Y30"/>
  <sheetViews>
    <sheetView topLeftCell="A5" zoomScale="130" zoomScaleNormal="130" workbookViewId="0">
      <selection activeCell="F26" sqref="F26"/>
    </sheetView>
  </sheetViews>
  <sheetFormatPr defaultColWidth="31.28515625" defaultRowHeight="12.75"/>
  <cols>
    <col min="1" max="1" width="40.85546875" style="20" customWidth="1"/>
    <col min="2" max="3" width="8.42578125" style="20" bestFit="1" customWidth="1"/>
    <col min="4" max="4" width="9.85546875" style="20" customWidth="1"/>
    <col min="5" max="5" width="8" style="20" bestFit="1" customWidth="1"/>
    <col min="6" max="6" width="12.7109375" style="20" bestFit="1" customWidth="1"/>
    <col min="7" max="7" width="28" style="20" bestFit="1" customWidth="1"/>
    <col min="8" max="8" width="17.42578125" style="20" bestFit="1" customWidth="1"/>
    <col min="9" max="9" width="17.42578125" style="20" customWidth="1"/>
    <col min="10" max="10" width="16.42578125" style="20" customWidth="1"/>
    <col min="11" max="223" width="31.28515625" style="20"/>
    <col min="224" max="231" width="31.28515625" style="21"/>
    <col min="232" max="233" width="31.28515625" style="22"/>
    <col min="234" max="16384" width="31.28515625" style="23"/>
  </cols>
  <sheetData>
    <row r="1" spans="1:233">
      <c r="A1" s="47" t="s">
        <v>57</v>
      </c>
      <c r="B1" s="47" t="s">
        <v>49</v>
      </c>
      <c r="C1" s="47" t="s">
        <v>43</v>
      </c>
      <c r="D1" s="47" t="s">
        <v>32</v>
      </c>
      <c r="E1" s="48" t="s">
        <v>0</v>
      </c>
      <c r="F1" s="47" t="s">
        <v>33</v>
      </c>
      <c r="G1" s="34"/>
      <c r="HK1" s="21"/>
      <c r="HL1" s="21"/>
      <c r="HM1" s="21"/>
      <c r="HN1" s="21"/>
      <c r="HO1" s="21"/>
      <c r="HS1" s="22"/>
      <c r="HT1" s="22"/>
      <c r="HU1" s="23"/>
      <c r="HV1" s="23"/>
      <c r="HW1" s="23"/>
      <c r="HX1" s="23"/>
      <c r="HY1" s="23"/>
    </row>
    <row r="2" spans="1:233">
      <c r="A2" s="35" t="s">
        <v>51</v>
      </c>
      <c r="B2" s="36">
        <v>536675</v>
      </c>
      <c r="C2" s="37">
        <v>498213</v>
      </c>
      <c r="D2" s="38">
        <f>AVERAGE(B2:C2)</f>
        <v>517444</v>
      </c>
      <c r="E2" s="39">
        <v>1</v>
      </c>
      <c r="F2" s="38">
        <f>E2*D2</f>
        <v>517444</v>
      </c>
      <c r="G2" s="34"/>
      <c r="H2" s="61"/>
      <c r="I2" s="67" t="s">
        <v>73</v>
      </c>
      <c r="J2" s="67" t="s">
        <v>74</v>
      </c>
      <c r="HK2" s="21"/>
      <c r="HL2" s="21"/>
      <c r="HM2" s="21"/>
      <c r="HN2" s="21"/>
      <c r="HO2" s="21"/>
      <c r="HS2" s="22"/>
      <c r="HT2" s="22"/>
      <c r="HU2" s="23"/>
      <c r="HV2" s="23"/>
      <c r="HW2" s="23"/>
      <c r="HX2" s="23"/>
      <c r="HY2" s="23"/>
    </row>
    <row r="3" spans="1:233">
      <c r="A3" s="35" t="s">
        <v>48</v>
      </c>
      <c r="B3" s="36">
        <v>64297</v>
      </c>
      <c r="C3" s="37">
        <v>63303</v>
      </c>
      <c r="D3" s="38">
        <f t="shared" ref="D3:D7" si="0">AVERAGE(B3:C3)</f>
        <v>63800</v>
      </c>
      <c r="E3" s="39">
        <v>1</v>
      </c>
      <c r="F3" s="38">
        <f t="shared" ref="F3:F7" si="1">E3*D3</f>
        <v>63800</v>
      </c>
      <c r="G3" s="34"/>
      <c r="H3" s="62" t="s">
        <v>56</v>
      </c>
      <c r="I3" s="62">
        <f>4459792+1226445+51150+358445</f>
        <v>6095832</v>
      </c>
      <c r="J3" s="63"/>
      <c r="HK3" s="21"/>
      <c r="HL3" s="21"/>
      <c r="HM3" s="21"/>
      <c r="HN3" s="21"/>
      <c r="HO3" s="21"/>
      <c r="HS3" s="22"/>
      <c r="HT3" s="22"/>
      <c r="HU3" s="23"/>
      <c r="HV3" s="23"/>
      <c r="HW3" s="23"/>
      <c r="HX3" s="23"/>
      <c r="HY3" s="23"/>
    </row>
    <row r="4" spans="1:233">
      <c r="A4" s="35" t="s">
        <v>59</v>
      </c>
      <c r="B4" s="36">
        <v>1020867</v>
      </c>
      <c r="C4" s="36">
        <v>980559</v>
      </c>
      <c r="D4" s="38">
        <f t="shared" ref="D4" si="2">AVERAGE(B4:C4)</f>
        <v>1000713</v>
      </c>
      <c r="E4" s="39">
        <v>1</v>
      </c>
      <c r="F4" s="38">
        <f t="shared" ref="F4" si="3">E4*D4</f>
        <v>1000713</v>
      </c>
      <c r="G4" s="34"/>
      <c r="H4" s="62" t="s">
        <v>71</v>
      </c>
      <c r="I4" s="62">
        <f>4975240+1568811+18575+29900</f>
        <v>6592526</v>
      </c>
      <c r="J4" s="62">
        <f>2083290+432594+47495+18295</f>
        <v>2581674</v>
      </c>
      <c r="HK4" s="21"/>
      <c r="HL4" s="21"/>
      <c r="HM4" s="21"/>
      <c r="HN4" s="21"/>
      <c r="HO4" s="21"/>
      <c r="HS4" s="22"/>
      <c r="HT4" s="22"/>
      <c r="HU4" s="23"/>
      <c r="HV4" s="23"/>
      <c r="HW4" s="23"/>
      <c r="HX4" s="23"/>
      <c r="HY4" s="23"/>
    </row>
    <row r="5" spans="1:233" ht="12" customHeight="1">
      <c r="A5" s="35" t="s">
        <v>58</v>
      </c>
      <c r="B5" s="36">
        <v>1174340</v>
      </c>
      <c r="C5" s="36">
        <v>799990</v>
      </c>
      <c r="D5" s="38">
        <f t="shared" ref="D5" si="4">AVERAGE(B5:C5)</f>
        <v>987165</v>
      </c>
      <c r="E5" s="58">
        <v>1</v>
      </c>
      <c r="F5" s="38">
        <f t="shared" ref="F5" si="5">E5*D5</f>
        <v>987165</v>
      </c>
      <c r="G5" s="60" t="s">
        <v>70</v>
      </c>
      <c r="H5" s="62" t="s">
        <v>72</v>
      </c>
      <c r="I5" s="62">
        <f>0+72100+210880+391050+384331+553885+633235+724651+503908+1571908</f>
        <v>5045948</v>
      </c>
      <c r="J5" s="64">
        <f>0+55850+235395+291905+219280+262145+342312+326592+215425+976504</f>
        <v>2925408</v>
      </c>
      <c r="HK5" s="21"/>
      <c r="HL5" s="21"/>
      <c r="HM5" s="21"/>
      <c r="HN5" s="21"/>
      <c r="HO5" s="21"/>
      <c r="HS5" s="22"/>
      <c r="HT5" s="22"/>
      <c r="HU5" s="23"/>
      <c r="HV5" s="23"/>
      <c r="HW5" s="23"/>
      <c r="HX5" s="23"/>
      <c r="HY5" s="23"/>
    </row>
    <row r="6" spans="1:233" ht="12" customHeight="1">
      <c r="A6" s="35" t="s">
        <v>50</v>
      </c>
      <c r="B6" s="36">
        <v>4885</v>
      </c>
      <c r="C6" s="36">
        <f>1531+96000</f>
        <v>97531</v>
      </c>
      <c r="D6" s="38">
        <f t="shared" ref="D6" si="6">AVERAGE(B6:C6)</f>
        <v>51208</v>
      </c>
      <c r="E6" s="39">
        <v>0.5</v>
      </c>
      <c r="F6" s="38">
        <f t="shared" ref="F6" si="7">E6*D6</f>
        <v>25604</v>
      </c>
      <c r="G6" s="34"/>
      <c r="HK6" s="21"/>
      <c r="HL6" s="21"/>
      <c r="HM6" s="21"/>
      <c r="HN6" s="21"/>
      <c r="HO6" s="21"/>
      <c r="HS6" s="22"/>
      <c r="HT6" s="22"/>
      <c r="HU6" s="23"/>
      <c r="HV6" s="23"/>
      <c r="HW6" s="23"/>
      <c r="HX6" s="23"/>
      <c r="HY6" s="23"/>
    </row>
    <row r="7" spans="1:233">
      <c r="A7" s="35" t="s">
        <v>44</v>
      </c>
      <c r="B7" s="36">
        <v>-93778</v>
      </c>
      <c r="C7" s="36">
        <v>-43130</v>
      </c>
      <c r="D7" s="38">
        <f t="shared" si="0"/>
        <v>-68454</v>
      </c>
      <c r="E7" s="39">
        <v>1</v>
      </c>
      <c r="F7" s="38">
        <f t="shared" si="1"/>
        <v>-68454</v>
      </c>
      <c r="G7" s="34"/>
      <c r="HK7" s="21"/>
      <c r="HL7" s="21"/>
      <c r="HM7" s="21"/>
      <c r="HN7" s="21"/>
      <c r="HO7" s="21"/>
      <c r="HS7" s="22"/>
      <c r="HT7" s="22"/>
      <c r="HU7" s="23"/>
      <c r="HV7" s="23"/>
      <c r="HW7" s="23"/>
      <c r="HX7" s="23"/>
      <c r="HY7" s="23"/>
    </row>
    <row r="8" spans="1:233" ht="24">
      <c r="A8" s="47" t="s">
        <v>60</v>
      </c>
      <c r="B8" s="47" t="s">
        <v>49</v>
      </c>
      <c r="C8" s="47" t="s">
        <v>43</v>
      </c>
      <c r="D8" s="47" t="s">
        <v>32</v>
      </c>
      <c r="E8" s="48" t="s">
        <v>0</v>
      </c>
      <c r="F8" s="47" t="s">
        <v>33</v>
      </c>
      <c r="G8" s="34"/>
      <c r="H8" s="63" t="s">
        <v>73</v>
      </c>
      <c r="I8" s="63" t="s">
        <v>75</v>
      </c>
      <c r="HK8" s="21"/>
      <c r="HL8" s="21"/>
      <c r="HM8" s="21"/>
      <c r="HN8" s="21"/>
      <c r="HO8" s="21"/>
      <c r="HS8" s="22"/>
      <c r="HT8" s="22"/>
      <c r="HU8" s="23"/>
      <c r="HV8" s="23"/>
      <c r="HW8" s="23"/>
      <c r="HX8" s="23"/>
      <c r="HY8" s="23"/>
    </row>
    <row r="9" spans="1:233">
      <c r="A9" s="35" t="s">
        <v>51</v>
      </c>
      <c r="B9" s="36">
        <v>663568</v>
      </c>
      <c r="C9" s="37">
        <v>0</v>
      </c>
      <c r="D9" s="38">
        <f>AVERAGE(B9:C9)</f>
        <v>331784</v>
      </c>
      <c r="E9" s="39">
        <v>1</v>
      </c>
      <c r="F9" s="38">
        <f>E9*D9</f>
        <v>331784</v>
      </c>
      <c r="G9" s="34"/>
      <c r="H9" s="63" t="s">
        <v>74</v>
      </c>
      <c r="I9" s="63" t="s">
        <v>76</v>
      </c>
      <c r="HK9" s="21"/>
      <c r="HL9" s="21"/>
      <c r="HM9" s="21"/>
      <c r="HN9" s="21"/>
      <c r="HO9" s="21"/>
      <c r="HS9" s="22"/>
      <c r="HT9" s="22"/>
      <c r="HU9" s="23"/>
      <c r="HV9" s="23"/>
      <c r="HW9" s="23"/>
      <c r="HX9" s="23"/>
      <c r="HY9" s="23"/>
    </row>
    <row r="10" spans="1:233">
      <c r="A10" s="35" t="s">
        <v>54</v>
      </c>
      <c r="B10" s="36">
        <v>65492</v>
      </c>
      <c r="C10" s="37">
        <v>0</v>
      </c>
      <c r="D10" s="38">
        <f t="shared" ref="D10:D11" si="8">AVERAGE(B10:C10)</f>
        <v>32746</v>
      </c>
      <c r="E10" s="39">
        <v>1</v>
      </c>
      <c r="F10" s="38">
        <f t="shared" ref="F10:F11" si="9">E10*D10</f>
        <v>32746</v>
      </c>
      <c r="G10" s="34"/>
      <c r="H10" s="63" t="s">
        <v>66</v>
      </c>
      <c r="I10" s="63" t="s">
        <v>77</v>
      </c>
      <c r="HK10" s="21"/>
      <c r="HL10" s="21"/>
      <c r="HM10" s="21"/>
      <c r="HN10" s="21"/>
      <c r="HO10" s="21"/>
      <c r="HS10" s="22"/>
      <c r="HT10" s="22"/>
      <c r="HU10" s="23"/>
      <c r="HV10" s="23"/>
      <c r="HW10" s="23"/>
      <c r="HX10" s="23"/>
      <c r="HY10" s="23"/>
    </row>
    <row r="11" spans="1:233">
      <c r="A11" s="35" t="s">
        <v>61</v>
      </c>
      <c r="B11" s="36">
        <v>0</v>
      </c>
      <c r="C11" s="37">
        <v>650850</v>
      </c>
      <c r="D11" s="38">
        <f t="shared" si="8"/>
        <v>325425</v>
      </c>
      <c r="E11" s="39">
        <v>0</v>
      </c>
      <c r="F11" s="38">
        <f t="shared" si="9"/>
        <v>0</v>
      </c>
      <c r="G11" s="34"/>
      <c r="H11" s="63" t="s">
        <v>64</v>
      </c>
      <c r="I11" s="63" t="s">
        <v>77</v>
      </c>
      <c r="HK11" s="21"/>
      <c r="HL11" s="21"/>
      <c r="HM11" s="21"/>
      <c r="HN11" s="21"/>
      <c r="HO11" s="21"/>
      <c r="HS11" s="22"/>
      <c r="HT11" s="22"/>
      <c r="HU11" s="23"/>
      <c r="HV11" s="23"/>
      <c r="HW11" s="23"/>
      <c r="HX11" s="23"/>
      <c r="HY11" s="23"/>
    </row>
    <row r="12" spans="1:233">
      <c r="A12" s="35" t="s">
        <v>50</v>
      </c>
      <c r="B12" s="36">
        <v>524</v>
      </c>
      <c r="C12" s="37">
        <v>407</v>
      </c>
      <c r="D12" s="38">
        <f t="shared" ref="D12:D13" si="10">AVERAGE(B12:C12)</f>
        <v>465.5</v>
      </c>
      <c r="E12" s="39">
        <v>0.5</v>
      </c>
      <c r="F12" s="38">
        <f t="shared" ref="F12:F13" si="11">E12*D12</f>
        <v>232.75</v>
      </c>
      <c r="G12" s="34"/>
      <c r="H12" s="63" t="s">
        <v>63</v>
      </c>
      <c r="I12" s="63" t="s">
        <v>78</v>
      </c>
      <c r="HK12" s="21"/>
      <c r="HL12" s="21"/>
      <c r="HM12" s="21"/>
      <c r="HN12" s="21"/>
      <c r="HO12" s="21"/>
      <c r="HS12" s="22"/>
      <c r="HT12" s="22"/>
      <c r="HU12" s="23"/>
      <c r="HV12" s="23"/>
      <c r="HW12" s="23"/>
      <c r="HX12" s="23"/>
      <c r="HY12" s="23"/>
    </row>
    <row r="13" spans="1:233">
      <c r="A13" s="35" t="s">
        <v>44</v>
      </c>
      <c r="B13" s="36">
        <v>0</v>
      </c>
      <c r="C13" s="36">
        <v>-13240</v>
      </c>
      <c r="D13" s="38">
        <f t="shared" si="10"/>
        <v>-6620</v>
      </c>
      <c r="E13" s="39">
        <v>1</v>
      </c>
      <c r="F13" s="38">
        <f t="shared" si="11"/>
        <v>-6620</v>
      </c>
      <c r="G13" s="34"/>
      <c r="H13" s="63" t="s">
        <v>62</v>
      </c>
      <c r="I13" s="63" t="s">
        <v>79</v>
      </c>
      <c r="HK13" s="21"/>
      <c r="HL13" s="21"/>
      <c r="HM13" s="21"/>
      <c r="HN13" s="21"/>
      <c r="HO13" s="21"/>
      <c r="HS13" s="22"/>
      <c r="HT13" s="22"/>
      <c r="HU13" s="23"/>
      <c r="HV13" s="23"/>
      <c r="HW13" s="23"/>
      <c r="HX13" s="23"/>
      <c r="HY13" s="23"/>
    </row>
    <row r="14" spans="1:233">
      <c r="A14" s="47" t="s">
        <v>62</v>
      </c>
      <c r="B14" s="47" t="s">
        <v>49</v>
      </c>
      <c r="C14" s="47" t="s">
        <v>43</v>
      </c>
      <c r="D14" s="47" t="s">
        <v>32</v>
      </c>
      <c r="E14" s="48" t="s">
        <v>0</v>
      </c>
      <c r="F14" s="47" t="s">
        <v>33</v>
      </c>
      <c r="G14" s="34"/>
      <c r="HK14" s="21"/>
      <c r="HL14" s="21"/>
      <c r="HM14" s="21"/>
      <c r="HN14" s="21"/>
      <c r="HO14" s="21"/>
      <c r="HS14" s="22"/>
      <c r="HT14" s="22"/>
      <c r="HU14" s="23"/>
      <c r="HV14" s="23"/>
      <c r="HW14" s="23"/>
      <c r="HX14" s="23"/>
      <c r="HY14" s="23"/>
    </row>
    <row r="15" spans="1:233">
      <c r="A15" s="35" t="s">
        <v>58</v>
      </c>
      <c r="B15" s="36">
        <v>550800</v>
      </c>
      <c r="C15" s="37">
        <v>530980</v>
      </c>
      <c r="D15" s="38">
        <f>AVERAGE(B15:C15)</f>
        <v>540890</v>
      </c>
      <c r="E15" s="58">
        <v>1</v>
      </c>
      <c r="F15" s="38">
        <f>E15*D15</f>
        <v>540890</v>
      </c>
      <c r="G15" s="60" t="s">
        <v>70</v>
      </c>
      <c r="HK15" s="21"/>
      <c r="HL15" s="21"/>
      <c r="HM15" s="21"/>
      <c r="HN15" s="21"/>
      <c r="HO15" s="21"/>
      <c r="HS15" s="22"/>
      <c r="HT15" s="22"/>
      <c r="HU15" s="23"/>
      <c r="HV15" s="23"/>
      <c r="HW15" s="23"/>
      <c r="HX15" s="23"/>
      <c r="HY15" s="23"/>
    </row>
    <row r="16" spans="1:233">
      <c r="A16" s="35" t="s">
        <v>50</v>
      </c>
      <c r="B16" s="36">
        <v>5038</v>
      </c>
      <c r="C16" s="37">
        <v>584</v>
      </c>
      <c r="D16" s="38">
        <f t="shared" ref="D16:D17" si="12">AVERAGE(B16:C16)</f>
        <v>2811</v>
      </c>
      <c r="E16" s="39">
        <v>0.5</v>
      </c>
      <c r="F16" s="38">
        <f t="shared" ref="F16:F17" si="13">E16*D16</f>
        <v>1405.5</v>
      </c>
      <c r="G16" s="34"/>
      <c r="HK16" s="21"/>
      <c r="HL16" s="21"/>
      <c r="HM16" s="21"/>
      <c r="HN16" s="21"/>
      <c r="HO16" s="21"/>
      <c r="HS16" s="22"/>
      <c r="HT16" s="22"/>
      <c r="HU16" s="23"/>
      <c r="HV16" s="23"/>
      <c r="HW16" s="23"/>
      <c r="HX16" s="23"/>
      <c r="HY16" s="23"/>
    </row>
    <row r="17" spans="1:233">
      <c r="A17" s="35" t="s">
        <v>44</v>
      </c>
      <c r="B17" s="36">
        <v>0</v>
      </c>
      <c r="C17" s="36">
        <v>-2387</v>
      </c>
      <c r="D17" s="38">
        <f t="shared" si="12"/>
        <v>-1193.5</v>
      </c>
      <c r="E17" s="39">
        <v>1</v>
      </c>
      <c r="F17" s="38">
        <f t="shared" si="13"/>
        <v>-1193.5</v>
      </c>
      <c r="G17" s="34"/>
      <c r="HK17" s="21"/>
      <c r="HL17" s="21"/>
      <c r="HM17" s="21"/>
      <c r="HN17" s="21"/>
      <c r="HO17" s="21"/>
      <c r="HS17" s="22"/>
      <c r="HT17" s="22"/>
      <c r="HU17" s="23"/>
      <c r="HV17" s="23"/>
      <c r="HW17" s="23"/>
      <c r="HX17" s="23"/>
      <c r="HY17" s="23"/>
    </row>
    <row r="18" spans="1:233">
      <c r="A18" s="47" t="s">
        <v>63</v>
      </c>
      <c r="B18" s="47" t="s">
        <v>49</v>
      </c>
      <c r="C18" s="47" t="s">
        <v>43</v>
      </c>
      <c r="D18" s="47" t="s">
        <v>32</v>
      </c>
      <c r="E18" s="48" t="s">
        <v>0</v>
      </c>
      <c r="F18" s="47" t="s">
        <v>33</v>
      </c>
      <c r="G18" s="34"/>
      <c r="HK18" s="21"/>
      <c r="HL18" s="21"/>
      <c r="HM18" s="21"/>
      <c r="HN18" s="21"/>
      <c r="HO18" s="21"/>
      <c r="HS18" s="22"/>
      <c r="HT18" s="22"/>
      <c r="HU18" s="23"/>
      <c r="HV18" s="23"/>
      <c r="HW18" s="23"/>
      <c r="HX18" s="23"/>
      <c r="HY18" s="23"/>
    </row>
    <row r="19" spans="1:233">
      <c r="A19" s="35" t="s">
        <v>58</v>
      </c>
      <c r="B19" s="36">
        <v>550800</v>
      </c>
      <c r="C19" s="37">
        <v>450900</v>
      </c>
      <c r="D19" s="38">
        <f>AVERAGE(B19:C19)</f>
        <v>500850</v>
      </c>
      <c r="E19" s="58">
        <v>1</v>
      </c>
      <c r="F19" s="38">
        <f>E19*D19</f>
        <v>500850</v>
      </c>
      <c r="G19" s="60" t="s">
        <v>70</v>
      </c>
      <c r="HK19" s="21"/>
      <c r="HL19" s="21"/>
      <c r="HM19" s="21"/>
      <c r="HN19" s="21"/>
      <c r="HO19" s="21"/>
      <c r="HS19" s="22"/>
      <c r="HT19" s="22"/>
      <c r="HU19" s="23"/>
      <c r="HV19" s="23"/>
      <c r="HW19" s="23"/>
      <c r="HX19" s="23"/>
      <c r="HY19" s="23"/>
    </row>
    <row r="20" spans="1:233">
      <c r="A20" s="35" t="s">
        <v>50</v>
      </c>
      <c r="B20" s="36">
        <v>932</v>
      </c>
      <c r="C20" s="37">
        <v>1441</v>
      </c>
      <c r="D20" s="38">
        <f t="shared" ref="D20:D21" si="14">AVERAGE(B20:C20)</f>
        <v>1186.5</v>
      </c>
      <c r="E20" s="39">
        <v>0.5</v>
      </c>
      <c r="F20" s="38">
        <f t="shared" ref="F20:F21" si="15">E20*D20</f>
        <v>593.25</v>
      </c>
      <c r="G20" s="34"/>
      <c r="HK20" s="21"/>
      <c r="HL20" s="21"/>
      <c r="HM20" s="21"/>
      <c r="HN20" s="21"/>
      <c r="HO20" s="21"/>
      <c r="HS20" s="22"/>
      <c r="HT20" s="22"/>
      <c r="HU20" s="23"/>
      <c r="HV20" s="23"/>
      <c r="HW20" s="23"/>
      <c r="HX20" s="23"/>
      <c r="HY20" s="23"/>
    </row>
    <row r="21" spans="1:233">
      <c r="A21" s="35" t="s">
        <v>44</v>
      </c>
      <c r="B21" s="36">
        <v>0</v>
      </c>
      <c r="C21" s="36">
        <v>-813</v>
      </c>
      <c r="D21" s="38">
        <f t="shared" si="14"/>
        <v>-406.5</v>
      </c>
      <c r="E21" s="39">
        <v>1</v>
      </c>
      <c r="F21" s="38">
        <f t="shared" si="15"/>
        <v>-406.5</v>
      </c>
      <c r="G21" s="34"/>
      <c r="HK21" s="21"/>
      <c r="HL21" s="21"/>
      <c r="HM21" s="21"/>
      <c r="HN21" s="21"/>
      <c r="HO21" s="21"/>
      <c r="HS21" s="22"/>
      <c r="HT21" s="22"/>
      <c r="HU21" s="23"/>
      <c r="HV21" s="23"/>
      <c r="HW21" s="23"/>
      <c r="HX21" s="23"/>
      <c r="HY21" s="23"/>
    </row>
    <row r="22" spans="1:233" ht="15.4" customHeight="1">
      <c r="A22" s="49" t="s">
        <v>34</v>
      </c>
      <c r="B22" s="50"/>
      <c r="C22" s="50"/>
      <c r="D22" s="50"/>
      <c r="E22" s="50"/>
      <c r="F22" s="51">
        <f>+SUM(F2:F21)</f>
        <v>3926553.5</v>
      </c>
      <c r="G22" s="34"/>
    </row>
    <row r="23" spans="1:233" ht="16.350000000000001" customHeight="1">
      <c r="A23" s="40" t="s">
        <v>35</v>
      </c>
      <c r="B23" s="41"/>
      <c r="C23" s="41"/>
      <c r="D23" s="41"/>
      <c r="E23" s="41"/>
      <c r="F23" s="51">
        <f>F22/12</f>
        <v>327212.79166666669</v>
      </c>
      <c r="G23" s="34"/>
    </row>
    <row r="24" spans="1:233">
      <c r="A24" s="40" t="s">
        <v>36</v>
      </c>
      <c r="B24" s="41"/>
      <c r="C24" s="41"/>
      <c r="D24" s="41"/>
      <c r="E24" s="41"/>
      <c r="F24" s="42">
        <f>RTR!L4</f>
        <v>25000</v>
      </c>
      <c r="G24" s="34"/>
    </row>
    <row r="25" spans="1:233" ht="14.25" customHeight="1">
      <c r="A25" s="43" t="s">
        <v>45</v>
      </c>
      <c r="B25" s="43"/>
      <c r="C25" s="43"/>
      <c r="D25" s="43"/>
      <c r="E25" s="43"/>
      <c r="F25" s="44">
        <v>1</v>
      </c>
      <c r="G25" s="34"/>
    </row>
    <row r="26" spans="1:233" ht="16.350000000000001" customHeight="1">
      <c r="A26" s="40" t="s">
        <v>37</v>
      </c>
      <c r="B26" s="41"/>
      <c r="C26" s="41"/>
      <c r="D26" s="41"/>
      <c r="E26" s="41"/>
      <c r="F26" s="52">
        <f>(F23*F25)-F24</f>
        <v>302212.79166666669</v>
      </c>
      <c r="G26" s="34"/>
    </row>
    <row r="27" spans="1:233" ht="16.350000000000001" customHeight="1">
      <c r="A27" s="40" t="s">
        <v>38</v>
      </c>
      <c r="B27" s="41"/>
      <c r="C27" s="41"/>
      <c r="D27" s="41"/>
      <c r="E27" s="41"/>
      <c r="F27" s="43">
        <v>180</v>
      </c>
      <c r="G27" s="34"/>
    </row>
    <row r="28" spans="1:233" ht="15" customHeight="1">
      <c r="A28" s="40" t="s">
        <v>39</v>
      </c>
      <c r="B28" s="41"/>
      <c r="C28" s="41"/>
      <c r="D28" s="41"/>
      <c r="E28" s="41"/>
      <c r="F28" s="44">
        <v>9.7500000000000003E-2</v>
      </c>
      <c r="G28" s="34"/>
    </row>
    <row r="29" spans="1:233">
      <c r="A29" s="40" t="s">
        <v>40</v>
      </c>
      <c r="B29" s="41"/>
      <c r="C29" s="41"/>
      <c r="D29" s="41"/>
      <c r="E29" s="41"/>
      <c r="F29" s="53">
        <f>PMT(F28/12,F27,-100000)</f>
        <v>1059.362663542757</v>
      </c>
      <c r="G29" s="34"/>
    </row>
    <row r="30" spans="1:233">
      <c r="A30" s="40" t="s">
        <v>41</v>
      </c>
      <c r="B30" s="41"/>
      <c r="C30" s="41"/>
      <c r="D30" s="41"/>
      <c r="E30" s="41"/>
      <c r="F30" s="54">
        <f>F26/F29</f>
        <v>285.27793367381508</v>
      </c>
      <c r="G30" s="34"/>
    </row>
  </sheetData>
  <sheetProtection selectLockedCells="1" selectUnlockedCells="1"/>
  <pageMargins left="0.78749999999999998" right="0.78749999999999998" top="1.05277777777778" bottom="1.05277777777778" header="0.78749999999999998" footer="0.78749999999999998"/>
  <pageSetup scale="90"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</sheetPr>
  <dimension ref="A1:HW4"/>
  <sheetViews>
    <sheetView tabSelected="1" zoomScale="136" zoomScaleNormal="136" workbookViewId="0">
      <selection activeCell="K2" sqref="K2"/>
    </sheetView>
  </sheetViews>
  <sheetFormatPr defaultColWidth="22.140625" defaultRowHeight="12"/>
  <cols>
    <col min="1" max="1" width="6.140625" style="24" bestFit="1" customWidth="1"/>
    <col min="2" max="2" width="17.5703125" style="24" customWidth="1"/>
    <col min="3" max="3" width="18" style="24" customWidth="1"/>
    <col min="4" max="4" width="12.140625" style="24" customWidth="1"/>
    <col min="5" max="5" width="8.85546875" style="24" customWidth="1"/>
    <col min="6" max="6" width="9.28515625" style="24" customWidth="1"/>
    <col min="7" max="7" width="7.85546875" style="24" bestFit="1" customWidth="1"/>
    <col min="8" max="8" width="6.5703125" style="24" bestFit="1" customWidth="1"/>
    <col min="9" max="9" width="9.7109375" style="24" customWidth="1"/>
    <col min="10" max="10" width="9.140625" style="24" bestFit="1" customWidth="1"/>
    <col min="11" max="11" width="7.85546875" style="24" bestFit="1" customWidth="1"/>
    <col min="12" max="12" width="13.42578125" style="24" bestFit="1" customWidth="1"/>
    <col min="13" max="231" width="22.140625" style="24"/>
    <col min="232" max="16384" width="22.140625" style="25"/>
  </cols>
  <sheetData>
    <row r="1" spans="1:231" s="27" customFormat="1" ht="12.75">
      <c r="A1" s="59" t="s">
        <v>1</v>
      </c>
      <c r="B1" s="59" t="s">
        <v>46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47</v>
      </c>
      <c r="H1" s="59" t="s">
        <v>6</v>
      </c>
      <c r="I1" s="59" t="s">
        <v>7</v>
      </c>
      <c r="J1" s="59" t="s">
        <v>8</v>
      </c>
      <c r="K1" s="59" t="s">
        <v>9</v>
      </c>
      <c r="L1" s="59" t="s">
        <v>42</v>
      </c>
      <c r="M1" s="65" t="s">
        <v>69</v>
      </c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</row>
    <row r="2" spans="1:231">
      <c r="A2" s="29">
        <v>1</v>
      </c>
      <c r="B2" s="46">
        <v>37559563179</v>
      </c>
      <c r="C2" s="29" t="s">
        <v>64</v>
      </c>
      <c r="D2" s="29" t="s">
        <v>65</v>
      </c>
      <c r="E2" s="45" t="s">
        <v>55</v>
      </c>
      <c r="F2" s="46">
        <v>1040000</v>
      </c>
      <c r="G2" s="57"/>
      <c r="H2" s="57"/>
      <c r="I2" s="57"/>
      <c r="J2" s="57"/>
      <c r="K2" s="46">
        <v>25000</v>
      </c>
      <c r="L2" s="30" t="s">
        <v>52</v>
      </c>
      <c r="M2" s="56">
        <v>65092219715</v>
      </c>
      <c r="HW2" s="25"/>
    </row>
    <row r="3" spans="1:231">
      <c r="A3" s="29">
        <v>2</v>
      </c>
      <c r="B3" s="46"/>
      <c r="C3" s="29" t="s">
        <v>66</v>
      </c>
      <c r="D3" s="29" t="s">
        <v>67</v>
      </c>
      <c r="E3" s="45" t="s">
        <v>68</v>
      </c>
      <c r="F3" s="46">
        <v>25000000</v>
      </c>
      <c r="G3" s="55"/>
      <c r="H3" s="55"/>
      <c r="I3" s="55"/>
      <c r="J3" s="55"/>
      <c r="K3" s="46">
        <v>291970</v>
      </c>
      <c r="L3" s="30" t="s">
        <v>53</v>
      </c>
      <c r="M3" s="66">
        <v>298002100065483</v>
      </c>
      <c r="HW3" s="25"/>
    </row>
    <row r="4" spans="1:231">
      <c r="A4" s="31"/>
      <c r="B4" s="28"/>
      <c r="C4" s="28"/>
      <c r="D4" s="28"/>
      <c r="E4" s="28"/>
      <c r="F4" s="32"/>
      <c r="G4" s="28"/>
      <c r="H4" s="28"/>
      <c r="I4" s="28"/>
      <c r="J4" s="28"/>
      <c r="K4" s="28"/>
      <c r="L4" s="33">
        <f>SUMIF(L2:L3,"Y",K2:K3)</f>
        <v>25000</v>
      </c>
      <c r="M4" s="5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90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8" t="s">
        <v>10</v>
      </c>
      <c r="B1" s="68"/>
      <c r="C1" s="2"/>
    </row>
    <row r="2" spans="1:6" ht="14.25" customHeight="1">
      <c r="A2" s="68" t="s">
        <v>11</v>
      </c>
      <c r="B2" s="68"/>
      <c r="C2" s="2"/>
    </row>
    <row r="5" spans="1:6" ht="30">
      <c r="A5" s="3" t="s">
        <v>1</v>
      </c>
      <c r="B5" s="4" t="s">
        <v>12</v>
      </c>
      <c r="C5" s="4" t="s">
        <v>13</v>
      </c>
      <c r="D5" s="5" t="s">
        <v>14</v>
      </c>
      <c r="E5" s="1" t="s">
        <v>15</v>
      </c>
      <c r="F5" s="1" t="s">
        <v>16</v>
      </c>
    </row>
    <row r="6" spans="1:6" ht="42.75">
      <c r="A6" s="6">
        <v>1</v>
      </c>
      <c r="B6" s="7" t="s">
        <v>17</v>
      </c>
      <c r="C6" s="8" t="s">
        <v>18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19</v>
      </c>
      <c r="C7" s="8" t="s">
        <v>20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21</v>
      </c>
      <c r="C8" s="8" t="s">
        <v>22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23</v>
      </c>
      <c r="C9" s="12" t="s">
        <v>24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25</v>
      </c>
      <c r="C10" s="8" t="s">
        <v>26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27</v>
      </c>
      <c r="C11" s="14" t="s">
        <v>28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29</v>
      </c>
      <c r="C12" s="15" t="s">
        <v>30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31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2020-12-19T10:14:29Z</cp:lastPrinted>
  <dcterms:created xsi:type="dcterms:W3CDTF">2015-09-25T09:25:31Z</dcterms:created>
  <dcterms:modified xsi:type="dcterms:W3CDTF">2021-06-08T07:42:33Z</dcterms:modified>
</cp:coreProperties>
</file>