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K4" i="1"/>
  <c r="G19"/>
  <c r="F19"/>
  <c r="C16"/>
  <c r="B17"/>
  <c r="D17" s="1"/>
  <c r="F17" s="1"/>
  <c r="B16"/>
  <c r="D18"/>
  <c r="F18" s="1"/>
  <c r="D15"/>
  <c r="F15" s="1"/>
  <c r="D9"/>
  <c r="F9" s="1"/>
  <c r="D8"/>
  <c r="F8" s="1"/>
  <c r="C10"/>
  <c r="C11"/>
  <c r="D7"/>
  <c r="F7" s="1"/>
  <c r="D6"/>
  <c r="F6" s="1"/>
  <c r="B10"/>
  <c r="D10" s="1"/>
  <c r="F10" s="1"/>
  <c r="B12"/>
  <c r="D12" s="1"/>
  <c r="F12" s="1"/>
  <c r="B11"/>
  <c r="G20"/>
  <c r="G26"/>
  <c r="D16" l="1"/>
  <c r="F16" s="1"/>
  <c r="D11"/>
  <c r="F11" s="1"/>
  <c r="J4" i="2"/>
  <c r="F21" i="1" l="1"/>
  <c r="G21"/>
  <c r="G23" s="1"/>
  <c r="G27" s="1"/>
  <c r="D3"/>
  <c r="D4"/>
  <c r="D13"/>
  <c r="D5"/>
  <c r="F13" l="1"/>
  <c r="F5"/>
  <c r="F26"/>
  <c r="F3" l="1"/>
  <c r="F4"/>
  <c r="F6" i="5"/>
  <c r="F7"/>
  <c r="F8"/>
  <c r="F9"/>
  <c r="F10"/>
  <c r="F11"/>
  <c r="F12"/>
  <c r="E13"/>
  <c r="F20" i="1" l="1"/>
  <c r="F23" s="1"/>
  <c r="F27" s="1"/>
  <c r="F13" i="5"/>
</calcChain>
</file>

<file path=xl/sharedStrings.xml><?xml version="1.0" encoding="utf-8"?>
<sst xmlns="http://schemas.openxmlformats.org/spreadsheetml/2006/main" count="90" uniqueCount="76">
  <si>
    <t>Eligibility</t>
  </si>
  <si>
    <t>Sr. No.</t>
  </si>
  <si>
    <t>LAN</t>
  </si>
  <si>
    <t>Customer Name</t>
  </si>
  <si>
    <t>Bank Name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</si>
  <si>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</si>
  <si>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</si>
  <si>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</si>
  <si>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</si>
  <si>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</si>
  <si>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</si>
  <si>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</si>
  <si>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</si>
  <si>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</si>
  <si>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</si>
  <si>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</si>
  <si>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</si>
  <si>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</si>
  <si>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</si>
  <si>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</si>
  <si>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</si>
  <si>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</si>
  <si>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</si>
  <si>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</si>
  <si>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</si>
  <si>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</si>
  <si>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</si>
  <si>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</si>
  <si>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</si>
  <si>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</si>
  <si>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</si>
  <si>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</si>
  <si>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</si>
  <si>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</si>
  <si>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</si>
  <si>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</si>
  <si>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</si>
  <si>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</si>
  <si>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</si>
  <si>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</si>
  <si>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</si>
  <si>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</si>
  <si>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</si>
  <si>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>Assessment Year</t>
  </si>
  <si>
    <t>2019-20</t>
  </si>
  <si>
    <t xml:space="preserve">Max FOIR)                </t>
  </si>
  <si>
    <t>n</t>
  </si>
  <si>
    <t>2020-21</t>
  </si>
  <si>
    <t>Type</t>
  </si>
  <si>
    <t>Bank Interest</t>
  </si>
  <si>
    <t>Firm</t>
  </si>
  <si>
    <t>Satyam Steel Industries</t>
  </si>
  <si>
    <t>Share in partnership firm</t>
  </si>
  <si>
    <t>Income from other sources</t>
  </si>
  <si>
    <t>Payment made u/s 40A(2)b</t>
  </si>
  <si>
    <t>Interest on car loan</t>
  </si>
  <si>
    <t>Interest to others</t>
  </si>
  <si>
    <t>Interest to partners</t>
  </si>
  <si>
    <t>Salary to partners</t>
  </si>
  <si>
    <t>Satyam Steel Industries (Prop. Brij Mohan)</t>
  </si>
  <si>
    <t>Satyam Garg</t>
  </si>
  <si>
    <t>Salary From Satyam Steels Inds</t>
  </si>
  <si>
    <t>LALUD00035305722</t>
  </si>
  <si>
    <t>Brij Mohan Garg</t>
  </si>
  <si>
    <t>ICICI</t>
  </si>
  <si>
    <t>Car Loan</t>
  </si>
  <si>
    <t>Tenure</t>
  </si>
  <si>
    <t>Loan Start Date</t>
  </si>
  <si>
    <t>Satyam Steel Inds</t>
  </si>
  <si>
    <t>Limit</t>
  </si>
  <si>
    <t>Repayment Account No.</t>
  </si>
  <si>
    <t>Sale as on 31 mar 19</t>
  </si>
  <si>
    <t>Sale as on 31 mar 20</t>
  </si>
  <si>
    <t>Till dec</t>
  </si>
  <si>
    <t>Prop.</t>
  </si>
  <si>
    <t>s/o of Brij Mohan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</si>
</sst>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9" formatCode="[$-409]d\-mmm\-yy;@"/>
  </numFmts>
  <fonts count="14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</fills>
  <borders count="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1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10" fillId="2" borderId="0" xfId="3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165" fontId="10" fillId="2" borderId="2" xfId="1" applyNumberFormat="1" applyFont="1" applyFill="1" applyBorder="1" applyAlignment="1" applyProtection="1">
      <alignment horizontal="left"/>
    </xf>
    <xf numFmtId="0" fontId="10" fillId="2" borderId="0" xfId="3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165" fontId="10" fillId="0" borderId="2" xfId="1" applyNumberFormat="1" applyFont="1" applyFill="1" applyBorder="1" applyAlignment="1" applyProtection="1">
      <alignment horizontal="left"/>
    </xf>
    <xf numFmtId="165" fontId="10" fillId="4" borderId="2" xfId="1" applyNumberFormat="1" applyFont="1" applyFill="1" applyBorder="1" applyAlignment="1" applyProtection="1">
      <alignment horizontal="left"/>
    </xf>
    <xf numFmtId="9" fontId="10" fillId="4" borderId="2" xfId="1" applyNumberFormat="1" applyFont="1" applyFill="1" applyBorder="1" applyAlignment="1" applyProtection="1">
      <alignment horizontal="left"/>
    </xf>
    <xf numFmtId="164" fontId="10" fillId="4" borderId="2" xfId="1" applyFont="1" applyFill="1" applyBorder="1" applyAlignment="1" applyProtection="1">
      <alignment horizontal="left"/>
    </xf>
    <xf numFmtId="0" fontId="10" fillId="4" borderId="2" xfId="0" applyNumberFormat="1" applyFont="1" applyFill="1" applyBorder="1" applyAlignment="1">
      <alignment horizontal="left"/>
    </xf>
    <xf numFmtId="167" fontId="10" fillId="4" borderId="2" xfId="1" applyNumberFormat="1" applyFont="1" applyFill="1" applyBorder="1" applyAlignment="1" applyProtection="1">
      <alignment horizontal="left"/>
    </xf>
    <xf numFmtId="0" fontId="10" fillId="0" borderId="2" xfId="0" applyNumberFormat="1" applyFont="1" applyFill="1" applyBorder="1" applyAlignment="1">
      <alignment horizontal="left"/>
    </xf>
    <xf numFmtId="10" fontId="10" fillId="0" borderId="2" xfId="1" applyNumberFormat="1" applyFont="1" applyFill="1" applyBorder="1" applyAlignment="1" applyProtection="1">
      <alignment horizontal="left"/>
    </xf>
    <xf numFmtId="2" fontId="10" fillId="4" borderId="2" xfId="4" applyNumberFormat="1" applyFont="1" applyFill="1" applyBorder="1" applyAlignment="1" applyProtection="1">
      <alignment horizontal="left"/>
    </xf>
    <xf numFmtId="164" fontId="10" fillId="4" borderId="2" xfId="4" applyNumberFormat="1" applyFont="1" applyFill="1" applyBorder="1" applyAlignment="1" applyProtection="1">
      <alignment horizontal="left"/>
    </xf>
    <xf numFmtId="165" fontId="10" fillId="8" borderId="2" xfId="1" applyNumberFormat="1" applyFont="1" applyFill="1" applyBorder="1" applyAlignment="1" applyProtection="1">
      <alignment horizontal="left"/>
    </xf>
    <xf numFmtId="9" fontId="10" fillId="8" borderId="2" xfId="1" applyNumberFormat="1" applyFont="1" applyFill="1" applyBorder="1" applyAlignment="1" applyProtection="1">
      <alignment horizontal="left"/>
    </xf>
    <xf numFmtId="165" fontId="10" fillId="3" borderId="2" xfId="1" applyNumberFormat="1" applyFont="1" applyFill="1" applyBorder="1" applyAlignment="1" applyProtection="1">
      <alignment horizontal="left"/>
    </xf>
    <xf numFmtId="0" fontId="8" fillId="7" borderId="2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8" fillId="0" borderId="3" xfId="0" applyFont="1" applyFill="1" applyBorder="1" applyAlignment="1">
      <alignment horizontal="left"/>
    </xf>
    <xf numFmtId="1" fontId="8" fillId="0" borderId="3" xfId="0" applyNumberFormat="1" applyFont="1" applyBorder="1" applyAlignment="1">
      <alignment horizontal="left"/>
    </xf>
    <xf numFmtId="0" fontId="8" fillId="0" borderId="2" xfId="0" applyFont="1" applyFill="1" applyBorder="1" applyAlignment="1">
      <alignment horizontal="left"/>
    </xf>
    <xf numFmtId="1" fontId="8" fillId="0" borderId="2" xfId="0" applyNumberFormat="1" applyFont="1" applyBorder="1" applyAlignment="1">
      <alignment horizontal="left"/>
    </xf>
    <xf numFmtId="1" fontId="8" fillId="7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66" fontId="11" fillId="8" borderId="2" xfId="1" applyNumberFormat="1" applyFont="1" applyFill="1" applyBorder="1" applyAlignment="1" applyProtection="1">
      <alignment horizontal="left"/>
    </xf>
    <xf numFmtId="166" fontId="10" fillId="8" borderId="2" xfId="1" applyNumberFormat="1" applyFont="1" applyFill="1" applyBorder="1" applyAlignment="1" applyProtection="1">
      <alignment horizontal="left"/>
    </xf>
    <xf numFmtId="0" fontId="10" fillId="2" borderId="2" xfId="3" applyFont="1" applyFill="1" applyBorder="1" applyAlignment="1">
      <alignment horizontal="left"/>
    </xf>
    <xf numFmtId="165" fontId="10" fillId="3" borderId="2" xfId="1" applyNumberFormat="1" applyFont="1" applyFill="1" applyBorder="1" applyAlignment="1" applyProtection="1">
      <alignment horizontal="left"/>
    </xf>
    <xf numFmtId="165" fontId="10" fillId="3" borderId="2" xfId="1" applyNumberFormat="1" applyFont="1" applyFill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165" fontId="12" fillId="8" borderId="2" xfId="1" applyNumberFormat="1" applyFont="1" applyFill="1" applyBorder="1" applyAlignment="1" applyProtection="1">
      <alignment horizontal="left"/>
    </xf>
    <xf numFmtId="166" fontId="12" fillId="8" borderId="2" xfId="1" applyNumberFormat="1" applyFont="1" applyFill="1" applyBorder="1" applyAlignment="1" applyProtection="1">
      <alignment horizontal="left"/>
    </xf>
    <xf numFmtId="9" fontId="12" fillId="8" borderId="2" xfId="1" applyNumberFormat="1" applyFont="1" applyFill="1" applyBorder="1" applyAlignment="1" applyProtection="1">
      <alignment horizontal="left"/>
    </xf>
    <xf numFmtId="165" fontId="12" fillId="2" borderId="2" xfId="1" applyNumberFormat="1" applyFont="1" applyFill="1" applyBorder="1" applyAlignment="1" applyProtection="1">
      <alignment horizontal="left"/>
    </xf>
    <xf numFmtId="0" fontId="12" fillId="2" borderId="0" xfId="3" applyFont="1" applyFill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169" fontId="8" fillId="0" borderId="3" xfId="0" applyNumberFormat="1" applyFont="1" applyBorder="1" applyAlignment="1">
      <alignment horizontal="left"/>
    </xf>
    <xf numFmtId="169" fontId="8" fillId="7" borderId="2" xfId="0" applyNumberFormat="1" applyFont="1" applyFill="1" applyBorder="1" applyAlignment="1">
      <alignment horizontal="left"/>
    </xf>
    <xf numFmtId="1" fontId="8" fillId="9" borderId="2" xfId="0" applyNumberFormat="1" applyFont="1" applyFill="1" applyBorder="1" applyAlignment="1">
      <alignment horizontal="left"/>
    </xf>
    <xf numFmtId="169" fontId="8" fillId="9" borderId="2" xfId="0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13" fillId="10" borderId="2" xfId="0" applyFont="1" applyFill="1" applyBorder="1" applyAlignment="1">
      <alignment horizontal="left"/>
    </xf>
    <xf numFmtId="0" fontId="13" fillId="9" borderId="2" xfId="0" applyFont="1" applyFill="1" applyBorder="1" applyAlignment="1">
      <alignment horizontal="left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J27"/>
  <sheetViews>
    <sheetView tabSelected="1" zoomScale="136" zoomScaleNormal="136" workbookViewId="0">
      <selection activeCell="J26" sqref="J26"/>
    </sheetView>
  </sheetViews>
  <sheetFormatPr defaultColWidth="31.28515625" defaultRowHeight="12"/>
  <cols>
    <col min="1" max="1" width="24.85546875" style="24" customWidth="1"/>
    <col min="2" max="2" width="7.85546875" style="24" customWidth="1"/>
    <col min="3" max="3" width="8" style="24" customWidth="1"/>
    <col min="4" max="4" width="7.5703125" style="24" customWidth="1"/>
    <col min="5" max="5" width="8.42578125" style="24" bestFit="1" customWidth="1"/>
    <col min="6" max="6" width="15.7109375" style="24" customWidth="1"/>
    <col min="7" max="7" width="9.28515625" style="24" customWidth="1"/>
    <col min="8" max="8" width="12.7109375" style="24" customWidth="1"/>
    <col min="9" max="9" width="4.85546875" style="24" customWidth="1"/>
    <col min="10" max="10" width="19.5703125" style="24" bestFit="1" customWidth="1"/>
    <col min="11" max="11" width="14.140625" style="24" customWidth="1"/>
    <col min="12" max="12" width="11.85546875" style="24" customWidth="1"/>
    <col min="13" max="13" width="12" style="24" customWidth="1"/>
    <col min="14" max="14" width="11" style="24" customWidth="1"/>
    <col min="15" max="15" width="11.5703125" style="24" customWidth="1"/>
    <col min="16" max="16" width="12" style="24" customWidth="1"/>
    <col min="17" max="234" width="31.28515625" style="24"/>
    <col min="235" max="242" width="31.28515625" style="25"/>
    <col min="243" max="244" width="31.28515625" style="26"/>
    <col min="245" max="16384" width="31.28515625" style="22"/>
  </cols>
  <sheetData>
    <row r="1" spans="1:244" ht="12.75" customHeight="1">
      <c r="A1" s="54" t="s">
        <v>51</v>
      </c>
      <c r="B1" s="55" t="s">
        <v>43</v>
      </c>
      <c r="C1" s="55"/>
      <c r="D1" s="39"/>
      <c r="E1" s="39"/>
      <c r="F1" s="39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1"/>
      <c r="IB1" s="21"/>
      <c r="IC1" s="21"/>
      <c r="ID1" s="21"/>
      <c r="IE1" s="21"/>
      <c r="IF1" s="21"/>
      <c r="IG1" s="21"/>
      <c r="IH1" s="21"/>
      <c r="II1" s="22"/>
      <c r="IJ1" s="22"/>
    </row>
    <row r="2" spans="1:244">
      <c r="A2" s="28" t="s">
        <v>59</v>
      </c>
      <c r="B2" s="28" t="s">
        <v>47</v>
      </c>
      <c r="C2" s="28" t="s">
        <v>44</v>
      </c>
      <c r="D2" s="28" t="s">
        <v>29</v>
      </c>
      <c r="E2" s="29" t="s">
        <v>0</v>
      </c>
      <c r="F2" s="28" t="s">
        <v>30</v>
      </c>
      <c r="G2" s="20"/>
      <c r="H2" s="20"/>
      <c r="I2" s="20"/>
      <c r="J2" s="53" t="s">
        <v>71</v>
      </c>
      <c r="K2" s="53">
        <v>21374740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1"/>
      <c r="IB2" s="21"/>
      <c r="IC2" s="21"/>
      <c r="ID2" s="21"/>
      <c r="IE2" s="21"/>
      <c r="IF2" s="21"/>
      <c r="IG2" s="21"/>
      <c r="IH2" s="21"/>
      <c r="II2" s="22"/>
      <c r="IJ2" s="22"/>
    </row>
    <row r="3" spans="1:244">
      <c r="A3" s="37" t="s">
        <v>40</v>
      </c>
      <c r="B3" s="52">
        <v>513120.99</v>
      </c>
      <c r="C3" s="51">
        <v>172687</v>
      </c>
      <c r="D3" s="37">
        <f t="shared" ref="D3:D13" si="0">AVERAGE(B3:C3)</f>
        <v>342903.995</v>
      </c>
      <c r="E3" s="38">
        <v>1</v>
      </c>
      <c r="F3" s="23">
        <f t="shared" ref="F3:F4" si="1">E3*D3</f>
        <v>342903.995</v>
      </c>
      <c r="G3" s="20"/>
      <c r="H3" s="20"/>
      <c r="I3" s="20"/>
      <c r="J3" s="53" t="s">
        <v>72</v>
      </c>
      <c r="K3" s="53">
        <v>29035168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1"/>
      <c r="IB3" s="21"/>
      <c r="IC3" s="21"/>
      <c r="ID3" s="21"/>
      <c r="IE3" s="21"/>
      <c r="IF3" s="21"/>
      <c r="IG3" s="21"/>
      <c r="IH3" s="21"/>
      <c r="II3" s="22"/>
      <c r="IJ3" s="22"/>
    </row>
    <row r="4" spans="1:244">
      <c r="A4" s="37" t="s">
        <v>41</v>
      </c>
      <c r="B4" s="52">
        <v>886709</v>
      </c>
      <c r="C4" s="51">
        <v>1040275</v>
      </c>
      <c r="D4" s="37">
        <f t="shared" si="0"/>
        <v>963492</v>
      </c>
      <c r="E4" s="38">
        <v>1</v>
      </c>
      <c r="F4" s="23">
        <f t="shared" si="1"/>
        <v>963492</v>
      </c>
      <c r="G4" s="20"/>
      <c r="H4" s="20"/>
      <c r="I4" s="20"/>
      <c r="J4" s="53" t="s">
        <v>73</v>
      </c>
      <c r="K4" s="53">
        <f>0+134072+3991017+1846710+2376559+1794904+2617744+1410971+1836768</f>
        <v>16008745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1"/>
      <c r="HY4" s="21"/>
      <c r="HZ4" s="21"/>
      <c r="IA4" s="21"/>
      <c r="IB4" s="21"/>
      <c r="IC4" s="21"/>
      <c r="ID4" s="21"/>
      <c r="IE4" s="21"/>
      <c r="IF4" s="22"/>
      <c r="IG4" s="22"/>
      <c r="IH4" s="22"/>
      <c r="II4" s="22"/>
      <c r="IJ4" s="22"/>
    </row>
    <row r="5" spans="1:244">
      <c r="A5" s="37" t="s">
        <v>49</v>
      </c>
      <c r="B5" s="52">
        <v>385980</v>
      </c>
      <c r="C5" s="51">
        <v>363327</v>
      </c>
      <c r="D5" s="37">
        <f t="shared" si="0"/>
        <v>374653.5</v>
      </c>
      <c r="E5" s="38">
        <v>1</v>
      </c>
      <c r="F5" s="23">
        <f t="shared" ref="F5" si="2">E5*D5</f>
        <v>374653.5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1"/>
      <c r="HY5" s="21"/>
      <c r="HZ5" s="21"/>
      <c r="IA5" s="21"/>
      <c r="IB5" s="21"/>
      <c r="IC5" s="21"/>
      <c r="ID5" s="21"/>
      <c r="IE5" s="21"/>
      <c r="IF5" s="22"/>
      <c r="IG5" s="22"/>
      <c r="IH5" s="22"/>
      <c r="II5" s="22"/>
      <c r="IJ5" s="22"/>
    </row>
    <row r="6" spans="1:244">
      <c r="A6" s="37" t="s">
        <v>55</v>
      </c>
      <c r="B6" s="52">
        <v>31338</v>
      </c>
      <c r="C6" s="51">
        <v>46849</v>
      </c>
      <c r="D6" s="37">
        <f t="shared" ref="D6" si="3">AVERAGE(B6:C6)</f>
        <v>39093.5</v>
      </c>
      <c r="E6" s="38">
        <v>1</v>
      </c>
      <c r="F6" s="23">
        <f t="shared" ref="F6" si="4">E6*D6</f>
        <v>39093.5</v>
      </c>
      <c r="G6" s="20"/>
      <c r="H6" s="20"/>
      <c r="I6" s="20"/>
      <c r="J6" s="53" t="s">
        <v>51</v>
      </c>
      <c r="K6" s="53" t="s">
        <v>50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1"/>
      <c r="HY6" s="21"/>
      <c r="HZ6" s="21"/>
      <c r="IA6" s="21"/>
      <c r="IB6" s="21"/>
      <c r="IC6" s="21"/>
      <c r="ID6" s="21"/>
      <c r="IE6" s="21"/>
      <c r="IF6" s="22"/>
      <c r="IG6" s="22"/>
      <c r="IH6" s="22"/>
      <c r="II6" s="22"/>
      <c r="IJ6" s="22"/>
    </row>
    <row r="7" spans="1:244">
      <c r="A7" s="37" t="s">
        <v>56</v>
      </c>
      <c r="B7" s="52">
        <v>446022</v>
      </c>
      <c r="C7" s="51">
        <v>579461</v>
      </c>
      <c r="D7" s="37">
        <f t="shared" ref="D7:D9" si="5">AVERAGE(B7:C7)</f>
        <v>512741.5</v>
      </c>
      <c r="E7" s="38">
        <v>0</v>
      </c>
      <c r="F7" s="23">
        <f t="shared" ref="F7" si="6">E7*D7</f>
        <v>0</v>
      </c>
      <c r="G7" s="20"/>
      <c r="H7" s="20"/>
      <c r="I7" s="20"/>
      <c r="J7" s="53" t="s">
        <v>63</v>
      </c>
      <c r="K7" s="53" t="s">
        <v>74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1"/>
      <c r="HY7" s="21"/>
      <c r="HZ7" s="21"/>
      <c r="IA7" s="21"/>
      <c r="IB7" s="21"/>
      <c r="IC7" s="21"/>
      <c r="ID7" s="21"/>
      <c r="IE7" s="21"/>
      <c r="IF7" s="22"/>
      <c r="IG7" s="22"/>
      <c r="IH7" s="22"/>
      <c r="II7" s="22"/>
      <c r="IJ7" s="22"/>
    </row>
    <row r="8" spans="1:244">
      <c r="A8" s="57" t="s">
        <v>57</v>
      </c>
      <c r="B8" s="58">
        <v>0</v>
      </c>
      <c r="C8" s="58">
        <v>361732</v>
      </c>
      <c r="D8" s="57">
        <f t="shared" si="5"/>
        <v>180866</v>
      </c>
      <c r="E8" s="59">
        <v>0</v>
      </c>
      <c r="F8" s="60">
        <f>E8*D8</f>
        <v>0</v>
      </c>
      <c r="G8" s="20"/>
      <c r="H8" s="20"/>
      <c r="I8" s="20"/>
      <c r="J8" s="53" t="s">
        <v>60</v>
      </c>
      <c r="K8" s="53" t="s">
        <v>75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1"/>
      <c r="HT8" s="21"/>
      <c r="HU8" s="21"/>
      <c r="HV8" s="21"/>
      <c r="HW8" s="21"/>
      <c r="HX8" s="21"/>
      <c r="HY8" s="21"/>
      <c r="HZ8" s="21"/>
      <c r="IA8" s="22"/>
      <c r="IB8" s="22"/>
      <c r="IC8" s="22"/>
      <c r="ID8" s="22"/>
      <c r="IE8" s="22"/>
      <c r="IF8" s="22"/>
      <c r="IG8" s="22"/>
      <c r="IH8" s="22"/>
      <c r="II8" s="22"/>
      <c r="IJ8" s="22"/>
    </row>
    <row r="9" spans="1:244" s="63" customFormat="1">
      <c r="A9" s="57" t="s">
        <v>58</v>
      </c>
      <c r="B9" s="58">
        <v>0</v>
      </c>
      <c r="C9" s="58">
        <v>480000</v>
      </c>
      <c r="D9" s="57">
        <f t="shared" si="5"/>
        <v>240000</v>
      </c>
      <c r="E9" s="59">
        <v>0</v>
      </c>
      <c r="F9" s="60">
        <f>E9*D9</f>
        <v>0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61"/>
      <c r="DR9" s="61"/>
      <c r="DS9" s="61"/>
      <c r="DT9" s="61"/>
      <c r="DU9" s="61"/>
      <c r="DV9" s="61"/>
      <c r="DW9" s="61"/>
      <c r="DX9" s="61"/>
      <c r="DY9" s="61"/>
      <c r="DZ9" s="61"/>
      <c r="EA9" s="61"/>
      <c r="EB9" s="61"/>
      <c r="EC9" s="61"/>
      <c r="ED9" s="61"/>
      <c r="EE9" s="61"/>
      <c r="EF9" s="61"/>
      <c r="EG9" s="61"/>
      <c r="EH9" s="61"/>
      <c r="EI9" s="61"/>
      <c r="EJ9" s="61"/>
      <c r="EK9" s="61"/>
      <c r="EL9" s="61"/>
      <c r="EM9" s="61"/>
      <c r="EN9" s="61"/>
      <c r="EO9" s="61"/>
      <c r="EP9" s="61"/>
      <c r="EQ9" s="61"/>
      <c r="ER9" s="61"/>
      <c r="ES9" s="61"/>
      <c r="ET9" s="61"/>
      <c r="EU9" s="61"/>
      <c r="EV9" s="61"/>
      <c r="EW9" s="61"/>
      <c r="EX9" s="61"/>
      <c r="EY9" s="61"/>
      <c r="EZ9" s="61"/>
      <c r="FA9" s="61"/>
      <c r="FB9" s="61"/>
      <c r="FC9" s="61"/>
      <c r="FD9" s="61"/>
      <c r="FE9" s="61"/>
      <c r="FF9" s="61"/>
      <c r="FG9" s="61"/>
      <c r="FH9" s="61"/>
      <c r="FI9" s="61"/>
      <c r="FJ9" s="61"/>
      <c r="FK9" s="61"/>
      <c r="FL9" s="61"/>
      <c r="FM9" s="61"/>
      <c r="FN9" s="61"/>
      <c r="FO9" s="61"/>
      <c r="FP9" s="61"/>
      <c r="FQ9" s="61"/>
      <c r="FR9" s="61"/>
      <c r="FS9" s="61"/>
      <c r="FT9" s="61"/>
      <c r="FU9" s="61"/>
      <c r="FV9" s="61"/>
      <c r="FW9" s="61"/>
      <c r="FX9" s="61"/>
      <c r="FY9" s="61"/>
      <c r="FZ9" s="61"/>
      <c r="GA9" s="61"/>
      <c r="GB9" s="61"/>
      <c r="GC9" s="61"/>
      <c r="GD9" s="61"/>
      <c r="GE9" s="61"/>
      <c r="GF9" s="61"/>
      <c r="GG9" s="61"/>
      <c r="GH9" s="61"/>
      <c r="GI9" s="61"/>
      <c r="GJ9" s="61"/>
      <c r="GK9" s="61"/>
      <c r="GL9" s="61"/>
      <c r="GM9" s="61"/>
      <c r="GN9" s="61"/>
      <c r="GO9" s="61"/>
      <c r="GP9" s="61"/>
      <c r="GQ9" s="61"/>
      <c r="GR9" s="61"/>
      <c r="GS9" s="61"/>
      <c r="GT9" s="61"/>
      <c r="GU9" s="61"/>
      <c r="GV9" s="61"/>
      <c r="GW9" s="61"/>
      <c r="GX9" s="61"/>
      <c r="GY9" s="61"/>
      <c r="GZ9" s="61"/>
      <c r="HA9" s="61"/>
      <c r="HB9" s="61"/>
      <c r="HC9" s="61"/>
      <c r="HD9" s="61"/>
      <c r="HE9" s="61"/>
      <c r="HF9" s="61"/>
      <c r="HG9" s="61"/>
      <c r="HH9" s="61"/>
      <c r="HI9" s="61"/>
      <c r="HJ9" s="61"/>
      <c r="HK9" s="61"/>
      <c r="HL9" s="61"/>
      <c r="HM9" s="61"/>
      <c r="HN9" s="61"/>
      <c r="HO9" s="61"/>
      <c r="HP9" s="61"/>
      <c r="HQ9" s="61"/>
      <c r="HR9" s="61"/>
      <c r="HS9" s="62"/>
      <c r="HT9" s="62"/>
      <c r="HU9" s="62"/>
      <c r="HV9" s="62"/>
      <c r="HW9" s="62"/>
      <c r="HX9" s="62"/>
      <c r="HY9" s="62"/>
      <c r="HZ9" s="62"/>
    </row>
    <row r="10" spans="1:244" s="63" customFormat="1">
      <c r="A10" s="37" t="s">
        <v>54</v>
      </c>
      <c r="B10" s="52">
        <f>113224+420000</f>
        <v>533224</v>
      </c>
      <c r="C10" s="52">
        <f>240000+182273</f>
        <v>422273</v>
      </c>
      <c r="D10" s="37">
        <f t="shared" si="0"/>
        <v>477748.5</v>
      </c>
      <c r="E10" s="38">
        <v>1</v>
      </c>
      <c r="F10" s="23">
        <f>E10*D10</f>
        <v>477748.5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61"/>
      <c r="DP10" s="61"/>
      <c r="DQ10" s="61"/>
      <c r="DR10" s="61"/>
      <c r="DS10" s="61"/>
      <c r="DT10" s="61"/>
      <c r="DU10" s="61"/>
      <c r="DV10" s="61"/>
      <c r="DW10" s="61"/>
      <c r="DX10" s="61"/>
      <c r="DY10" s="61"/>
      <c r="DZ10" s="61"/>
      <c r="EA10" s="61"/>
      <c r="EB10" s="61"/>
      <c r="EC10" s="61"/>
      <c r="ED10" s="61"/>
      <c r="EE10" s="61"/>
      <c r="EF10" s="61"/>
      <c r="EG10" s="61"/>
      <c r="EH10" s="61"/>
      <c r="EI10" s="61"/>
      <c r="EJ10" s="61"/>
      <c r="EK10" s="61"/>
      <c r="EL10" s="61"/>
      <c r="EM10" s="61"/>
      <c r="EN10" s="61"/>
      <c r="EO10" s="61"/>
      <c r="EP10" s="61"/>
      <c r="EQ10" s="61"/>
      <c r="ER10" s="61"/>
      <c r="ES10" s="61"/>
      <c r="ET10" s="61"/>
      <c r="EU10" s="61"/>
      <c r="EV10" s="61"/>
      <c r="EW10" s="61"/>
      <c r="EX10" s="61"/>
      <c r="EY10" s="61"/>
      <c r="EZ10" s="61"/>
      <c r="FA10" s="61"/>
      <c r="FB10" s="61"/>
      <c r="FC10" s="61"/>
      <c r="FD10" s="61"/>
      <c r="FE10" s="61"/>
      <c r="FF10" s="61"/>
      <c r="FG10" s="61"/>
      <c r="FH10" s="61"/>
      <c r="FI10" s="61"/>
      <c r="FJ10" s="61"/>
      <c r="FK10" s="61"/>
      <c r="FL10" s="61"/>
      <c r="FM10" s="61"/>
      <c r="FN10" s="61"/>
      <c r="FO10" s="61"/>
      <c r="FP10" s="61"/>
      <c r="FQ10" s="61"/>
      <c r="FR10" s="61"/>
      <c r="FS10" s="61"/>
      <c r="FT10" s="61"/>
      <c r="FU10" s="61"/>
      <c r="FV10" s="61"/>
      <c r="FW10" s="61"/>
      <c r="FX10" s="61"/>
      <c r="FY10" s="61"/>
      <c r="FZ10" s="61"/>
      <c r="GA10" s="61"/>
      <c r="GB10" s="61"/>
      <c r="GC10" s="61"/>
      <c r="GD10" s="61"/>
      <c r="GE10" s="61"/>
      <c r="GF10" s="61"/>
      <c r="GG10" s="61"/>
      <c r="GH10" s="61"/>
      <c r="GI10" s="61"/>
      <c r="GJ10" s="61"/>
      <c r="GK10" s="61"/>
      <c r="GL10" s="61"/>
      <c r="GM10" s="61"/>
      <c r="GN10" s="61"/>
      <c r="GO10" s="61"/>
      <c r="GP10" s="61"/>
      <c r="GQ10" s="61"/>
      <c r="GR10" s="61"/>
      <c r="GS10" s="61"/>
      <c r="GT10" s="61"/>
      <c r="GU10" s="61"/>
      <c r="GV10" s="61"/>
      <c r="GW10" s="61"/>
      <c r="GX10" s="61"/>
      <c r="GY10" s="61"/>
      <c r="GZ10" s="61"/>
      <c r="HA10" s="61"/>
      <c r="HB10" s="61"/>
      <c r="HC10" s="61"/>
      <c r="HD10" s="61"/>
      <c r="HE10" s="61"/>
      <c r="HF10" s="61"/>
      <c r="HG10" s="61"/>
      <c r="HH10" s="61"/>
      <c r="HI10" s="61"/>
      <c r="HJ10" s="61"/>
      <c r="HK10" s="61"/>
      <c r="HL10" s="61"/>
      <c r="HM10" s="61"/>
      <c r="HN10" s="61"/>
      <c r="HO10" s="61"/>
      <c r="HP10" s="61"/>
      <c r="HQ10" s="61"/>
      <c r="HR10" s="61"/>
      <c r="HS10" s="62"/>
      <c r="HT10" s="62"/>
      <c r="HU10" s="62"/>
      <c r="HV10" s="62"/>
      <c r="HW10" s="62"/>
      <c r="HX10" s="62"/>
      <c r="HY10" s="62"/>
      <c r="HZ10" s="62"/>
    </row>
    <row r="11" spans="1:244">
      <c r="A11" s="37" t="s">
        <v>52</v>
      </c>
      <c r="B11" s="52">
        <f>10000+4699</f>
        <v>14699</v>
      </c>
      <c r="C11" s="51">
        <f>240000+106760</f>
        <v>346760</v>
      </c>
      <c r="D11" s="37">
        <f t="shared" ref="D11" si="7">AVERAGE(B11:C11)</f>
        <v>180729.5</v>
      </c>
      <c r="E11" s="38">
        <v>0.5</v>
      </c>
      <c r="F11" s="23">
        <f>E11*D11</f>
        <v>90364.75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1"/>
      <c r="HT11" s="21"/>
      <c r="HU11" s="21"/>
      <c r="HV11" s="21"/>
      <c r="HW11" s="21"/>
      <c r="HX11" s="21"/>
      <c r="HY11" s="21"/>
      <c r="HZ11" s="21"/>
      <c r="IA11" s="22"/>
      <c r="IB11" s="22"/>
      <c r="IC11" s="22"/>
      <c r="ID11" s="22"/>
      <c r="IE11" s="22"/>
      <c r="IF11" s="22"/>
      <c r="IG11" s="22"/>
      <c r="IH11" s="22"/>
      <c r="II11" s="22"/>
      <c r="IJ11" s="22"/>
    </row>
    <row r="12" spans="1:244">
      <c r="A12" s="37" t="s">
        <v>53</v>
      </c>
      <c r="B12" s="52">
        <f>4296+12000</f>
        <v>16296</v>
      </c>
      <c r="C12" s="51">
        <v>0</v>
      </c>
      <c r="D12" s="37">
        <f t="shared" ref="D12" si="8">AVERAGE(B12:C12)</f>
        <v>8148</v>
      </c>
      <c r="E12" s="38">
        <v>0.25</v>
      </c>
      <c r="F12" s="23">
        <f>E12*D12</f>
        <v>2037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1"/>
      <c r="HT12" s="21"/>
      <c r="HU12" s="21"/>
      <c r="HV12" s="21"/>
      <c r="HW12" s="21"/>
      <c r="HX12" s="21"/>
      <c r="HY12" s="21"/>
      <c r="HZ12" s="21"/>
      <c r="IA12" s="22"/>
      <c r="IB12" s="22"/>
      <c r="IC12" s="22"/>
      <c r="ID12" s="22"/>
      <c r="IE12" s="22"/>
      <c r="IF12" s="22"/>
      <c r="IG12" s="22"/>
      <c r="IH12" s="22"/>
      <c r="II12" s="22"/>
      <c r="IJ12" s="22"/>
    </row>
    <row r="13" spans="1:244">
      <c r="A13" s="37" t="s">
        <v>31</v>
      </c>
      <c r="B13" s="52">
        <v>0</v>
      </c>
      <c r="C13" s="51">
        <v>0</v>
      </c>
      <c r="D13" s="37">
        <f t="shared" si="0"/>
        <v>0</v>
      </c>
      <c r="E13" s="38">
        <v>1</v>
      </c>
      <c r="F13" s="23">
        <f>E13*D13</f>
        <v>0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1"/>
      <c r="HS13" s="21"/>
      <c r="HT13" s="21"/>
      <c r="HU13" s="21"/>
      <c r="HV13" s="21"/>
      <c r="HW13" s="21"/>
      <c r="HX13" s="21"/>
      <c r="HY13" s="21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</row>
    <row r="14" spans="1:244">
      <c r="A14" s="28" t="s">
        <v>60</v>
      </c>
      <c r="B14" s="28" t="s">
        <v>47</v>
      </c>
      <c r="C14" s="28" t="s">
        <v>44</v>
      </c>
      <c r="D14" s="28" t="s">
        <v>29</v>
      </c>
      <c r="E14" s="29" t="s">
        <v>0</v>
      </c>
      <c r="F14" s="28" t="s">
        <v>30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1"/>
      <c r="IB14" s="21"/>
      <c r="IC14" s="21"/>
      <c r="ID14" s="21"/>
      <c r="IE14" s="21"/>
      <c r="IF14" s="21"/>
      <c r="IG14" s="21"/>
      <c r="IH14" s="21"/>
      <c r="II14" s="22"/>
      <c r="IJ14" s="22"/>
    </row>
    <row r="15" spans="1:244">
      <c r="A15" s="37" t="s">
        <v>61</v>
      </c>
      <c r="B15" s="52">
        <v>420000</v>
      </c>
      <c r="C15" s="51">
        <v>0</v>
      </c>
      <c r="D15" s="37">
        <f t="shared" ref="D15:D18" si="9">AVERAGE(B15:C15)</f>
        <v>210000</v>
      </c>
      <c r="E15" s="38">
        <v>0</v>
      </c>
      <c r="F15" s="23">
        <f t="shared" ref="F15" si="10">E15*D15</f>
        <v>0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1"/>
      <c r="IB15" s="21"/>
      <c r="IC15" s="21"/>
      <c r="ID15" s="21"/>
      <c r="IE15" s="21"/>
      <c r="IF15" s="21"/>
      <c r="IG15" s="21"/>
      <c r="IH15" s="21"/>
      <c r="II15" s="22"/>
      <c r="IJ15" s="22"/>
    </row>
    <row r="16" spans="1:244">
      <c r="A16" s="37" t="s">
        <v>52</v>
      </c>
      <c r="B16" s="52">
        <f>10000+8937</f>
        <v>18937</v>
      </c>
      <c r="C16" s="51">
        <f>240000+182273</f>
        <v>422273</v>
      </c>
      <c r="D16" s="37">
        <f t="shared" si="9"/>
        <v>220605</v>
      </c>
      <c r="E16" s="38">
        <v>0.5</v>
      </c>
      <c r="F16" s="23">
        <f>E16*D16</f>
        <v>110302.5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1"/>
      <c r="HT16" s="21"/>
      <c r="HU16" s="21"/>
      <c r="HV16" s="21"/>
      <c r="HW16" s="21"/>
      <c r="HX16" s="21"/>
      <c r="HY16" s="21"/>
      <c r="HZ16" s="21"/>
      <c r="IA16" s="22"/>
      <c r="IB16" s="22"/>
      <c r="IC16" s="22"/>
      <c r="ID16" s="22"/>
      <c r="IE16" s="22"/>
      <c r="IF16" s="22"/>
      <c r="IG16" s="22"/>
      <c r="IH16" s="22"/>
      <c r="II16" s="22"/>
      <c r="IJ16" s="22"/>
    </row>
    <row r="17" spans="1:244">
      <c r="A17" s="37" t="s">
        <v>53</v>
      </c>
      <c r="B17" s="52">
        <f>518+265</f>
        <v>783</v>
      </c>
      <c r="C17" s="51">
        <v>1018</v>
      </c>
      <c r="D17" s="37">
        <f t="shared" si="9"/>
        <v>900.5</v>
      </c>
      <c r="E17" s="38">
        <v>0.25</v>
      </c>
      <c r="F17" s="23">
        <f>E17*D17</f>
        <v>225.125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1"/>
      <c r="HT17" s="21"/>
      <c r="HU17" s="21"/>
      <c r="HV17" s="21"/>
      <c r="HW17" s="21"/>
      <c r="HX17" s="21"/>
      <c r="HY17" s="21"/>
      <c r="HZ17" s="21"/>
      <c r="IA17" s="22"/>
      <c r="IB17" s="22"/>
      <c r="IC17" s="22"/>
      <c r="ID17" s="22"/>
      <c r="IE17" s="22"/>
      <c r="IF17" s="22"/>
      <c r="IG17" s="22"/>
      <c r="IH17" s="22"/>
      <c r="II17" s="22"/>
      <c r="IJ17" s="22"/>
    </row>
    <row r="18" spans="1:244">
      <c r="A18" s="37" t="s">
        <v>31</v>
      </c>
      <c r="B18" s="52">
        <v>0</v>
      </c>
      <c r="C18" s="51">
        <v>-5860</v>
      </c>
      <c r="D18" s="37">
        <f t="shared" si="9"/>
        <v>-2930</v>
      </c>
      <c r="E18" s="38">
        <v>1</v>
      </c>
      <c r="F18" s="23">
        <f>E18*D18</f>
        <v>-2930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1"/>
      <c r="HS18" s="21"/>
      <c r="HT18" s="21"/>
      <c r="HU18" s="21"/>
      <c r="HV18" s="21"/>
      <c r="HW18" s="21"/>
      <c r="HX18" s="21"/>
      <c r="HY18" s="21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</row>
    <row r="19" spans="1:244" ht="10.5" customHeight="1">
      <c r="A19" s="30" t="s">
        <v>32</v>
      </c>
      <c r="B19" s="31"/>
      <c r="C19" s="31"/>
      <c r="D19" s="31"/>
      <c r="E19" s="31"/>
      <c r="F19" s="32">
        <f>+SUM(F3:F18)</f>
        <v>2397890.87</v>
      </c>
      <c r="G19" s="32">
        <f>(29035168*6/100)</f>
        <v>1742110.08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1"/>
      <c r="HW19" s="21"/>
      <c r="HX19" s="21"/>
      <c r="HY19" s="21"/>
      <c r="HZ19" s="21"/>
      <c r="IA19" s="21"/>
      <c r="IB19" s="21"/>
      <c r="IC19" s="21"/>
      <c r="ID19" s="22"/>
      <c r="IE19" s="22"/>
      <c r="IF19" s="22"/>
      <c r="IG19" s="22"/>
      <c r="IH19" s="22"/>
      <c r="II19" s="22"/>
      <c r="IJ19" s="22"/>
    </row>
    <row r="20" spans="1:244" ht="10.5" customHeight="1">
      <c r="A20" s="27" t="s">
        <v>33</v>
      </c>
      <c r="B20" s="33"/>
      <c r="C20" s="33"/>
      <c r="D20" s="33"/>
      <c r="E20" s="33"/>
      <c r="F20" s="32">
        <f>F19/12</f>
        <v>199824.23916666667</v>
      </c>
      <c r="G20" s="32">
        <f>G19/12</f>
        <v>145175.84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1"/>
      <c r="HW20" s="21"/>
      <c r="HX20" s="21"/>
      <c r="HY20" s="21"/>
      <c r="HZ20" s="21"/>
      <c r="IA20" s="21"/>
      <c r="IB20" s="21"/>
      <c r="IC20" s="21"/>
      <c r="ID20" s="22"/>
      <c r="IE20" s="22"/>
      <c r="IF20" s="22"/>
      <c r="IG20" s="22"/>
      <c r="IH20" s="22"/>
      <c r="II20" s="22"/>
      <c r="IJ20" s="22"/>
    </row>
    <row r="21" spans="1:244" ht="10.5" customHeight="1">
      <c r="A21" s="27" t="s">
        <v>34</v>
      </c>
      <c r="B21" s="33"/>
      <c r="C21" s="33"/>
      <c r="D21" s="33"/>
      <c r="E21" s="33"/>
      <c r="F21" s="23">
        <f>RTR!J4</f>
        <v>0</v>
      </c>
      <c r="G21" s="23">
        <f>RTR!J4</f>
        <v>0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1"/>
      <c r="IB21" s="21"/>
      <c r="IC21" s="21"/>
      <c r="ID21" s="21"/>
      <c r="IE21" s="21"/>
      <c r="IF21" s="21"/>
      <c r="IG21" s="21"/>
      <c r="IH21" s="21"/>
      <c r="II21" s="22"/>
      <c r="IJ21" s="22"/>
    </row>
    <row r="22" spans="1:244" ht="10.5" customHeight="1">
      <c r="A22" s="27" t="s">
        <v>45</v>
      </c>
      <c r="B22" s="27"/>
      <c r="C22" s="27"/>
      <c r="D22" s="27"/>
      <c r="E22" s="27"/>
      <c r="F22" s="34">
        <v>0.65</v>
      </c>
      <c r="G22" s="34">
        <v>0.65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1"/>
      <c r="IB22" s="21"/>
      <c r="IC22" s="21"/>
      <c r="ID22" s="21"/>
      <c r="IE22" s="21"/>
      <c r="IF22" s="21"/>
      <c r="IG22" s="21"/>
      <c r="IH22" s="21"/>
      <c r="II22" s="22"/>
      <c r="IJ22" s="22"/>
    </row>
    <row r="23" spans="1:244" ht="10.5" customHeight="1">
      <c r="A23" s="27" t="s">
        <v>35</v>
      </c>
      <c r="B23" s="33"/>
      <c r="C23" s="33"/>
      <c r="D23" s="33"/>
      <c r="E23" s="33"/>
      <c r="F23" s="28">
        <f>(F20*F22)-F21</f>
        <v>129885.75545833334</v>
      </c>
      <c r="G23" s="28">
        <f>(G20*G22)-G21</f>
        <v>94364.296000000002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1"/>
      <c r="IB23" s="21"/>
      <c r="IC23" s="21"/>
      <c r="ID23" s="21"/>
      <c r="IE23" s="21"/>
      <c r="IF23" s="21"/>
      <c r="IG23" s="21"/>
      <c r="IH23" s="21"/>
      <c r="II23" s="22"/>
      <c r="IJ23" s="22"/>
    </row>
    <row r="24" spans="1:244" ht="10.5" customHeight="1">
      <c r="A24" s="27" t="s">
        <v>36</v>
      </c>
      <c r="B24" s="33"/>
      <c r="C24" s="33"/>
      <c r="D24" s="33"/>
      <c r="E24" s="33"/>
      <c r="F24" s="27">
        <v>180</v>
      </c>
      <c r="G24" s="27">
        <v>180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1"/>
      <c r="IB24" s="21"/>
      <c r="IC24" s="21"/>
      <c r="ID24" s="21"/>
      <c r="IE24" s="21"/>
      <c r="IF24" s="21"/>
      <c r="IG24" s="21"/>
      <c r="IH24" s="21"/>
      <c r="II24" s="22"/>
      <c r="IJ24" s="22"/>
    </row>
    <row r="25" spans="1:244" ht="10.5" customHeight="1">
      <c r="A25" s="27" t="s">
        <v>37</v>
      </c>
      <c r="B25" s="33"/>
      <c r="C25" s="33"/>
      <c r="D25" s="33"/>
      <c r="E25" s="33"/>
      <c r="F25" s="34">
        <v>9.5000000000000001E-2</v>
      </c>
      <c r="G25" s="34">
        <v>9.5000000000000001E-2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1"/>
      <c r="IB25" s="21"/>
      <c r="IC25" s="21"/>
      <c r="ID25" s="21"/>
      <c r="IE25" s="21"/>
      <c r="IF25" s="21"/>
      <c r="IG25" s="21"/>
      <c r="IH25" s="21"/>
      <c r="II25" s="22"/>
      <c r="IJ25" s="22"/>
    </row>
    <row r="26" spans="1:244" ht="10.5" customHeight="1">
      <c r="A26" s="27" t="s">
        <v>38</v>
      </c>
      <c r="B26" s="33"/>
      <c r="C26" s="33"/>
      <c r="D26" s="33"/>
      <c r="E26" s="33"/>
      <c r="F26" s="35">
        <f>PMT(F25/12,F24,-100000)</f>
        <v>1044.2246828637926</v>
      </c>
      <c r="G26" s="35">
        <f>PMT(G25/12,G24,-100000)</f>
        <v>1044.2246828637926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1"/>
      <c r="IC26" s="21"/>
      <c r="ID26" s="21"/>
      <c r="IE26" s="21"/>
      <c r="IF26" s="21"/>
      <c r="IG26" s="21"/>
      <c r="IH26" s="21"/>
      <c r="II26" s="21"/>
      <c r="IJ26" s="22"/>
    </row>
    <row r="27" spans="1:244" ht="10.5" customHeight="1">
      <c r="A27" s="27" t="s">
        <v>39</v>
      </c>
      <c r="B27" s="33"/>
      <c r="C27" s="33"/>
      <c r="D27" s="33"/>
      <c r="E27" s="33"/>
      <c r="F27" s="36">
        <f>F23/F26</f>
        <v>124.38487385887188</v>
      </c>
      <c r="G27" s="36">
        <f>G23/G26</f>
        <v>90.367808335276408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1"/>
      <c r="IC27" s="21"/>
      <c r="ID27" s="21"/>
      <c r="IE27" s="21"/>
      <c r="IF27" s="21"/>
      <c r="IG27" s="21"/>
      <c r="IH27" s="21"/>
      <c r="II27" s="21"/>
      <c r="IJ27" s="22"/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13"/>
  <sheetViews>
    <sheetView zoomScale="136" zoomScaleNormal="136" workbookViewId="0">
      <selection activeCell="J3" sqref="J3"/>
    </sheetView>
  </sheetViews>
  <sheetFormatPr defaultColWidth="22.140625" defaultRowHeight="8.25" customHeight="1"/>
  <cols>
    <col min="1" max="1" width="5.28515625" style="41" bestFit="1" customWidth="1"/>
    <col min="2" max="2" width="14.7109375" style="41" bestFit="1" customWidth="1"/>
    <col min="3" max="3" width="12.85546875" style="41" bestFit="1" customWidth="1"/>
    <col min="4" max="4" width="8.28515625" style="41" customWidth="1"/>
    <col min="5" max="5" width="8.140625" style="41" customWidth="1"/>
    <col min="6" max="6" width="6.85546875" style="41" bestFit="1" customWidth="1"/>
    <col min="7" max="7" width="6.85546875" style="41" customWidth="1"/>
    <col min="8" max="8" width="11.42578125" style="41" bestFit="1" customWidth="1"/>
    <col min="9" max="9" width="6.5703125" style="41" customWidth="1"/>
    <col min="10" max="10" width="11.140625" style="41" customWidth="1"/>
    <col min="11" max="11" width="17" style="41" bestFit="1" customWidth="1"/>
    <col min="12" max="12" width="17.5703125" style="41" bestFit="1" customWidth="1"/>
    <col min="13" max="13" width="9.42578125" style="41" bestFit="1" customWidth="1"/>
    <col min="14" max="248" width="22.140625" style="41"/>
    <col min="249" max="16384" width="22.140625" style="42"/>
  </cols>
  <sheetData>
    <row r="1" spans="1:248" ht="11.25">
      <c r="A1" s="69" t="s">
        <v>1</v>
      </c>
      <c r="B1" s="69" t="s">
        <v>2</v>
      </c>
      <c r="C1" s="69" t="s">
        <v>3</v>
      </c>
      <c r="D1" s="69" t="s">
        <v>4</v>
      </c>
      <c r="E1" s="69" t="s">
        <v>5</v>
      </c>
      <c r="F1" s="69" t="s">
        <v>48</v>
      </c>
      <c r="G1" s="69" t="s">
        <v>66</v>
      </c>
      <c r="H1" s="69" t="s">
        <v>67</v>
      </c>
      <c r="I1" s="69" t="s">
        <v>6</v>
      </c>
      <c r="J1" s="69" t="s">
        <v>42</v>
      </c>
      <c r="K1" s="70" t="s">
        <v>70</v>
      </c>
      <c r="IN1" s="42"/>
    </row>
    <row r="2" spans="1:248" s="44" customFormat="1" ht="11.25">
      <c r="A2" s="45">
        <v>1</v>
      </c>
      <c r="B2" s="46" t="s">
        <v>62</v>
      </c>
      <c r="C2" s="45" t="s">
        <v>63</v>
      </c>
      <c r="D2" s="45" t="s">
        <v>64</v>
      </c>
      <c r="E2" s="46">
        <v>700000</v>
      </c>
      <c r="F2" s="46" t="s">
        <v>65</v>
      </c>
      <c r="G2" s="46">
        <v>63</v>
      </c>
      <c r="H2" s="64">
        <v>42775</v>
      </c>
      <c r="I2" s="46">
        <v>14565</v>
      </c>
      <c r="J2" s="46" t="s">
        <v>46</v>
      </c>
      <c r="K2" s="48">
        <v>218001502910</v>
      </c>
      <c r="L2" s="41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3"/>
      <c r="GL2" s="43"/>
      <c r="GM2" s="43"/>
      <c r="GN2" s="43"/>
      <c r="GO2" s="43"/>
      <c r="GP2" s="43"/>
      <c r="GQ2" s="43"/>
      <c r="GR2" s="43"/>
      <c r="GS2" s="43"/>
      <c r="GT2" s="43"/>
      <c r="GU2" s="43"/>
      <c r="GV2" s="43"/>
      <c r="GW2" s="43"/>
      <c r="GX2" s="43"/>
      <c r="GY2" s="43"/>
      <c r="GZ2" s="43"/>
      <c r="HA2" s="43"/>
      <c r="HB2" s="43"/>
      <c r="HC2" s="43"/>
      <c r="HD2" s="43"/>
      <c r="HE2" s="43"/>
      <c r="HF2" s="43"/>
      <c r="HG2" s="43"/>
      <c r="HH2" s="43"/>
      <c r="HI2" s="43"/>
      <c r="HJ2" s="43"/>
      <c r="HK2" s="43"/>
      <c r="HL2" s="43"/>
      <c r="HM2" s="43"/>
      <c r="HN2" s="43"/>
      <c r="HO2" s="43"/>
      <c r="HP2" s="43"/>
      <c r="HQ2" s="43"/>
      <c r="HR2" s="43"/>
      <c r="HS2" s="43"/>
      <c r="HT2" s="43"/>
      <c r="HU2" s="43"/>
      <c r="HV2" s="43"/>
      <c r="HW2" s="43"/>
      <c r="HX2" s="43"/>
      <c r="HY2" s="43"/>
      <c r="HZ2" s="43"/>
      <c r="IA2" s="43"/>
      <c r="IB2" s="43"/>
      <c r="IC2" s="43"/>
      <c r="ID2" s="43"/>
      <c r="IE2" s="43"/>
      <c r="IF2" s="43"/>
      <c r="IG2" s="43"/>
      <c r="IH2" s="43"/>
      <c r="II2" s="43"/>
      <c r="IJ2" s="43"/>
      <c r="IK2" s="43"/>
      <c r="IL2" s="43"/>
      <c r="IM2" s="43"/>
    </row>
    <row r="3" spans="1:248" s="44" customFormat="1" ht="11.25">
      <c r="A3" s="47">
        <v>2</v>
      </c>
      <c r="B3" s="48">
        <v>218005500516</v>
      </c>
      <c r="C3" s="47" t="s">
        <v>68</v>
      </c>
      <c r="D3" s="45" t="s">
        <v>64</v>
      </c>
      <c r="E3" s="50">
        <v>6500000</v>
      </c>
      <c r="F3" s="49" t="s">
        <v>69</v>
      </c>
      <c r="G3" s="66"/>
      <c r="H3" s="67"/>
      <c r="I3" s="66"/>
      <c r="J3" s="40" t="s">
        <v>46</v>
      </c>
      <c r="K3" s="68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43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  <c r="HV3" s="43"/>
      <c r="HW3" s="43"/>
      <c r="HX3" s="43"/>
      <c r="HY3" s="43"/>
      <c r="HZ3" s="43"/>
      <c r="IA3" s="43"/>
      <c r="IB3" s="43"/>
      <c r="IC3" s="43"/>
      <c r="ID3" s="43"/>
      <c r="IE3" s="43"/>
      <c r="IF3" s="43"/>
      <c r="IG3" s="43"/>
      <c r="IH3" s="43"/>
      <c r="II3" s="43"/>
      <c r="IJ3" s="43"/>
      <c r="IK3" s="43"/>
      <c r="IL3" s="43"/>
    </row>
    <row r="4" spans="1:248" s="44" customFormat="1" ht="11.25">
      <c r="A4" s="47"/>
      <c r="B4" s="49"/>
      <c r="C4" s="40"/>
      <c r="D4" s="40"/>
      <c r="E4" s="49"/>
      <c r="F4" s="49"/>
      <c r="G4" s="49"/>
      <c r="H4" s="65"/>
      <c r="I4" s="48"/>
      <c r="J4" s="46">
        <f>SUMIF(J2:J3, "Y",I2:I3)</f>
        <v>0</v>
      </c>
      <c r="K4" s="68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/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/>
      <c r="HX4" s="43"/>
      <c r="HY4" s="43"/>
      <c r="HZ4" s="43"/>
      <c r="IA4" s="43"/>
      <c r="IB4" s="43"/>
      <c r="IC4" s="43"/>
      <c r="ID4" s="43"/>
      <c r="IE4" s="43"/>
      <c r="IF4" s="43"/>
      <c r="IG4" s="43"/>
      <c r="IH4" s="43"/>
      <c r="II4" s="43"/>
      <c r="IJ4" s="43"/>
      <c r="IK4" s="43"/>
      <c r="IL4" s="43"/>
    </row>
    <row r="5" spans="1:248" ht="11.25">
      <c r="IN5" s="42"/>
    </row>
    <row r="6" spans="1:248" ht="8.25" customHeight="1">
      <c r="IN6" s="42"/>
    </row>
    <row r="7" spans="1:248" ht="8.25" customHeight="1">
      <c r="IN7" s="42"/>
    </row>
    <row r="8" spans="1:248" ht="8.25" customHeight="1">
      <c r="IN8" s="42"/>
    </row>
    <row r="9" spans="1:248" ht="8.25" customHeight="1">
      <c r="IN9" s="42"/>
    </row>
    <row r="10" spans="1:248" ht="8.25" customHeight="1">
      <c r="IN10" s="42"/>
    </row>
    <row r="11" spans="1:248" ht="8.25" customHeight="1">
      <c r="IN11" s="42"/>
    </row>
    <row r="12" spans="1:248" ht="8.25" customHeight="1">
      <c r="IN12" s="42"/>
    </row>
    <row r="13" spans="1:248" ht="8.25" customHeight="1">
      <c r="IN13" s="4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56" t="s">
        <v>7</v>
      </c>
      <c r="B1" s="56"/>
      <c r="C1" s="2"/>
    </row>
    <row r="2" spans="1:6" ht="14.25" customHeight="1">
      <c r="A2" s="56" t="s">
        <v>8</v>
      </c>
      <c r="B2" s="56"/>
      <c r="C2" s="2"/>
    </row>
    <row r="5" spans="1:6" ht="30">
      <c r="A5" s="3" t="s">
        <v>1</v>
      </c>
      <c r="B5" s="4" t="s">
        <v>9</v>
      </c>
      <c r="C5" s="4" t="s">
        <v>10</v>
      </c>
      <c r="D5" s="5" t="s">
        <v>11</v>
      </c>
      <c r="E5" s="1" t="s">
        <v>12</v>
      </c>
      <c r="F5" s="1" t="s">
        <v>13</v>
      </c>
    </row>
    <row r="6" spans="1:6" ht="42.75">
      <c r="A6" s="6">
        <v>1</v>
      </c>
      <c r="B6" s="7" t="s">
        <v>14</v>
      </c>
      <c r="C6" s="8" t="s">
        <v>15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16</v>
      </c>
      <c r="C7" s="8" t="s">
        <v>17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18</v>
      </c>
      <c r="C8" s="8" t="s">
        <v>19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20</v>
      </c>
      <c r="C9" s="12" t="s">
        <v>21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22</v>
      </c>
      <c r="C10" s="8" t="s">
        <v>23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24</v>
      </c>
      <c r="C11" s="14" t="s">
        <v>25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26</v>
      </c>
      <c r="C12" s="15" t="s">
        <v>27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28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2019-12-17T06:39:04Z</cp:lastPrinted>
  <dcterms:created xsi:type="dcterms:W3CDTF">2015-09-25T09:25:31Z</dcterms:created>
  <dcterms:modified xsi:type="dcterms:W3CDTF">2021-03-31T12:02:57Z</dcterms:modified>
</cp:coreProperties>
</file>