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C5" i="1"/>
  <c r="C6"/>
  <c r="C7"/>
  <c r="C8"/>
  <c r="B8"/>
  <c r="B5"/>
  <c r="B6"/>
  <c r="B7"/>
  <c r="H5"/>
  <c r="D12" l="1"/>
  <c r="F12" l="1"/>
  <c r="D11"/>
  <c r="F11" s="1"/>
  <c r="D7"/>
  <c r="F7" s="1"/>
  <c r="D14" l="1"/>
  <c r="F14" s="1"/>
  <c r="D15"/>
  <c r="F15" s="1"/>
  <c r="D16"/>
  <c r="F16" s="1"/>
  <c r="D5"/>
  <c r="F5" s="1"/>
  <c r="D3" l="1"/>
  <c r="D4"/>
  <c r="D6"/>
  <c r="D8"/>
  <c r="F8" s="1"/>
  <c r="D9"/>
  <c r="F6" l="1"/>
  <c r="F9" l="1"/>
  <c r="F4"/>
  <c r="F3"/>
  <c r="F24"/>
  <c r="K4" i="2"/>
  <c r="F19" i="1" s="1"/>
  <c r="F6" i="5"/>
  <c r="F7"/>
  <c r="F8"/>
  <c r="F9"/>
  <c r="F10"/>
  <c r="F11"/>
  <c r="F12"/>
  <c r="E13"/>
  <c r="F17" i="1" l="1"/>
  <c r="F13" i="5"/>
  <c r="F18" i="1" l="1"/>
  <c r="F21" l="1"/>
  <c r="F25" s="1"/>
</calcChain>
</file>

<file path=xl/sharedStrings.xml><?xml version="1.0" encoding="utf-8"?>
<sst xmlns="http://schemas.openxmlformats.org/spreadsheetml/2006/main" count="83" uniqueCount="68">
  <si>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</si>
  <si>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</si>
  <si>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</si>
  <si>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</si>
  <si>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</si>
  <si>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</si>
  <si>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</si>
  <si>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</si>
  <si>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</si>
  <si>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</si>
  <si>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</si>
  <si>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</si>
  <si>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</si>
  <si>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</si>
  <si>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</si>
  <si>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</si>
  <si>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</si>
  <si>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</si>
  <si>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</si>
  <si>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</si>
  <si>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</si>
  <si>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</si>
  <si>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</si>
  <si>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</si>
  <si>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</si>
  <si>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</si>
  <si>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</si>
  <si>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</si>
  <si>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</si>
  <si>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</si>
  <si>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</si>
  <si>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</si>
  <si>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</si>
  <si>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</si>
  <si>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</si>
  <si>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</si>
  <si>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</si>
  <si>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</si>
  <si>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</si>
  <si>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</si>
  <si>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</si>
  <si>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</si>
  <si>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</si>
  <si>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</si>
  <si>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</si>
  <si>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</si>
  <si>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</si>
  <si>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</si>
  <si>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</si>
  <si>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Net profit</t>
  </si>
  <si>
    <t>Depriciation</t>
  </si>
  <si>
    <t>Bank intrest</t>
  </si>
  <si>
    <t>Income U/S 40A (2)b</t>
  </si>
  <si>
    <t>2019-20</t>
  </si>
  <si>
    <t>Y</t>
  </si>
  <si>
    <t>Car</t>
  </si>
  <si>
    <t>KMPL</t>
  </si>
  <si>
    <t>Shree Bala Ji Processors</t>
  </si>
  <si>
    <t>Vivek Kumar Jindal</t>
  </si>
  <si>
    <t>Satrinder Kumar</t>
  </si>
  <si>
    <t>CF-14004572</t>
  </si>
  <si>
    <t>Shree bala ji Processor</t>
  </si>
  <si>
    <t>Till Nov</t>
  </si>
  <si>
    <t>Salery to Partners</t>
  </si>
  <si>
    <t xml:space="preserve">Interst Bifercation  </t>
  </si>
  <si>
    <t>Interest on Capital</t>
  </si>
  <si>
    <t xml:space="preserve">Net profit ( Balaji Fabrics ) </t>
  </si>
  <si>
    <t xml:space="preserve">Max FOIR            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</si>
</sst>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3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Cambria"/>
      <family val="1"/>
      <scheme val="major"/>
    </font>
    <font>
      <sz val="8"/>
      <name val="Cambria"/>
      <family val="1"/>
      <scheme val="major"/>
    </font>
    <font>
      <sz val="10"/>
      <name val="Cambria"/>
      <family val="1"/>
      <scheme val="major"/>
    </font>
    <font>
      <sz val="10"/>
      <color rgb="FFFF000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6" tint="0.39997558519241921"/>
        <bgColor indexed="26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6">
    <xf numFmtId="0" fontId="0" fillId="0" borderId="0"/>
    <xf numFmtId="164" fontId="8" fillId="0" borderId="0" applyFill="0" applyAlignment="0" applyProtection="0"/>
    <xf numFmtId="9" fontId="8" fillId="0" borderId="0" applyFill="0" applyBorder="0" applyAlignment="0" applyProtection="0"/>
    <xf numFmtId="0" fontId="8" fillId="0" borderId="0"/>
    <xf numFmtId="164" fontId="2" fillId="0" borderId="0" applyBorder="0" applyProtection="0"/>
    <xf numFmtId="0" fontId="1" fillId="0" borderId="0"/>
  </cellStyleXfs>
  <cellXfs count="74">
    <xf numFmtId="0" fontId="0" fillId="0" borderId="0" xfId="0"/>
    <xf numFmtId="0" fontId="4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5" fillId="5" borderId="1" xfId="0" applyFont="1" applyFill="1" applyBorder="1" applyAlignment="1" applyProtection="1">
      <alignment vertical="top" wrapText="1"/>
      <protection hidden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4" fillId="5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7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6" borderId="1" xfId="0" applyFont="1" applyFill="1" applyBorder="1" applyAlignment="1" applyProtection="1">
      <alignment vertical="top" wrapText="1"/>
      <protection hidden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4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4" fillId="6" borderId="1" xfId="2" applyNumberFormat="1" applyFont="1" applyFill="1" applyBorder="1" applyAlignment="1" applyProtection="1">
      <alignment horizontal="left" vertical="top" wrapText="1"/>
      <protection hidden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9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5" fontId="11" fillId="0" borderId="1" xfId="1" applyNumberFormat="1" applyFont="1" applyFill="1" applyBorder="1" applyAlignment="1" applyProtection="1">
      <alignment horizontal="left" vertical="top" wrapText="1"/>
    </xf>
    <xf numFmtId="165" fontId="11" fillId="7" borderId="5" xfId="1" applyNumberFormat="1" applyFont="1" applyFill="1" applyBorder="1" applyAlignment="1" applyProtection="1">
      <alignment horizontal="left" vertical="center" wrapText="1"/>
    </xf>
    <xf numFmtId="165" fontId="11" fillId="2" borderId="5" xfId="1" applyNumberFormat="1" applyFont="1" applyFill="1" applyBorder="1" applyAlignment="1" applyProtection="1">
      <alignment horizontal="left" vertical="center" wrapText="1"/>
    </xf>
    <xf numFmtId="0" fontId="4" fillId="5" borderId="1" xfId="0" applyFont="1" applyFill="1" applyBorder="1" applyAlignment="1" applyProtection="1">
      <alignment horizontal="center" vertical="top" wrapText="1"/>
      <protection hidden="1"/>
    </xf>
    <xf numFmtId="0" fontId="11" fillId="2" borderId="0" xfId="3" applyFont="1" applyFill="1" applyBorder="1" applyAlignment="1">
      <alignment horizontal="left" vertical="top" wrapText="1"/>
    </xf>
    <xf numFmtId="0" fontId="11" fillId="2" borderId="5" xfId="3" applyFont="1" applyFill="1" applyBorder="1" applyAlignment="1">
      <alignment horizontal="left" vertical="top" wrapText="1"/>
    </xf>
    <xf numFmtId="165" fontId="11" fillId="3" borderId="5" xfId="1" applyNumberFormat="1" applyFont="1" applyFill="1" applyBorder="1" applyAlignment="1" applyProtection="1">
      <alignment horizontal="left" vertical="center" wrapText="1"/>
    </xf>
    <xf numFmtId="165" fontId="11" fillId="3" borderId="5" xfId="1" applyNumberFormat="1" applyFont="1" applyFill="1" applyBorder="1" applyAlignment="1" applyProtection="1">
      <alignment horizontal="left" vertical="center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165" fontId="11" fillId="8" borderId="5" xfId="1" applyNumberFormat="1" applyFont="1" applyFill="1" applyBorder="1" applyAlignment="1" applyProtection="1">
      <alignment horizontal="left" vertical="center" wrapText="1"/>
    </xf>
    <xf numFmtId="165" fontId="11" fillId="4" borderId="5" xfId="1" applyNumberFormat="1" applyFont="1" applyFill="1" applyBorder="1" applyAlignment="1" applyProtection="1">
      <alignment horizontal="left" vertical="center" wrapText="1"/>
    </xf>
    <xf numFmtId="9" fontId="11" fillId="4" borderId="5" xfId="1" applyNumberFormat="1" applyFont="1" applyFill="1" applyBorder="1" applyAlignment="1" applyProtection="1">
      <alignment horizontal="left" vertical="center" wrapText="1"/>
    </xf>
    <xf numFmtId="166" fontId="11" fillId="9" borderId="5" xfId="1" applyNumberFormat="1" applyFont="1" applyFill="1" applyBorder="1" applyAlignment="1" applyProtection="1">
      <alignment horizontal="left" vertical="center"/>
    </xf>
    <xf numFmtId="166" fontId="11" fillId="10" borderId="5" xfId="1" applyNumberFormat="1" applyFont="1" applyFill="1" applyBorder="1" applyAlignment="1" applyProtection="1">
      <alignment horizontal="left" vertical="center"/>
    </xf>
    <xf numFmtId="165" fontId="11" fillId="2" borderId="5" xfId="1" applyNumberFormat="1" applyFont="1" applyFill="1" applyBorder="1" applyAlignment="1" applyProtection="1">
      <alignment horizontal="left" vertical="top"/>
    </xf>
    <xf numFmtId="9" fontId="11" fillId="2" borderId="5" xfId="1" applyNumberFormat="1" applyFont="1" applyFill="1" applyBorder="1" applyAlignment="1" applyProtection="1">
      <alignment horizontal="left" vertical="top"/>
    </xf>
    <xf numFmtId="166" fontId="11" fillId="2" borderId="5" xfId="1" applyNumberFormat="1" applyFont="1" applyFill="1" applyBorder="1" applyAlignment="1" applyProtection="1">
      <alignment horizontal="left" vertical="center"/>
    </xf>
    <xf numFmtId="166" fontId="11" fillId="0" borderId="5" xfId="1" applyNumberFormat="1" applyFont="1" applyFill="1" applyBorder="1" applyAlignment="1" applyProtection="1">
      <alignment horizontal="left" vertical="center"/>
    </xf>
    <xf numFmtId="166" fontId="12" fillId="9" borderId="5" xfId="1" applyNumberFormat="1" applyFont="1" applyFill="1" applyBorder="1" applyAlignment="1" applyProtection="1">
      <alignment horizontal="left" vertical="center"/>
    </xf>
    <xf numFmtId="166" fontId="12" fillId="10" borderId="5" xfId="1" applyNumberFormat="1" applyFont="1" applyFill="1" applyBorder="1" applyAlignment="1" applyProtection="1">
      <alignment horizontal="left" vertical="center"/>
    </xf>
    <xf numFmtId="165" fontId="12" fillId="2" borderId="5" xfId="1" applyNumberFormat="1" applyFont="1" applyFill="1" applyBorder="1" applyAlignment="1" applyProtection="1">
      <alignment horizontal="left" vertical="top"/>
    </xf>
    <xf numFmtId="9" fontId="12" fillId="2" borderId="5" xfId="1" applyNumberFormat="1" applyFont="1" applyFill="1" applyBorder="1" applyAlignment="1" applyProtection="1">
      <alignment horizontal="left" vertical="top"/>
    </xf>
    <xf numFmtId="164" fontId="11" fillId="4" borderId="6" xfId="1" applyFont="1" applyFill="1" applyBorder="1" applyAlignment="1" applyProtection="1">
      <alignment horizontal="left" vertical="top" wrapText="1"/>
    </xf>
    <xf numFmtId="0" fontId="11" fillId="4" borderId="7" xfId="0" applyNumberFormat="1" applyFont="1" applyFill="1" applyBorder="1" applyAlignment="1">
      <alignment horizontal="left"/>
    </xf>
    <xf numFmtId="0" fontId="11" fillId="4" borderId="8" xfId="0" applyNumberFormat="1" applyFont="1" applyFill="1" applyBorder="1" applyAlignment="1">
      <alignment horizontal="left"/>
    </xf>
    <xf numFmtId="0" fontId="11" fillId="4" borderId="9" xfId="0" applyNumberFormat="1" applyFont="1" applyFill="1" applyBorder="1" applyAlignment="1">
      <alignment horizontal="left"/>
    </xf>
    <xf numFmtId="167" fontId="11" fillId="4" borderId="6" xfId="1" applyNumberFormat="1" applyFont="1" applyFill="1" applyBorder="1" applyAlignment="1" applyProtection="1">
      <alignment horizontal="left" vertical="top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7" fontId="11" fillId="4" borderId="1" xfId="1" applyNumberFormat="1" applyFont="1" applyFill="1" applyBorder="1" applyAlignment="1" applyProtection="1">
      <alignment horizontal="left" vertical="top"/>
    </xf>
    <xf numFmtId="165" fontId="11" fillId="2" borderId="1" xfId="1" applyNumberFormat="1" applyFont="1" applyFill="1" applyBorder="1" applyAlignment="1" applyProtection="1">
      <alignment horizontal="left" vertical="top"/>
    </xf>
    <xf numFmtId="165" fontId="11" fillId="0" borderId="2" xfId="1" applyNumberFormat="1" applyFont="1" applyFill="1" applyBorder="1" applyAlignment="1" applyProtection="1">
      <alignment horizontal="left" vertical="center"/>
    </xf>
    <xf numFmtId="165" fontId="11" fillId="0" borderId="3" xfId="1" applyNumberFormat="1" applyFont="1" applyFill="1" applyBorder="1" applyAlignment="1" applyProtection="1">
      <alignment horizontal="left" vertical="center"/>
    </xf>
    <xf numFmtId="165" fontId="11" fillId="0" borderId="4" xfId="1" applyNumberFormat="1" applyFont="1" applyFill="1" applyBorder="1" applyAlignment="1" applyProtection="1">
      <alignment horizontal="left" vertical="center"/>
    </xf>
    <xf numFmtId="10" fontId="11" fillId="0" borderId="1" xfId="1" applyNumberFormat="1" applyFont="1" applyFill="1" applyBorder="1" applyAlignment="1" applyProtection="1">
      <alignment horizontal="left" vertical="top"/>
    </xf>
    <xf numFmtId="0" fontId="11" fillId="0" borderId="1" xfId="0" applyNumberFormat="1" applyFont="1" applyFill="1" applyBorder="1" applyAlignment="1">
      <alignment horizontal="left"/>
    </xf>
    <xf numFmtId="165" fontId="11" fillId="4" borderId="1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/>
    </xf>
    <xf numFmtId="2" fontId="11" fillId="4" borderId="1" xfId="4" applyNumberFormat="1" applyFont="1" applyFill="1" applyBorder="1" applyAlignment="1" applyProtection="1">
      <alignment horizontal="left" vertical="top"/>
    </xf>
    <xf numFmtId="164" fontId="11" fillId="4" borderId="1" xfId="4" applyNumberFormat="1" applyFont="1" applyFill="1" applyBorder="1" applyAlignment="1" applyProtection="1">
      <alignment horizontal="left" vertical="top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7"/>
  <sheetViews>
    <sheetView tabSelected="1" topLeftCell="A6" zoomScale="107" zoomScaleNormal="107" workbookViewId="0">
      <selection activeCell="D9" sqref="D9"/>
    </sheetView>
  </sheetViews>
  <sheetFormatPr defaultColWidth="31.28515625" defaultRowHeight="12.75"/>
  <cols>
    <col min="1" max="1" width="39.85546875" style="35" customWidth="1"/>
    <col min="2" max="2" width="12.85546875" style="35" customWidth="1"/>
    <col min="3" max="3" width="13.85546875" style="35" customWidth="1"/>
    <col min="4" max="4" width="12.28515625" style="35" customWidth="1"/>
    <col min="5" max="5" width="14.28515625" style="35" customWidth="1"/>
    <col min="6" max="6" width="18" style="35" customWidth="1"/>
    <col min="7" max="7" width="10" style="35" customWidth="1"/>
    <col min="8" max="8" width="26.42578125" style="35" customWidth="1"/>
    <col min="9" max="9" width="11.85546875" style="35" customWidth="1"/>
    <col min="10" max="10" width="14.5703125" style="35" customWidth="1"/>
    <col min="11" max="12" width="13.140625" style="35" customWidth="1"/>
    <col min="13" max="13" width="13.7109375" style="35" customWidth="1"/>
    <col min="14" max="14" width="14.140625" style="35" customWidth="1"/>
    <col min="15" max="15" width="11.85546875" style="35" customWidth="1"/>
    <col min="16" max="16" width="12" style="35" customWidth="1"/>
    <col min="17" max="17" width="11" style="35" customWidth="1"/>
    <col min="18" max="18" width="11.5703125" style="35" customWidth="1"/>
    <col min="19" max="19" width="12" style="35" customWidth="1"/>
    <col min="20" max="237" width="31.28515625" style="35"/>
    <col min="238" max="245" width="31.28515625" style="39"/>
    <col min="246" max="247" width="31.28515625" style="40"/>
    <col min="248" max="16384" width="31.28515625" style="41"/>
  </cols>
  <sheetData>
    <row r="1" spans="1:8" ht="26.85" customHeight="1">
      <c r="A1" s="37" t="s">
        <v>57</v>
      </c>
      <c r="B1" s="38" t="s">
        <v>43</v>
      </c>
      <c r="C1" s="38"/>
      <c r="D1" s="37"/>
      <c r="E1" s="37"/>
      <c r="F1" s="37"/>
    </row>
    <row r="2" spans="1:8">
      <c r="A2" s="42" t="s">
        <v>57</v>
      </c>
      <c r="B2" s="43" t="s">
        <v>53</v>
      </c>
      <c r="C2" s="43" t="s">
        <v>44</v>
      </c>
      <c r="D2" s="43" t="s">
        <v>29</v>
      </c>
      <c r="E2" s="44" t="s">
        <v>0</v>
      </c>
      <c r="F2" s="43" t="s">
        <v>30</v>
      </c>
    </row>
    <row r="3" spans="1:8">
      <c r="A3" s="33" t="s">
        <v>49</v>
      </c>
      <c r="B3" s="45">
        <v>1687889.17</v>
      </c>
      <c r="C3" s="46">
        <v>1647702.69</v>
      </c>
      <c r="D3" s="47">
        <f t="shared" ref="D3:D9" si="0">AVERAGE(B3:C3)</f>
        <v>1667795.93</v>
      </c>
      <c r="E3" s="48">
        <v>1</v>
      </c>
      <c r="F3" s="47">
        <f t="shared" ref="F3:F9" si="1">E3*D3</f>
        <v>1667795.93</v>
      </c>
    </row>
    <row r="4" spans="1:8">
      <c r="A4" s="33" t="s">
        <v>50</v>
      </c>
      <c r="B4" s="45">
        <v>9680438</v>
      </c>
      <c r="C4" s="46">
        <v>12024048</v>
      </c>
      <c r="D4" s="47">
        <f t="shared" si="0"/>
        <v>10852243</v>
      </c>
      <c r="E4" s="48">
        <v>1</v>
      </c>
      <c r="F4" s="47">
        <f t="shared" si="1"/>
        <v>10852243</v>
      </c>
      <c r="H4" s="36" t="s">
        <v>62</v>
      </c>
    </row>
    <row r="5" spans="1:8">
      <c r="A5" s="33" t="s">
        <v>51</v>
      </c>
      <c r="B5" s="49">
        <f>860060+56150+367623</f>
        <v>1283833</v>
      </c>
      <c r="C5" s="50">
        <f>1741696+17679+76353+232606</f>
        <v>2068334</v>
      </c>
      <c r="D5" s="47">
        <f t="shared" si="0"/>
        <v>1676083.5</v>
      </c>
      <c r="E5" s="48">
        <v>1</v>
      </c>
      <c r="F5" s="47">
        <f t="shared" si="1"/>
        <v>1676083.5</v>
      </c>
      <c r="H5" s="36">
        <f>57367843+81192526+45561131+53345683+59850954+46640683+39301585+34676094</f>
        <v>417936499</v>
      </c>
    </row>
    <row r="6" spans="1:8" ht="13.5" customHeight="1">
      <c r="A6" s="33" t="s">
        <v>52</v>
      </c>
      <c r="B6" s="51">
        <f>240126+240242+98583+167613+369040+448731+472500+472500+540000</f>
        <v>3049335</v>
      </c>
      <c r="C6" s="52">
        <f>143589+360000+188680+2124+82871+360000+250000+500471+242218+23533</f>
        <v>2153486</v>
      </c>
      <c r="D6" s="53">
        <f t="shared" si="0"/>
        <v>2601410.5</v>
      </c>
      <c r="E6" s="54">
        <v>0</v>
      </c>
      <c r="F6" s="53">
        <f t="shared" ref="F6:F8" si="2">E6*D6</f>
        <v>0</v>
      </c>
      <c r="H6" s="36" t="s">
        <v>64</v>
      </c>
    </row>
    <row r="7" spans="1:8">
      <c r="A7" s="33" t="s">
        <v>63</v>
      </c>
      <c r="B7" s="45">
        <f>1200000</f>
        <v>1200000</v>
      </c>
      <c r="C7" s="46">
        <f>1200000</f>
        <v>1200000</v>
      </c>
      <c r="D7" s="47">
        <f t="shared" ref="D7" si="3">AVERAGE(B7:C7)</f>
        <v>1200000</v>
      </c>
      <c r="E7" s="48">
        <v>1</v>
      </c>
      <c r="F7" s="47">
        <f t="shared" ref="F7" si="4">E7*D7</f>
        <v>1200000</v>
      </c>
      <c r="H7" s="36">
        <v>14941098</v>
      </c>
    </row>
    <row r="8" spans="1:8">
      <c r="A8" s="33" t="s">
        <v>65</v>
      </c>
      <c r="B8" s="45">
        <f>628805</f>
        <v>628805</v>
      </c>
      <c r="C8" s="46">
        <f>320514+290012</f>
        <v>610526</v>
      </c>
      <c r="D8" s="47">
        <f t="shared" si="0"/>
        <v>619665.5</v>
      </c>
      <c r="E8" s="48">
        <v>0.5</v>
      </c>
      <c r="F8" s="47">
        <f t="shared" si="2"/>
        <v>309832.75</v>
      </c>
      <c r="H8" s="36">
        <v>1551198</v>
      </c>
    </row>
    <row r="9" spans="1:8">
      <c r="A9" s="33" t="s">
        <v>31</v>
      </c>
      <c r="B9" s="45">
        <v>-562626</v>
      </c>
      <c r="C9" s="49">
        <v>-550008</v>
      </c>
      <c r="D9" s="47">
        <f t="shared" si="0"/>
        <v>-556317</v>
      </c>
      <c r="E9" s="48">
        <v>1</v>
      </c>
      <c r="F9" s="47">
        <f t="shared" si="1"/>
        <v>-556317</v>
      </c>
      <c r="H9" s="36">
        <v>1551198</v>
      </c>
    </row>
    <row r="10" spans="1:8" ht="14.45" customHeight="1">
      <c r="A10" s="32" t="s">
        <v>58</v>
      </c>
      <c r="B10" s="43" t="s">
        <v>53</v>
      </c>
      <c r="C10" s="43" t="s">
        <v>44</v>
      </c>
      <c r="D10" s="43" t="s">
        <v>29</v>
      </c>
      <c r="E10" s="44" t="s">
        <v>0</v>
      </c>
      <c r="F10" s="43" t="s">
        <v>30</v>
      </c>
    </row>
    <row r="11" spans="1:8">
      <c r="A11" s="33" t="s">
        <v>42</v>
      </c>
      <c r="B11" s="49">
        <v>83678</v>
      </c>
      <c r="C11" s="50">
        <v>123618</v>
      </c>
      <c r="D11" s="47">
        <f>AVERAGE(B11:C11)</f>
        <v>103648</v>
      </c>
      <c r="E11" s="48">
        <v>0.5</v>
      </c>
      <c r="F11" s="47">
        <f t="shared" ref="F11:F12" si="5">E11*D11</f>
        <v>51824</v>
      </c>
    </row>
    <row r="12" spans="1:8">
      <c r="A12" s="33" t="s">
        <v>31</v>
      </c>
      <c r="B12" s="49">
        <v>-104970</v>
      </c>
      <c r="C12" s="49">
        <v>-104722</v>
      </c>
      <c r="D12" s="47">
        <f>AVERAGE(B12:C12)</f>
        <v>-104846</v>
      </c>
      <c r="E12" s="48">
        <v>1</v>
      </c>
      <c r="F12" s="47">
        <f t="shared" si="5"/>
        <v>-104846</v>
      </c>
    </row>
    <row r="13" spans="1:8">
      <c r="A13" s="32" t="s">
        <v>59</v>
      </c>
      <c r="B13" s="43" t="s">
        <v>53</v>
      </c>
      <c r="C13" s="43" t="s">
        <v>44</v>
      </c>
      <c r="D13" s="43" t="s">
        <v>29</v>
      </c>
      <c r="E13" s="44" t="s">
        <v>0</v>
      </c>
      <c r="F13" s="43" t="s">
        <v>30</v>
      </c>
    </row>
    <row r="14" spans="1:8">
      <c r="A14" s="33" t="s">
        <v>66</v>
      </c>
      <c r="B14" s="49">
        <v>0</v>
      </c>
      <c r="C14" s="50">
        <v>0</v>
      </c>
      <c r="D14" s="47">
        <f>AVERAGE(B14:C14)</f>
        <v>0</v>
      </c>
      <c r="E14" s="48">
        <v>1</v>
      </c>
      <c r="F14" s="47">
        <f t="shared" ref="F14:F16" si="6">E14*D14</f>
        <v>0</v>
      </c>
    </row>
    <row r="15" spans="1:8">
      <c r="A15" s="33" t="s">
        <v>42</v>
      </c>
      <c r="B15" s="49">
        <v>0</v>
      </c>
      <c r="C15" s="50">
        <v>0</v>
      </c>
      <c r="D15" s="47">
        <f>AVERAGE(B15:C15)</f>
        <v>0</v>
      </c>
      <c r="E15" s="48">
        <v>0.5</v>
      </c>
      <c r="F15" s="47">
        <f t="shared" si="6"/>
        <v>0</v>
      </c>
    </row>
    <row r="16" spans="1:8">
      <c r="A16" s="33" t="s">
        <v>31</v>
      </c>
      <c r="B16" s="49">
        <v>-120921</v>
      </c>
      <c r="C16" s="49">
        <v>-128286</v>
      </c>
      <c r="D16" s="47">
        <f>AVERAGE(B16:C16)</f>
        <v>-124603.5</v>
      </c>
      <c r="E16" s="48">
        <v>1</v>
      </c>
      <c r="F16" s="47">
        <f t="shared" si="6"/>
        <v>-124603.5</v>
      </c>
    </row>
    <row r="17" spans="1:6">
      <c r="A17" s="55" t="s">
        <v>32</v>
      </c>
      <c r="B17" s="56"/>
      <c r="C17" s="57"/>
      <c r="D17" s="57"/>
      <c r="E17" s="58"/>
      <c r="F17" s="59">
        <f>+SUM(F3:F16)</f>
        <v>14972012.68</v>
      </c>
    </row>
    <row r="18" spans="1:6">
      <c r="A18" s="31" t="s">
        <v>33</v>
      </c>
      <c r="B18" s="60"/>
      <c r="C18" s="61"/>
      <c r="D18" s="61"/>
      <c r="E18" s="62"/>
      <c r="F18" s="63">
        <f>F17/12</f>
        <v>1247667.7233333334</v>
      </c>
    </row>
    <row r="19" spans="1:6">
      <c r="A19" s="31" t="s">
        <v>34</v>
      </c>
      <c r="B19" s="60"/>
      <c r="C19" s="61"/>
      <c r="D19" s="61"/>
      <c r="E19" s="62"/>
      <c r="F19" s="64">
        <f>RTR!K4</f>
        <v>22500</v>
      </c>
    </row>
    <row r="20" spans="1:6">
      <c r="A20" s="31" t="s">
        <v>67</v>
      </c>
      <c r="B20" s="65"/>
      <c r="C20" s="66"/>
      <c r="D20" s="66"/>
      <c r="E20" s="67"/>
      <c r="F20" s="68">
        <v>0.65</v>
      </c>
    </row>
    <row r="21" spans="1:6" ht="15.4" customHeight="1">
      <c r="A21" s="31" t="s">
        <v>35</v>
      </c>
      <c r="B21" s="69"/>
      <c r="C21" s="69"/>
      <c r="D21" s="69"/>
      <c r="E21" s="69"/>
      <c r="F21" s="70">
        <f>(F18*F20)-F19</f>
        <v>788484.02016666671</v>
      </c>
    </row>
    <row r="22" spans="1:6" ht="16.350000000000001" customHeight="1">
      <c r="A22" s="31" t="s">
        <v>36</v>
      </c>
      <c r="B22" s="69"/>
      <c r="C22" s="69"/>
      <c r="D22" s="69"/>
      <c r="E22" s="69"/>
      <c r="F22" s="71">
        <v>180</v>
      </c>
    </row>
    <row r="23" spans="1:6">
      <c r="A23" s="31" t="s">
        <v>37</v>
      </c>
      <c r="B23" s="69"/>
      <c r="C23" s="69"/>
      <c r="D23" s="69"/>
      <c r="E23" s="69"/>
      <c r="F23" s="68">
        <v>0.1</v>
      </c>
    </row>
    <row r="24" spans="1:6" ht="16.350000000000001" customHeight="1">
      <c r="A24" s="31" t="s">
        <v>38</v>
      </c>
      <c r="B24" s="69"/>
      <c r="C24" s="69"/>
      <c r="D24" s="69"/>
      <c r="E24" s="69"/>
      <c r="F24" s="72">
        <f>PMT(F23/12,F22,-100000)</f>
        <v>1074.6051177081183</v>
      </c>
    </row>
    <row r="25" spans="1:6" ht="16.350000000000001" customHeight="1">
      <c r="A25" s="31" t="s">
        <v>39</v>
      </c>
      <c r="B25" s="69"/>
      <c r="C25" s="69"/>
      <c r="D25" s="69"/>
      <c r="E25" s="69"/>
      <c r="F25" s="73">
        <f>F21/F24</f>
        <v>733.74303469568326</v>
      </c>
    </row>
    <row r="26" spans="1:6" ht="16.350000000000001" customHeight="1"/>
    <row r="27" spans="1:6" ht="14.25" customHeight="1"/>
  </sheetData>
  <sheetProtection selectLockedCells="1" selectUnlockedCells="1"/>
  <mergeCells count="10">
    <mergeCell ref="B21:E21"/>
    <mergeCell ref="B22:E22"/>
    <mergeCell ref="B23:E23"/>
    <mergeCell ref="B24:E24"/>
    <mergeCell ref="B25:E25"/>
    <mergeCell ref="B1:C1"/>
    <mergeCell ref="B17:E17"/>
    <mergeCell ref="B18:E18"/>
    <mergeCell ref="B19:E19"/>
    <mergeCell ref="B20:E20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4"/>
  <sheetViews>
    <sheetView zoomScale="136" zoomScaleNormal="136" workbookViewId="0">
      <selection activeCell="J13" sqref="J13"/>
    </sheetView>
  </sheetViews>
  <sheetFormatPr defaultColWidth="22.140625" defaultRowHeight="10.5"/>
  <cols>
    <col min="1" max="1" width="5.42578125" style="21" customWidth="1"/>
    <col min="2" max="2" width="14.28515625" style="21" customWidth="1"/>
    <col min="3" max="3" width="16.5703125" style="21" customWidth="1"/>
    <col min="4" max="4" width="10.85546875" style="21" customWidth="1"/>
    <col min="5" max="5" width="5.28515625" style="21" customWidth="1"/>
    <col min="6" max="6" width="18.85546875" style="21" customWidth="1"/>
    <col min="7" max="7" width="10.140625" style="21" customWidth="1"/>
    <col min="8" max="9" width="8.7109375" style="21" customWidth="1"/>
    <col min="10" max="10" width="10.140625" style="21" customWidth="1"/>
    <col min="11" max="11" width="13.140625" style="21" customWidth="1"/>
    <col min="12" max="248" width="22.140625" style="21"/>
    <col min="249" max="16384" width="22.140625" style="22"/>
  </cols>
  <sheetData>
    <row r="1" spans="1:11">
      <c r="A1" s="20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48</v>
      </c>
      <c r="G1" s="20" t="s">
        <v>45</v>
      </c>
      <c r="H1" s="20" t="s">
        <v>46</v>
      </c>
      <c r="I1" s="20" t="s">
        <v>47</v>
      </c>
      <c r="J1" s="20" t="s">
        <v>6</v>
      </c>
      <c r="K1" s="20" t="s">
        <v>41</v>
      </c>
    </row>
    <row r="2" spans="1:11">
      <c r="A2" s="23">
        <v>1</v>
      </c>
      <c r="B2" s="24" t="s">
        <v>60</v>
      </c>
      <c r="C2" s="30" t="s">
        <v>61</v>
      </c>
      <c r="D2" s="23" t="s">
        <v>56</v>
      </c>
      <c r="E2" s="24" t="s">
        <v>55</v>
      </c>
      <c r="F2" s="24">
        <v>900000</v>
      </c>
      <c r="G2" s="24">
        <v>48</v>
      </c>
      <c r="H2" s="24">
        <v>36</v>
      </c>
      <c r="I2" s="24">
        <v>12</v>
      </c>
      <c r="J2" s="24">
        <v>22500</v>
      </c>
      <c r="K2" s="25" t="s">
        <v>54</v>
      </c>
    </row>
    <row r="3" spans="1:11">
      <c r="A3" s="23"/>
      <c r="B3" s="26"/>
      <c r="C3" s="23"/>
      <c r="D3" s="25"/>
      <c r="E3" s="25"/>
      <c r="F3" s="25"/>
      <c r="G3" s="27"/>
      <c r="H3" s="27"/>
      <c r="I3" s="27"/>
      <c r="J3" s="27"/>
      <c r="K3" s="24" t="s">
        <v>40</v>
      </c>
    </row>
    <row r="4" spans="1:11">
      <c r="A4" s="28"/>
      <c r="B4" s="23"/>
      <c r="C4" s="23"/>
      <c r="D4" s="23"/>
      <c r="E4" s="23"/>
      <c r="F4" s="23"/>
      <c r="G4" s="23"/>
      <c r="H4" s="23"/>
      <c r="I4" s="23"/>
      <c r="J4" s="23"/>
      <c r="K4" s="29">
        <f>SUMIF(K2:K3,"Y",J2:J3)</f>
        <v>22500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34" t="s">
        <v>7</v>
      </c>
      <c r="B1" s="34"/>
      <c r="C1" s="2"/>
    </row>
    <row r="2" spans="1:6" ht="14.25" customHeight="1">
      <c r="A2" s="34" t="s">
        <v>8</v>
      </c>
      <c r="B2" s="34"/>
      <c r="C2" s="2"/>
    </row>
    <row r="5" spans="1:6" ht="30">
      <c r="A5" s="3" t="s">
        <v>1</v>
      </c>
      <c r="B5" s="4" t="s">
        <v>9</v>
      </c>
      <c r="C5" s="4" t="s">
        <v>10</v>
      </c>
      <c r="D5" s="5" t="s">
        <v>11</v>
      </c>
      <c r="E5" s="1" t="s">
        <v>12</v>
      </c>
      <c r="F5" s="1" t="s">
        <v>13</v>
      </c>
    </row>
    <row r="6" spans="1:6" ht="42.75">
      <c r="A6" s="6">
        <v>1</v>
      </c>
      <c r="B6" s="7" t="s">
        <v>14</v>
      </c>
      <c r="C6" s="8" t="s">
        <v>15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16</v>
      </c>
      <c r="C7" s="8" t="s">
        <v>17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18</v>
      </c>
      <c r="C8" s="8" t="s">
        <v>19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20</v>
      </c>
      <c r="C9" s="12" t="s">
        <v>21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22</v>
      </c>
      <c r="C10" s="8" t="s">
        <v>23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24</v>
      </c>
      <c r="C11" s="14" t="s">
        <v>25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26</v>
      </c>
      <c r="C12" s="15" t="s">
        <v>27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2020-01-07T08:07:44Z</dcterms:modified>
</cp:coreProperties>
</file>