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12" i="1"/>
  <c r="J5" i="2"/>
  <c r="F14" i="1" s="1"/>
  <c r="D10"/>
  <c r="D9"/>
  <c r="D11"/>
  <c r="D7"/>
  <c r="C5"/>
  <c r="B5"/>
  <c r="B6"/>
  <c r="G4"/>
  <c r="J7" i="2"/>
  <c r="F10" i="1" l="1"/>
  <c r="D3"/>
  <c r="D4"/>
  <c r="D6"/>
  <c r="D5"/>
  <c r="F7" l="1"/>
  <c r="F11"/>
  <c r="F5"/>
  <c r="F6"/>
  <c r="F9"/>
  <c r="F19"/>
  <c r="F3" l="1"/>
  <c r="F4"/>
  <c r="F6" i="5"/>
  <c r="F7"/>
  <c r="F13" s="1"/>
  <c r="F8"/>
  <c r="F9"/>
  <c r="F10"/>
  <c r="F11"/>
  <c r="F12"/>
  <c r="E13"/>
  <c r="F13" i="1" l="1"/>
  <c r="F16" s="1"/>
  <c r="F20" s="1"/>
</calcChain>
</file>

<file path=xl/sharedStrings.xml><?xml version="1.0" encoding="utf-8"?>
<sst xmlns="http://schemas.openxmlformats.org/spreadsheetml/2006/main" count="76" uniqueCount="65">
  <si>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</si>
  <si>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</si>
  <si>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</si>
  <si>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</si>
  <si>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</si>
  <si>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</si>
  <si>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</si>
  <si>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</si>
  <si>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</si>
  <si>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</si>
  <si>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</si>
  <si>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</si>
  <si>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</si>
  <si>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</si>
  <si>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</si>
  <si>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</si>
  <si>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</si>
  <si>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</si>
  <si>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</si>
  <si>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</si>
  <si>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</si>
  <si>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</si>
  <si>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</si>
  <si>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</si>
  <si>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</si>
  <si>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</si>
  <si>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</si>
  <si>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</si>
  <si>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</si>
  <si>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</si>
  <si>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</si>
  <si>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</si>
  <si>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</si>
  <si>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</si>
  <si>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</si>
  <si>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</si>
  <si>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</si>
  <si>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</si>
  <si>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</si>
  <si>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</si>
  <si>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</si>
  <si>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</si>
  <si>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</si>
  <si>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</si>
  <si>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</si>
  <si>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</si>
  <si>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Paid</t>
  </si>
  <si>
    <t>Bank Interest</t>
  </si>
  <si>
    <t>Assessment Year</t>
  </si>
  <si>
    <t>2018-19</t>
  </si>
  <si>
    <t>2019-20</t>
  </si>
  <si>
    <t>Supriya Aggarwal</t>
  </si>
  <si>
    <t>Business Income u/s 44AD</t>
  </si>
  <si>
    <t>Repayment Account</t>
  </si>
  <si>
    <t xml:space="preserve">Max FOIR)                </t>
  </si>
  <si>
    <t>Till Oct</t>
  </si>
  <si>
    <t>Shree Nath</t>
  </si>
  <si>
    <t>DB</t>
  </si>
  <si>
    <t>Lap</t>
  </si>
  <si>
    <t>CSG-152885679</t>
  </si>
  <si>
    <t>Rajnish Gulati</t>
  </si>
  <si>
    <t>KMBL</t>
  </si>
  <si>
    <t>PL</t>
  </si>
  <si>
    <t>Shree Nath Apparles</t>
  </si>
  <si>
    <t>Shree Nath Apparles Rajnish Gulati)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</si>
</sst>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1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indexed="26"/>
      </patternFill>
    </fill>
  </fills>
  <borders count="1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4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65" fontId="8" fillId="4" borderId="6" xfId="1" applyNumberFormat="1" applyFont="1" applyFill="1" applyBorder="1" applyAlignment="1" applyProtection="1">
      <alignment horizontal="left"/>
    </xf>
    <xf numFmtId="165" fontId="8" fillId="2" borderId="5" xfId="1" applyNumberFormat="1" applyFont="1" applyFill="1" applyBorder="1" applyAlignment="1" applyProtection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10" fillId="2" borderId="7" xfId="0" applyNumberFormat="1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/>
    </xf>
    <xf numFmtId="164" fontId="8" fillId="4" borderId="7" xfId="1" applyFont="1" applyFill="1" applyBorder="1" applyAlignment="1" applyProtection="1">
      <alignment horizontal="left"/>
    </xf>
    <xf numFmtId="0" fontId="8" fillId="4" borderId="8" xfId="0" applyNumberFormat="1" applyFont="1" applyFill="1" applyBorder="1" applyAlignment="1">
      <alignment horizontal="left"/>
    </xf>
    <xf numFmtId="0" fontId="8" fillId="4" borderId="9" xfId="0" applyNumberFormat="1" applyFont="1" applyFill="1" applyBorder="1" applyAlignment="1">
      <alignment horizontal="left"/>
    </xf>
    <xf numFmtId="0" fontId="8" fillId="4" borderId="10" xfId="0" applyNumberFormat="1" applyFont="1" applyFill="1" applyBorder="1" applyAlignment="1">
      <alignment horizontal="left"/>
    </xf>
    <xf numFmtId="167" fontId="8" fillId="4" borderId="7" xfId="1" applyNumberFormat="1" applyFont="1" applyFill="1" applyBorder="1" applyAlignment="1" applyProtection="1">
      <alignment horizontal="left"/>
    </xf>
    <xf numFmtId="0" fontId="8" fillId="0" borderId="2" xfId="0" applyNumberFormat="1" applyFont="1" applyFill="1" applyBorder="1" applyAlignment="1">
      <alignment horizontal="left"/>
    </xf>
    <xf numFmtId="0" fontId="8" fillId="0" borderId="3" xfId="0" applyNumberFormat="1" applyFont="1" applyFill="1" applyBorder="1" applyAlignment="1">
      <alignment horizontal="left"/>
    </xf>
    <xf numFmtId="0" fontId="8" fillId="0" borderId="4" xfId="0" applyNumberFormat="1" applyFont="1" applyFill="1" applyBorder="1" applyAlignment="1">
      <alignment horizontal="left"/>
    </xf>
    <xf numFmtId="167" fontId="8" fillId="4" borderId="1" xfId="1" applyNumberFormat="1" applyFont="1" applyFill="1" applyBorder="1" applyAlignment="1" applyProtection="1">
      <alignment horizontal="left"/>
    </xf>
    <xf numFmtId="165" fontId="8" fillId="2" borderId="1" xfId="1" applyNumberFormat="1" applyFont="1" applyFill="1" applyBorder="1" applyAlignment="1" applyProtection="1">
      <alignment horizontal="left"/>
    </xf>
    <xf numFmtId="165" fontId="8" fillId="0" borderId="2" xfId="1" applyNumberFormat="1" applyFont="1" applyFill="1" applyBorder="1" applyAlignment="1" applyProtection="1">
      <alignment horizontal="left"/>
    </xf>
    <xf numFmtId="165" fontId="8" fillId="0" borderId="3" xfId="1" applyNumberFormat="1" applyFont="1" applyFill="1" applyBorder="1" applyAlignment="1" applyProtection="1">
      <alignment horizontal="left"/>
    </xf>
    <xf numFmtId="165" fontId="8" fillId="0" borderId="4" xfId="1" applyNumberFormat="1" applyFont="1" applyFill="1" applyBorder="1" applyAlignment="1" applyProtection="1">
      <alignment horizontal="left"/>
    </xf>
    <xf numFmtId="10" fontId="8" fillId="0" borderId="1" xfId="1" applyNumberFormat="1" applyFont="1" applyFill="1" applyBorder="1" applyAlignment="1" applyProtection="1">
      <alignment horizontal="left"/>
    </xf>
    <xf numFmtId="165" fontId="8" fillId="4" borderId="1" xfId="1" applyNumberFormat="1" applyFont="1" applyFill="1" applyBorder="1" applyAlignment="1" applyProtection="1">
      <alignment horizontal="left"/>
    </xf>
    <xf numFmtId="2" fontId="8" fillId="4" borderId="1" xfId="4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0" borderId="0" xfId="0" applyFont="1" applyBorder="1" applyAlignment="1">
      <alignment horizontal="center"/>
    </xf>
    <xf numFmtId="0" fontId="11" fillId="0" borderId="0" xfId="0" applyFont="1" applyAlignment="1"/>
    <xf numFmtId="0" fontId="10" fillId="0" borderId="5" xfId="0" applyFont="1" applyFill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164" fontId="8" fillId="4" borderId="1" xfId="4" applyNumberFormat="1" applyFont="1" applyFill="1" applyBorder="1" applyAlignment="1" applyProtection="1">
      <alignment horizontal="left"/>
    </xf>
    <xf numFmtId="1" fontId="10" fillId="7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2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2" fontId="10" fillId="8" borderId="5" xfId="0" applyNumberFormat="1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1" fontId="10" fillId="7" borderId="11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165" fontId="8" fillId="11" borderId="5" xfId="1" applyNumberFormat="1" applyFont="1" applyFill="1" applyBorder="1" applyAlignment="1" applyProtection="1">
      <alignment horizontal="left"/>
    </xf>
    <xf numFmtId="166" fontId="8" fillId="11" borderId="5" xfId="1" applyNumberFormat="1" applyFont="1" applyFill="1" applyBorder="1" applyAlignment="1" applyProtection="1">
      <alignment horizontal="left"/>
    </xf>
    <xf numFmtId="166" fontId="8" fillId="12" borderId="5" xfId="1" applyNumberFormat="1" applyFont="1" applyFill="1" applyBorder="1" applyAlignment="1" applyProtection="1">
      <alignment horizontal="left"/>
    </xf>
    <xf numFmtId="9" fontId="8" fillId="11" borderId="5" xfId="1" applyNumberFormat="1" applyFont="1" applyFill="1" applyBorder="1" applyAlignment="1" applyProtection="1">
      <alignment horizontal="left"/>
    </xf>
    <xf numFmtId="165" fontId="8" fillId="13" borderId="6" xfId="1" applyNumberFormat="1" applyFont="1" applyFill="1" applyBorder="1" applyAlignment="1" applyProtection="1">
      <alignment horizontal="left"/>
    </xf>
    <xf numFmtId="9" fontId="8" fillId="13" borderId="6" xfId="1" applyNumberFormat="1" applyFont="1" applyFill="1" applyBorder="1" applyAlignment="1" applyProtection="1">
      <alignment horizontal="left"/>
    </xf>
    <xf numFmtId="165" fontId="8" fillId="3" borderId="2" xfId="1" applyNumberFormat="1" applyFont="1" applyFill="1" applyBorder="1" applyAlignment="1" applyProtection="1">
      <alignment horizontal="left"/>
    </xf>
    <xf numFmtId="165" fontId="8" fillId="3" borderId="4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5" fontId="8" fillId="14" borderId="5" xfId="1" applyNumberFormat="1" applyFont="1" applyFill="1" applyBorder="1" applyAlignment="1" applyProtection="1">
      <alignment horizontal="left"/>
    </xf>
    <xf numFmtId="1" fontId="10" fillId="0" borderId="13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1" fontId="10" fillId="0" borderId="15" xfId="0" applyNumberFormat="1" applyFont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L20"/>
  <sheetViews>
    <sheetView tabSelected="1" zoomScale="130" zoomScaleNormal="130" workbookViewId="0">
      <selection activeCell="A3" sqref="A3"/>
    </sheetView>
  </sheetViews>
  <sheetFormatPr defaultColWidth="31.28515625" defaultRowHeight="12"/>
  <cols>
    <col min="1" max="1" width="38.5703125" style="47" customWidth="1"/>
    <col min="2" max="2" width="12.42578125" style="47" customWidth="1"/>
    <col min="3" max="3" width="10" style="47" bestFit="1" customWidth="1"/>
    <col min="4" max="4" width="14.140625" style="47" customWidth="1"/>
    <col min="5" max="5" width="13.85546875" style="47" customWidth="1"/>
    <col min="6" max="6" width="17.85546875" style="47" customWidth="1"/>
    <col min="7" max="7" width="14.7109375" style="47" customWidth="1"/>
    <col min="8" max="8" width="11.85546875" style="47" customWidth="1"/>
    <col min="9" max="9" width="14.5703125" style="47" customWidth="1"/>
    <col min="10" max="11" width="13.140625" style="47" customWidth="1"/>
    <col min="12" max="12" width="13.7109375" style="47" customWidth="1"/>
    <col min="13" max="13" width="14.140625" style="47" customWidth="1"/>
    <col min="14" max="14" width="11.85546875" style="47" customWidth="1"/>
    <col min="15" max="15" width="12" style="47" customWidth="1"/>
    <col min="16" max="16" width="11" style="47" customWidth="1"/>
    <col min="17" max="17" width="11.5703125" style="47" customWidth="1"/>
    <col min="18" max="18" width="12" style="47" customWidth="1"/>
    <col min="19" max="236" width="31.28515625" style="47"/>
    <col min="237" max="244" width="31.28515625" style="48"/>
    <col min="245" max="246" width="31.28515625" style="49"/>
    <col min="247" max="16384" width="31.28515625" style="29"/>
  </cols>
  <sheetData>
    <row r="1" spans="1:246" ht="12.75" customHeight="1">
      <c r="A1" s="26" t="s">
        <v>63</v>
      </c>
      <c r="B1" s="76" t="s">
        <v>48</v>
      </c>
      <c r="C1" s="77"/>
      <c r="D1" s="26"/>
      <c r="E1" s="26"/>
      <c r="F1" s="26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8"/>
      <c r="ID1" s="28"/>
      <c r="IE1" s="28"/>
      <c r="IF1" s="28"/>
      <c r="IG1" s="28"/>
      <c r="IH1" s="28"/>
      <c r="II1" s="28"/>
      <c r="IJ1" s="28"/>
      <c r="IK1" s="29"/>
      <c r="IL1" s="29"/>
    </row>
    <row r="2" spans="1:246">
      <c r="A2" s="26" t="s">
        <v>64</v>
      </c>
      <c r="B2" s="20" t="s">
        <v>50</v>
      </c>
      <c r="C2" s="20" t="s">
        <v>49</v>
      </c>
      <c r="D2" s="20" t="s">
        <v>31</v>
      </c>
      <c r="E2" s="30" t="s">
        <v>0</v>
      </c>
      <c r="F2" s="20" t="s">
        <v>32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8"/>
      <c r="ID2" s="28"/>
      <c r="IE2" s="28"/>
      <c r="IF2" s="28"/>
      <c r="IG2" s="28"/>
      <c r="IH2" s="28"/>
      <c r="II2" s="28"/>
      <c r="IJ2" s="28"/>
      <c r="IK2" s="29"/>
      <c r="IL2" s="29"/>
    </row>
    <row r="3" spans="1:246">
      <c r="A3" s="70" t="s">
        <v>42</v>
      </c>
      <c r="B3" s="71">
        <v>500683</v>
      </c>
      <c r="C3" s="72">
        <v>576338</v>
      </c>
      <c r="D3" s="70">
        <f t="shared" ref="D3:D6" si="0">AVERAGE(B3:C3)</f>
        <v>538510.5</v>
      </c>
      <c r="E3" s="73">
        <v>1</v>
      </c>
      <c r="F3" s="21">
        <f t="shared" ref="F3:F6" si="1">E3*D3</f>
        <v>538510.5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8"/>
      <c r="ID3" s="28"/>
      <c r="IE3" s="28"/>
      <c r="IF3" s="28"/>
      <c r="IG3" s="28"/>
      <c r="IH3" s="28"/>
      <c r="II3" s="28"/>
      <c r="IJ3" s="28"/>
      <c r="IK3" s="29"/>
      <c r="IL3" s="29"/>
    </row>
    <row r="4" spans="1:246">
      <c r="A4" s="70" t="s">
        <v>43</v>
      </c>
      <c r="B4" s="71">
        <v>184919</v>
      </c>
      <c r="C4" s="72">
        <v>156770</v>
      </c>
      <c r="D4" s="70">
        <f t="shared" si="0"/>
        <v>170844.5</v>
      </c>
      <c r="E4" s="73">
        <v>1</v>
      </c>
      <c r="F4" s="21">
        <f t="shared" si="1"/>
        <v>170844.5</v>
      </c>
      <c r="G4" s="27">
        <f>1716770+1274074+686919+3720+816508+275424+6233062</f>
        <v>11006477</v>
      </c>
      <c r="H4" s="27" t="s">
        <v>55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8"/>
      <c r="IA4" s="28"/>
      <c r="IB4" s="28"/>
      <c r="IC4" s="28"/>
      <c r="ID4" s="28"/>
      <c r="IE4" s="28"/>
      <c r="IF4" s="28"/>
      <c r="IG4" s="28"/>
      <c r="IH4" s="29"/>
      <c r="II4" s="29"/>
      <c r="IJ4" s="29"/>
      <c r="IK4" s="29"/>
      <c r="IL4" s="29"/>
    </row>
    <row r="5" spans="1:246">
      <c r="A5" s="70" t="s">
        <v>47</v>
      </c>
      <c r="B5" s="71">
        <f>1222691+131397</f>
        <v>1354088</v>
      </c>
      <c r="C5" s="72">
        <f>1181526+0</f>
        <v>1181526</v>
      </c>
      <c r="D5" s="70">
        <f t="shared" si="0"/>
        <v>1267807</v>
      </c>
      <c r="E5" s="73">
        <v>1</v>
      </c>
      <c r="F5" s="21">
        <f t="shared" ref="F5" si="2">E5*D5</f>
        <v>1267807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8"/>
      <c r="IA5" s="28"/>
      <c r="IB5" s="28"/>
      <c r="IC5" s="28"/>
      <c r="ID5" s="28"/>
      <c r="IE5" s="28"/>
      <c r="IF5" s="28"/>
      <c r="IG5" s="28"/>
      <c r="IH5" s="29"/>
      <c r="II5" s="29"/>
      <c r="IJ5" s="29"/>
      <c r="IK5" s="29"/>
      <c r="IL5" s="29"/>
    </row>
    <row r="6" spans="1:246">
      <c r="A6" s="70" t="s">
        <v>45</v>
      </c>
      <c r="B6" s="71">
        <f>223+10314+2010</f>
        <v>12547</v>
      </c>
      <c r="C6" s="72">
        <v>9036</v>
      </c>
      <c r="D6" s="70">
        <f t="shared" si="0"/>
        <v>10791.5</v>
      </c>
      <c r="E6" s="73">
        <v>0.5</v>
      </c>
      <c r="F6" s="21">
        <f t="shared" si="1"/>
        <v>5395.75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8"/>
      <c r="IA6" s="28"/>
      <c r="IB6" s="28"/>
      <c r="IC6" s="28"/>
      <c r="ID6" s="28"/>
      <c r="IE6" s="28"/>
      <c r="IF6" s="28"/>
      <c r="IG6" s="28"/>
      <c r="IH6" s="29"/>
      <c r="II6" s="29"/>
      <c r="IJ6" s="29"/>
      <c r="IK6" s="29"/>
      <c r="IL6" s="29"/>
    </row>
    <row r="7" spans="1:246">
      <c r="A7" s="70" t="s">
        <v>33</v>
      </c>
      <c r="B7" s="71">
        <v>-2355</v>
      </c>
      <c r="C7" s="71">
        <v>-8674</v>
      </c>
      <c r="D7" s="70">
        <f>AVERAGE(B7:C7)</f>
        <v>-5514.5</v>
      </c>
      <c r="E7" s="73">
        <v>1</v>
      </c>
      <c r="F7" s="21">
        <f>E7*D7</f>
        <v>-5514.5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8"/>
      <c r="IA7" s="28"/>
      <c r="IB7" s="28"/>
      <c r="IC7" s="28"/>
      <c r="ID7" s="28"/>
      <c r="IE7" s="28"/>
      <c r="IF7" s="28"/>
      <c r="IG7" s="28"/>
      <c r="IH7" s="29"/>
      <c r="II7" s="29"/>
      <c r="IJ7" s="29"/>
      <c r="IK7" s="29"/>
      <c r="IL7" s="29"/>
    </row>
    <row r="8" spans="1:246">
      <c r="A8" s="74" t="s">
        <v>51</v>
      </c>
      <c r="B8" s="74" t="s">
        <v>50</v>
      </c>
      <c r="C8" s="74" t="s">
        <v>49</v>
      </c>
      <c r="D8" s="79" t="s">
        <v>31</v>
      </c>
      <c r="E8" s="75" t="s">
        <v>0</v>
      </c>
      <c r="F8" s="74" t="s">
        <v>32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8"/>
      <c r="IA8" s="28"/>
      <c r="IB8" s="28"/>
      <c r="IC8" s="28"/>
      <c r="ID8" s="28"/>
      <c r="IE8" s="28"/>
      <c r="IF8" s="28"/>
      <c r="IG8" s="28"/>
      <c r="IH8" s="29"/>
      <c r="II8" s="29"/>
      <c r="IJ8" s="29"/>
      <c r="IK8" s="29"/>
      <c r="IL8" s="29"/>
    </row>
    <row r="9" spans="1:246" ht="10.5" customHeight="1">
      <c r="A9" s="70" t="s">
        <v>52</v>
      </c>
      <c r="B9" s="72">
        <v>0</v>
      </c>
      <c r="C9" s="72">
        <v>0</v>
      </c>
      <c r="D9" s="70">
        <f t="shared" ref="D9:D11" si="3">AVERAGE(B9:C9)</f>
        <v>0</v>
      </c>
      <c r="E9" s="73">
        <v>1</v>
      </c>
      <c r="F9" s="21">
        <f t="shared" ref="F9:F11" si="4">E9*D9</f>
        <v>0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8"/>
      <c r="IA9" s="28"/>
      <c r="IB9" s="28"/>
      <c r="IC9" s="28"/>
      <c r="ID9" s="28"/>
      <c r="IE9" s="28"/>
      <c r="IF9" s="28"/>
      <c r="IG9" s="28"/>
      <c r="IH9" s="29"/>
      <c r="II9" s="29"/>
      <c r="IJ9" s="29"/>
      <c r="IK9" s="29"/>
      <c r="IL9" s="29"/>
    </row>
    <row r="10" spans="1:246">
      <c r="A10" s="70" t="s">
        <v>45</v>
      </c>
      <c r="B10" s="71">
        <v>151406</v>
      </c>
      <c r="C10" s="72">
        <v>8687</v>
      </c>
      <c r="D10" s="70">
        <f>AVERAGE(B10:C10)</f>
        <v>80046.5</v>
      </c>
      <c r="E10" s="73">
        <v>0.5</v>
      </c>
      <c r="F10" s="21">
        <f>E10*D10</f>
        <v>40023.25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8"/>
      <c r="ID10" s="28"/>
      <c r="IE10" s="28"/>
      <c r="IF10" s="28"/>
      <c r="IG10" s="28"/>
      <c r="IH10" s="28"/>
      <c r="II10" s="28"/>
      <c r="IJ10" s="28"/>
      <c r="IK10" s="29"/>
      <c r="IL10" s="29"/>
    </row>
    <row r="11" spans="1:246">
      <c r="A11" s="70" t="s">
        <v>33</v>
      </c>
      <c r="B11" s="71">
        <v>0</v>
      </c>
      <c r="C11" s="71">
        <v>0</v>
      </c>
      <c r="D11" s="70">
        <f t="shared" si="3"/>
        <v>0</v>
      </c>
      <c r="E11" s="73">
        <v>1</v>
      </c>
      <c r="F11" s="21">
        <f t="shared" si="4"/>
        <v>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8"/>
      <c r="ID11" s="28"/>
      <c r="IE11" s="28"/>
      <c r="IF11" s="28"/>
      <c r="IG11" s="28"/>
      <c r="IH11" s="28"/>
      <c r="II11" s="28"/>
      <c r="IJ11" s="28"/>
      <c r="IK11" s="29"/>
      <c r="IL11" s="29"/>
    </row>
    <row r="12" spans="1:246" ht="10.5" customHeight="1">
      <c r="A12" s="31" t="s">
        <v>34</v>
      </c>
      <c r="B12" s="32"/>
      <c r="C12" s="33"/>
      <c r="D12" s="33"/>
      <c r="E12" s="34"/>
      <c r="F12" s="35">
        <f>+SUM(F3:F11)</f>
        <v>2017066.5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8"/>
      <c r="ID12" s="28"/>
      <c r="IE12" s="28"/>
      <c r="IF12" s="28"/>
      <c r="IG12" s="28"/>
      <c r="IH12" s="28"/>
      <c r="II12" s="28"/>
      <c r="IJ12" s="28"/>
      <c r="IK12" s="29"/>
      <c r="IL12" s="29"/>
    </row>
    <row r="13" spans="1:246" ht="10.5" customHeight="1">
      <c r="A13" s="22" t="s">
        <v>35</v>
      </c>
      <c r="B13" s="36"/>
      <c r="C13" s="37"/>
      <c r="D13" s="37"/>
      <c r="E13" s="38"/>
      <c r="F13" s="39">
        <f>F12/12</f>
        <v>168088.875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8"/>
      <c r="ID13" s="28"/>
      <c r="IE13" s="28"/>
      <c r="IF13" s="28"/>
      <c r="IG13" s="28"/>
      <c r="IH13" s="28"/>
      <c r="II13" s="28"/>
      <c r="IJ13" s="28"/>
      <c r="IK13" s="29"/>
      <c r="IL13" s="29"/>
    </row>
    <row r="14" spans="1:246" ht="10.5" customHeight="1">
      <c r="A14" s="22" t="s">
        <v>36</v>
      </c>
      <c r="B14" s="36"/>
      <c r="C14" s="37"/>
      <c r="D14" s="37"/>
      <c r="E14" s="38"/>
      <c r="F14" s="40">
        <f>RTR!J5</f>
        <v>54663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8"/>
      <c r="ID14" s="28"/>
      <c r="IE14" s="28"/>
      <c r="IF14" s="28"/>
      <c r="IG14" s="28"/>
      <c r="IH14" s="28"/>
      <c r="II14" s="28"/>
      <c r="IJ14" s="28"/>
      <c r="IK14" s="29"/>
      <c r="IL14" s="29"/>
    </row>
    <row r="15" spans="1:246" ht="10.5" customHeight="1">
      <c r="A15" s="22" t="s">
        <v>54</v>
      </c>
      <c r="B15" s="41"/>
      <c r="C15" s="42"/>
      <c r="D15" s="42"/>
      <c r="E15" s="43"/>
      <c r="F15" s="44">
        <v>0.9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8"/>
      <c r="ID15" s="28"/>
      <c r="IE15" s="28"/>
      <c r="IF15" s="28"/>
      <c r="IG15" s="28"/>
      <c r="IH15" s="28"/>
      <c r="II15" s="28"/>
      <c r="IJ15" s="28"/>
      <c r="IK15" s="29"/>
      <c r="IL15" s="29"/>
    </row>
    <row r="16" spans="1:246" ht="10.5" customHeight="1">
      <c r="A16" s="22" t="s">
        <v>37</v>
      </c>
      <c r="B16" s="36"/>
      <c r="C16" s="37"/>
      <c r="D16" s="37"/>
      <c r="E16" s="38"/>
      <c r="F16" s="45">
        <f>(F13*F15)-F14</f>
        <v>96616.987500000017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8"/>
      <c r="ID16" s="28"/>
      <c r="IE16" s="28"/>
      <c r="IF16" s="28"/>
      <c r="IG16" s="28"/>
      <c r="IH16" s="28"/>
      <c r="II16" s="28"/>
      <c r="IJ16" s="28"/>
      <c r="IK16" s="29"/>
      <c r="IL16" s="29"/>
    </row>
    <row r="17" spans="1:246" ht="10.5" customHeight="1">
      <c r="A17" s="22" t="s">
        <v>38</v>
      </c>
      <c r="B17" s="36"/>
      <c r="C17" s="37"/>
      <c r="D17" s="37"/>
      <c r="E17" s="38"/>
      <c r="F17" s="22">
        <v>180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8"/>
      <c r="ID17" s="28"/>
      <c r="IE17" s="28"/>
      <c r="IF17" s="28"/>
      <c r="IG17" s="28"/>
      <c r="IH17" s="28"/>
      <c r="II17" s="28"/>
      <c r="IJ17" s="28"/>
      <c r="IK17" s="29"/>
      <c r="IL17" s="29"/>
    </row>
    <row r="18" spans="1:246" ht="10.5" customHeight="1">
      <c r="A18" s="22" t="s">
        <v>39</v>
      </c>
      <c r="B18" s="36"/>
      <c r="C18" s="37"/>
      <c r="D18" s="37"/>
      <c r="E18" s="38"/>
      <c r="F18" s="44">
        <v>0.105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8"/>
      <c r="ID18" s="28"/>
      <c r="IE18" s="28"/>
      <c r="IF18" s="28"/>
      <c r="IG18" s="28"/>
      <c r="IH18" s="28"/>
      <c r="II18" s="28"/>
      <c r="IJ18" s="28"/>
      <c r="IK18" s="29"/>
      <c r="IL18" s="29"/>
    </row>
    <row r="19" spans="1:246" ht="10.5" customHeight="1">
      <c r="A19" s="22" t="s">
        <v>40</v>
      </c>
      <c r="B19" s="36"/>
      <c r="C19" s="37"/>
      <c r="D19" s="37"/>
      <c r="E19" s="38"/>
      <c r="F19" s="46">
        <f>PMT(F18/12,F17,-100000)</f>
        <v>1105.3989236971659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8"/>
      <c r="ID19" s="28"/>
      <c r="IE19" s="28"/>
      <c r="IF19" s="28"/>
      <c r="IG19" s="28"/>
      <c r="IH19" s="28"/>
      <c r="II19" s="28"/>
      <c r="IJ19" s="28"/>
      <c r="IK19" s="29"/>
      <c r="IL19" s="29"/>
    </row>
    <row r="20" spans="1:246" ht="10.5" customHeight="1">
      <c r="A20" s="22" t="s">
        <v>41</v>
      </c>
      <c r="B20" s="36"/>
      <c r="C20" s="37"/>
      <c r="D20" s="37"/>
      <c r="E20" s="38"/>
      <c r="F20" s="54">
        <f>F16/F19</f>
        <v>87.404633231277799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8"/>
      <c r="ID20" s="28"/>
      <c r="IE20" s="28"/>
      <c r="IF20" s="28"/>
      <c r="IG20" s="28"/>
      <c r="IH20" s="28"/>
      <c r="II20" s="28"/>
      <c r="IJ20" s="28"/>
      <c r="IK20" s="29"/>
      <c r="IL20" s="29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M7"/>
  <sheetViews>
    <sheetView zoomScale="136" zoomScaleNormal="136" workbookViewId="0">
      <selection activeCell="J18" sqref="J18"/>
    </sheetView>
  </sheetViews>
  <sheetFormatPr defaultColWidth="22.140625" defaultRowHeight="8.25" customHeight="1"/>
  <cols>
    <col min="1" max="1" width="5.42578125" style="23" customWidth="1"/>
    <col min="2" max="2" width="12.28515625" style="23" customWidth="1"/>
    <col min="3" max="3" width="11" style="23" customWidth="1"/>
    <col min="4" max="4" width="10.85546875" style="23" customWidth="1"/>
    <col min="5" max="5" width="9.85546875" style="23" customWidth="1"/>
    <col min="6" max="6" width="10.140625" style="23" customWidth="1"/>
    <col min="7" max="7" width="5" style="23" customWidth="1"/>
    <col min="8" max="8" width="7" style="23" customWidth="1"/>
    <col min="9" max="9" width="10.140625" style="23" customWidth="1"/>
    <col min="10" max="10" width="13.140625" style="23" customWidth="1"/>
    <col min="11" max="247" width="22.140625" style="23"/>
    <col min="248" max="16384" width="22.140625" style="24"/>
  </cols>
  <sheetData>
    <row r="1" spans="1:247" ht="11.25">
      <c r="A1" s="66" t="s">
        <v>1</v>
      </c>
      <c r="B1" s="66" t="s">
        <v>2</v>
      </c>
      <c r="C1" s="66" t="s">
        <v>3</v>
      </c>
      <c r="D1" s="66" t="s">
        <v>4</v>
      </c>
      <c r="E1" s="66" t="s">
        <v>5</v>
      </c>
      <c r="F1" s="66" t="s">
        <v>6</v>
      </c>
      <c r="G1" s="66" t="s">
        <v>7</v>
      </c>
      <c r="H1" s="66" t="s">
        <v>46</v>
      </c>
      <c r="I1" s="66" t="s">
        <v>8</v>
      </c>
      <c r="J1" s="66" t="s">
        <v>44</v>
      </c>
      <c r="K1" s="67" t="s">
        <v>53</v>
      </c>
    </row>
    <row r="2" spans="1:247" s="51" customFormat="1" ht="11.25">
      <c r="A2" s="61">
        <v>1</v>
      </c>
      <c r="B2" s="62">
        <v>300026491760019</v>
      </c>
      <c r="C2" s="63" t="s">
        <v>56</v>
      </c>
      <c r="D2" s="63" t="s">
        <v>57</v>
      </c>
      <c r="E2" s="62" t="s">
        <v>58</v>
      </c>
      <c r="F2" s="64">
        <v>10000000</v>
      </c>
      <c r="G2" s="65"/>
      <c r="H2" s="65"/>
      <c r="I2" s="62">
        <v>123000</v>
      </c>
      <c r="J2" s="62">
        <v>0</v>
      </c>
      <c r="K2" s="68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</row>
    <row r="3" spans="1:247" s="51" customFormat="1" ht="11.25">
      <c r="A3" s="52">
        <v>2</v>
      </c>
      <c r="B3" s="53">
        <v>300026491760028</v>
      </c>
      <c r="C3" s="52" t="s">
        <v>56</v>
      </c>
      <c r="D3" s="52" t="s">
        <v>57</v>
      </c>
      <c r="E3" s="56" t="s">
        <v>58</v>
      </c>
      <c r="F3" s="57">
        <v>3700000</v>
      </c>
      <c r="G3" s="55"/>
      <c r="H3" s="55"/>
      <c r="I3" s="55">
        <v>39196</v>
      </c>
      <c r="J3" s="53">
        <v>0</v>
      </c>
      <c r="K3" s="69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</row>
    <row r="4" spans="1:247" s="51" customFormat="1" ht="12" thickBot="1">
      <c r="A4" s="59">
        <v>3</v>
      </c>
      <c r="B4" s="53" t="s">
        <v>59</v>
      </c>
      <c r="C4" s="52" t="s">
        <v>60</v>
      </c>
      <c r="D4" s="52" t="s">
        <v>61</v>
      </c>
      <c r="E4" s="56" t="s">
        <v>62</v>
      </c>
      <c r="F4" s="60">
        <v>1512023</v>
      </c>
      <c r="G4" s="55"/>
      <c r="H4" s="55"/>
      <c r="I4" s="53">
        <v>54663</v>
      </c>
      <c r="J4" s="82">
        <v>54663</v>
      </c>
      <c r="K4" s="68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</row>
    <row r="5" spans="1:247" ht="12" thickBot="1">
      <c r="A5" s="59"/>
      <c r="B5" s="53"/>
      <c r="C5" s="52"/>
      <c r="D5" s="52"/>
      <c r="E5" s="53"/>
      <c r="F5" s="60"/>
      <c r="G5" s="55"/>
      <c r="H5" s="55"/>
      <c r="I5" s="80"/>
      <c r="J5" s="83">
        <f>SUM(J2:J4)</f>
        <v>54663</v>
      </c>
      <c r="K5" s="81"/>
    </row>
    <row r="6" spans="1:247" s="51" customFormat="1" ht="11.25">
      <c r="A6" s="59"/>
      <c r="B6" s="55"/>
      <c r="C6" s="58"/>
      <c r="D6" s="52"/>
      <c r="E6" s="55"/>
      <c r="F6" s="57"/>
      <c r="G6" s="55"/>
      <c r="H6" s="55"/>
      <c r="I6" s="53"/>
      <c r="J6" s="62"/>
      <c r="K6" s="68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</row>
    <row r="7" spans="1:247" ht="11.25">
      <c r="J7" s="25">
        <f>SUMIF(J2:J6,"Y",I2:I6)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8" t="s">
        <v>9</v>
      </c>
      <c r="B1" s="78"/>
      <c r="C1" s="2"/>
    </row>
    <row r="2" spans="1:6" ht="14.25" customHeight="1">
      <c r="A2" s="78" t="s">
        <v>10</v>
      </c>
      <c r="B2" s="78"/>
      <c r="C2" s="2"/>
    </row>
    <row r="5" spans="1:6" ht="30">
      <c r="A5" s="3" t="s">
        <v>1</v>
      </c>
      <c r="B5" s="4" t="s">
        <v>11</v>
      </c>
      <c r="C5" s="4" t="s">
        <v>12</v>
      </c>
      <c r="D5" s="5" t="s">
        <v>13</v>
      </c>
      <c r="E5" s="1" t="s">
        <v>14</v>
      </c>
      <c r="F5" s="1" t="s">
        <v>15</v>
      </c>
    </row>
    <row r="6" spans="1:6" ht="42.75">
      <c r="A6" s="6">
        <v>1</v>
      </c>
      <c r="B6" s="7" t="s">
        <v>16</v>
      </c>
      <c r="C6" s="8" t="s">
        <v>17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18</v>
      </c>
      <c r="C7" s="8" t="s">
        <v>19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20</v>
      </c>
      <c r="C8" s="8" t="s">
        <v>21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22</v>
      </c>
      <c r="C9" s="12" t="s">
        <v>23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24</v>
      </c>
      <c r="C10" s="8" t="s">
        <v>25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26</v>
      </c>
      <c r="C11" s="14" t="s">
        <v>27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28</v>
      </c>
      <c r="C12" s="15" t="s">
        <v>29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2019-12-17T07:27:49Z</dcterms:modified>
</cp:coreProperties>
</file>