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7755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7" i="1"/>
  <c r="C30" l="1"/>
  <c r="D30" s="1"/>
  <c r="F30" s="1"/>
  <c r="C29"/>
  <c r="B30"/>
  <c r="B29"/>
  <c r="D31"/>
  <c r="F31" s="1"/>
  <c r="D29"/>
  <c r="F29" s="1"/>
  <c r="D24"/>
  <c r="F24" s="1"/>
  <c r="C26"/>
  <c r="B26"/>
  <c r="F27"/>
  <c r="F32" s="1"/>
  <c r="D26"/>
  <c r="F26" s="1"/>
  <c r="D25"/>
  <c r="F25" s="1"/>
  <c r="C21"/>
  <c r="D20"/>
  <c r="F20" s="1"/>
  <c r="D22"/>
  <c r="F22" s="1"/>
  <c r="D21"/>
  <c r="F21" s="1"/>
  <c r="C17"/>
  <c r="B17"/>
  <c r="D10"/>
  <c r="F10" s="1"/>
  <c r="D18"/>
  <c r="F18" s="1"/>
  <c r="D17"/>
  <c r="F17" s="1"/>
  <c r="C11"/>
  <c r="B14"/>
  <c r="B11"/>
  <c r="B7"/>
  <c r="D7" s="1"/>
  <c r="F7" s="1"/>
  <c r="C7"/>
  <c r="D14"/>
  <c r="F14" s="1"/>
  <c r="D15"/>
  <c r="F15" s="1"/>
  <c r="L8" i="2"/>
  <c r="D12" i="1" l="1"/>
  <c r="F12" s="1"/>
  <c r="D11" l="1"/>
  <c r="F11" s="1"/>
  <c r="D6" l="1"/>
  <c r="F6" s="1"/>
  <c r="D5" l="1"/>
  <c r="F5" s="1"/>
  <c r="D3"/>
  <c r="D4"/>
  <c r="D8"/>
  <c r="F3" l="1"/>
  <c r="F4"/>
  <c r="F8"/>
  <c r="E13" i="5"/>
  <c r="F12"/>
  <c r="F11"/>
  <c r="F10"/>
  <c r="F9"/>
  <c r="F13" s="1"/>
  <c r="F8"/>
  <c r="F7"/>
  <c r="F6"/>
  <c r="F34" i="1"/>
  <c r="F39"/>
  <c r="F33" l="1"/>
  <c r="F36" s="1"/>
  <c r="F40" s="1"/>
</calcChain>
</file>

<file path=xl/sharedStrings.xml><?xml version="1.0" encoding="utf-8"?>
<sst xmlns="http://schemas.openxmlformats.org/spreadsheetml/2006/main" count="123" uniqueCount="75">
  <si>
    <t>2018-19</t>
  </si>
  <si>
    <t xml:space="preserve">Average    </t>
  </si>
  <si>
    <t>Eligibility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</si>
  <si>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</si>
  <si>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</si>
  <si>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</si>
  <si>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</si>
  <si>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</si>
  <si>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</si>
  <si>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</si>
  <si>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</si>
  <si>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</si>
  <si>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</si>
  <si>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</si>
  <si>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>Sr. No.</t>
  </si>
  <si>
    <t>LAN</t>
  </si>
  <si>
    <t>Customer Name</t>
  </si>
  <si>
    <t>Bank Name</t>
  </si>
  <si>
    <t>Type</t>
  </si>
  <si>
    <t>Loan Amt</t>
  </si>
  <si>
    <t>Tenure</t>
  </si>
  <si>
    <t>Inst. Paid</t>
  </si>
  <si>
    <t>Inst. Bal</t>
  </si>
  <si>
    <t>EMI Amt</t>
  </si>
  <si>
    <t>EMI Considered</t>
  </si>
  <si>
    <t>y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</si>
  <si>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</si>
  <si>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</si>
  <si>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</si>
  <si>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</si>
  <si>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</si>
  <si>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</si>
  <si>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</si>
  <si>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</si>
  <si>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</si>
  <si>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</si>
  <si>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rPr>
        <sz val="11"/>
        <rFont val="Zurich BT"/>
        <charset val="134"/>
      </rPr>
      <t>Net profit of &gt; =</t>
    </r>
    <r>
      <rPr>
        <sz val="11"/>
        <rFont val="Rupee Foradian"/>
        <charset val="134"/>
      </rPr>
      <t>`</t>
    </r>
    <r>
      <rPr>
        <sz val="11"/>
        <rFont val="Zurich BT"/>
        <charset val="134"/>
      </rPr>
      <t xml:space="preserve"> 2.6 lacs p. a - 10                                Net profit of &lt; </t>
    </r>
    <r>
      <rPr>
        <sz val="11"/>
        <rFont val="Rupee Foradian"/>
        <charset val="134"/>
      </rPr>
      <t>`</t>
    </r>
    <r>
      <rPr>
        <sz val="11"/>
        <rFont val="Zurich BT"/>
        <charset val="134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</si>
  <si>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</si>
  <si>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</si>
  <si>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</si>
  <si>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</si>
  <si>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</si>
  <si>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</si>
  <si>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</si>
  <si>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</si>
  <si>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</si>
  <si>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</si>
  <si>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</si>
  <si>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>2019-20</t>
  </si>
  <si>
    <t>Net Profit</t>
  </si>
  <si>
    <t>Depreciation</t>
  </si>
  <si>
    <t>Income From Other Sources</t>
  </si>
  <si>
    <t>n</t>
  </si>
  <si>
    <t>Loan Start Date</t>
  </si>
  <si>
    <t>Shri Ram Educators</t>
  </si>
  <si>
    <t>Payment Made u/s 40A(2)(b)</t>
  </si>
  <si>
    <t>Interest To Partners</t>
  </si>
  <si>
    <t>Salary To Partners</t>
  </si>
  <si>
    <t>Aanchal Garg</t>
  </si>
  <si>
    <t>Sakshi Garg</t>
  </si>
  <si>
    <t>Sukirti Garg</t>
  </si>
  <si>
    <t xml:space="preserve">Income From salary </t>
  </si>
  <si>
    <t>Sunita Garg</t>
  </si>
  <si>
    <t xml:space="preserve">Chand Garg </t>
  </si>
  <si>
    <t>Income From Salary (Garg Sons)</t>
  </si>
  <si>
    <t>Income From salary (Kalyani Pumps)</t>
  </si>
  <si>
    <t>Sonia Sethi</t>
  </si>
  <si>
    <t xml:space="preserve">Income From House Property </t>
  </si>
  <si>
    <t>Rent Agreement Needed Of All</t>
  </si>
  <si>
    <t>Receipts As Om 31/03/20</t>
  </si>
  <si>
    <t>29903700/-</t>
  </si>
  <si>
    <t>Receipts As On 30/09/20</t>
  </si>
  <si>
    <t>7184725/-</t>
  </si>
  <si>
    <t>Receipts As On 31/03/19</t>
  </si>
  <si>
    <t>21614550/-</t>
  </si>
</sst>
</file>

<file path=xl/styles.xml><?xml version="1.0" encoding="utf-8"?>
<styleSheet xmlns="http://schemas.openxmlformats.org/spreadsheetml/2006/main">
  <numFmts count="5">
    <numFmt numFmtId="164" formatCode="0\ ;&quot; (&quot;0\);&quot; -&quot;#\ ;@\ "/>
    <numFmt numFmtId="165" formatCode="#,##0.00\ ;&quot; (&quot;#,##0.00\);&quot; -&quot;#\ ;@\ "/>
    <numFmt numFmtId="166" formatCode="0\ ;\(0\)"/>
    <numFmt numFmtId="167" formatCode="#,###"/>
    <numFmt numFmtId="168" formatCode="[$-409]d\-mmm\-yy;@"/>
  </numFmts>
  <fonts count="18">
    <font>
      <sz val="10"/>
      <name val="Arial"/>
      <charset val="134"/>
    </font>
    <font>
      <b/>
      <sz val="11"/>
      <color indexed="9"/>
      <name val="Zurich BT"/>
      <charset val="134"/>
    </font>
    <font>
      <b/>
      <sz val="10"/>
      <color indexed="9"/>
      <name val="Arial"/>
      <family val="2"/>
    </font>
    <font>
      <sz val="11"/>
      <name val="Zurich BT"/>
      <charset val="134"/>
    </font>
    <font>
      <sz val="11"/>
      <name val="Arial"/>
      <family val="2"/>
    </font>
    <font>
      <sz val="10.5"/>
      <name val="Zurich BT"/>
      <charset val="134"/>
    </font>
    <font>
      <sz val="10.5"/>
      <name val="Arial"/>
      <family val="2"/>
    </font>
    <font>
      <sz val="10"/>
      <name val="Arial1"/>
      <charset val="134"/>
    </font>
    <font>
      <sz val="11"/>
      <color theme="1"/>
      <name val="Calibri"/>
      <family val="2"/>
      <scheme val="minor"/>
    </font>
    <font>
      <sz val="11"/>
      <name val="Rupee Foradian"/>
      <charset val="134"/>
    </font>
    <font>
      <sz val="10"/>
      <name val="Arial"/>
      <family val="2"/>
    </font>
    <font>
      <b/>
      <sz val="10.5"/>
      <name val="Cambria"/>
      <family val="1"/>
      <scheme val="major"/>
    </font>
    <font>
      <sz val="10.5"/>
      <name val="Cambria"/>
      <family val="1"/>
      <scheme val="major"/>
    </font>
    <font>
      <b/>
      <sz val="10.5"/>
      <color indexed="8"/>
      <name val="Cambria"/>
      <family val="1"/>
      <scheme val="major"/>
    </font>
    <font>
      <sz val="10.5"/>
      <color indexed="8"/>
      <name val="Cambria"/>
      <family val="1"/>
      <scheme val="major"/>
    </font>
    <font>
      <sz val="11"/>
      <color indexed="8"/>
      <name val="Calibri"/>
      <family val="2"/>
    </font>
    <font>
      <b/>
      <sz val="10.5"/>
      <color rgb="FFFF0000"/>
      <name val="Calibri"/>
      <family val="2"/>
      <scheme val="minor"/>
    </font>
    <font>
      <sz val="10.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26"/>
      </patternFill>
    </fill>
    <fill>
      <patternFill patternType="solid">
        <fgColor rgb="FFFFC000"/>
        <bgColor indexed="31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10" fillId="0" borderId="0" applyFill="0" applyAlignment="0" applyProtection="0"/>
    <xf numFmtId="9" fontId="10" fillId="0" borderId="0" applyFill="0" applyBorder="0" applyAlignment="0" applyProtection="0"/>
    <xf numFmtId="0" fontId="10" fillId="0" borderId="0"/>
    <xf numFmtId="0" fontId="8" fillId="0" borderId="0"/>
    <xf numFmtId="165" fontId="7" fillId="0" borderId="0" applyBorder="0" applyProtection="0"/>
    <xf numFmtId="0" fontId="15" fillId="0" borderId="0"/>
  </cellStyleXfs>
  <cellXfs count="68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vertical="top" wrapText="1"/>
      <protection hidden="1"/>
    </xf>
    <xf numFmtId="0" fontId="1" fillId="2" borderId="1" xfId="0" applyFont="1" applyFill="1" applyBorder="1" applyAlignment="1" applyProtection="1">
      <alignment vertical="top" wrapText="1"/>
      <protection hidden="1"/>
    </xf>
    <xf numFmtId="0" fontId="1" fillId="2" borderId="1" xfId="0" applyFont="1" applyFill="1" applyBorder="1" applyAlignment="1" applyProtection="1">
      <alignment horizontal="center" vertical="top" wrapText="1"/>
      <protection locked="0" hidden="1"/>
    </xf>
    <xf numFmtId="0" fontId="3" fillId="0" borderId="1" xfId="0" applyFont="1" applyBorder="1" applyAlignment="1" applyProtection="1">
      <alignment vertical="top" wrapText="1"/>
      <protection hidden="1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 wrapText="1"/>
      <protection locked="0"/>
    </xf>
    <xf numFmtId="10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Fill="1" applyBorder="1" applyAlignment="1" applyProtection="1">
      <alignment vertical="top" wrapText="1"/>
      <protection hidden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 applyProtection="1">
      <alignment vertical="top" wrapText="1"/>
      <protection hidden="1"/>
    </xf>
    <xf numFmtId="0" fontId="1" fillId="3" borderId="1" xfId="0" applyFont="1" applyFill="1" applyBorder="1" applyAlignment="1" applyProtection="1">
      <alignment vertical="top" wrapText="1"/>
      <protection hidden="1"/>
    </xf>
    <xf numFmtId="0" fontId="1" fillId="3" borderId="1" xfId="2" applyNumberFormat="1" applyFont="1" applyFill="1" applyBorder="1" applyAlignment="1" applyProtection="1">
      <alignment horizontal="left" vertical="top" wrapText="1"/>
      <protection locked="0" hidden="1"/>
    </xf>
    <xf numFmtId="10" fontId="1" fillId="3" borderId="1" xfId="2" applyNumberFormat="1" applyFont="1" applyFill="1" applyBorder="1" applyAlignment="1" applyProtection="1">
      <alignment horizontal="left" vertical="top" wrapText="1"/>
      <protection hidden="1"/>
    </xf>
    <xf numFmtId="0" fontId="12" fillId="0" borderId="0" xfId="0" applyFont="1" applyBorder="1" applyAlignment="1">
      <alignment horizontal="center"/>
    </xf>
    <xf numFmtId="0" fontId="12" fillId="0" borderId="0" xfId="0" applyFont="1"/>
    <xf numFmtId="164" fontId="11" fillId="7" borderId="2" xfId="1" applyNumberFormat="1" applyFont="1" applyFill="1" applyBorder="1" applyAlignment="1" applyProtection="1">
      <alignment horizontal="left" vertical="center" wrapText="1"/>
    </xf>
    <xf numFmtId="164" fontId="12" fillId="6" borderId="2" xfId="1" applyNumberFormat="1" applyFont="1" applyFill="1" applyBorder="1" applyAlignment="1" applyProtection="1">
      <alignment horizontal="left" vertical="center" wrapText="1"/>
    </xf>
    <xf numFmtId="164" fontId="12" fillId="0" borderId="2" xfId="1" applyNumberFormat="1" applyFont="1" applyFill="1" applyBorder="1" applyAlignment="1" applyProtection="1">
      <alignment horizontal="left" vertical="top" wrapText="1"/>
    </xf>
    <xf numFmtId="164" fontId="11" fillId="5" borderId="2" xfId="1" applyNumberFormat="1" applyFont="1" applyFill="1" applyBorder="1" applyAlignment="1" applyProtection="1">
      <alignment horizontal="left" vertical="center" wrapText="1"/>
    </xf>
    <xf numFmtId="0" fontId="5" fillId="6" borderId="0" xfId="3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11" fillId="8" borderId="2" xfId="1" applyNumberFormat="1" applyFont="1" applyFill="1" applyBorder="1" applyAlignment="1" applyProtection="1">
      <alignment horizontal="left" vertical="center" wrapText="1"/>
    </xf>
    <xf numFmtId="9" fontId="11" fillId="8" borderId="2" xfId="1" applyNumberFormat="1" applyFont="1" applyFill="1" applyBorder="1" applyAlignment="1" applyProtection="1">
      <alignment horizontal="left" vertical="center" wrapText="1"/>
    </xf>
    <xf numFmtId="164" fontId="12" fillId="6" borderId="2" xfId="1" applyNumberFormat="1" applyFont="1" applyFill="1" applyBorder="1" applyAlignment="1" applyProtection="1">
      <alignment horizontal="left" vertical="top"/>
    </xf>
    <xf numFmtId="9" fontId="12" fillId="6" borderId="2" xfId="1" applyNumberFormat="1" applyFont="1" applyFill="1" applyBorder="1" applyAlignment="1" applyProtection="1">
      <alignment horizontal="left" vertical="top"/>
    </xf>
    <xf numFmtId="166" fontId="12" fillId="9" borderId="2" xfId="1" applyNumberFormat="1" applyFont="1" applyFill="1" applyBorder="1" applyAlignment="1" applyProtection="1">
      <alignment horizontal="left" vertical="center"/>
    </xf>
    <xf numFmtId="165" fontId="11" fillId="8" borderId="2" xfId="1" applyFont="1" applyFill="1" applyBorder="1" applyAlignment="1" applyProtection="1">
      <alignment horizontal="left" vertical="top" wrapText="1"/>
    </xf>
    <xf numFmtId="167" fontId="11" fillId="8" borderId="2" xfId="1" applyNumberFormat="1" applyFont="1" applyFill="1" applyBorder="1" applyAlignment="1" applyProtection="1">
      <alignment horizontal="left" vertical="top"/>
    </xf>
    <xf numFmtId="10" fontId="12" fillId="0" borderId="2" xfId="1" applyNumberFormat="1" applyFont="1" applyFill="1" applyBorder="1" applyAlignment="1" applyProtection="1">
      <alignment horizontal="left" vertical="top"/>
    </xf>
    <xf numFmtId="164" fontId="12" fillId="8" borderId="2" xfId="1" applyNumberFormat="1" applyFont="1" applyFill="1" applyBorder="1" applyAlignment="1" applyProtection="1">
      <alignment horizontal="left" vertical="top"/>
    </xf>
    <xf numFmtId="164" fontId="12" fillId="0" borderId="2" xfId="1" applyNumberFormat="1" applyFont="1" applyFill="1" applyBorder="1" applyAlignment="1" applyProtection="1">
      <alignment horizontal="left" vertical="top"/>
    </xf>
    <xf numFmtId="2" fontId="12" fillId="8" borderId="2" xfId="5" applyNumberFormat="1" applyFont="1" applyFill="1" applyBorder="1" applyAlignment="1" applyProtection="1">
      <alignment horizontal="left" vertical="top"/>
    </xf>
    <xf numFmtId="165" fontId="12" fillId="8" borderId="2" xfId="5" applyNumberFormat="1" applyFont="1" applyFill="1" applyBorder="1" applyAlignment="1" applyProtection="1">
      <alignment horizontal="left" vertical="top"/>
    </xf>
    <xf numFmtId="164" fontId="11" fillId="8" borderId="2" xfId="1" applyNumberFormat="1" applyFont="1" applyFill="1" applyBorder="1" applyAlignment="1" applyProtection="1">
      <alignment horizontal="left" vertical="center"/>
    </xf>
    <xf numFmtId="166" fontId="12" fillId="4" borderId="2" xfId="1" applyNumberFormat="1" applyFont="1" applyFill="1" applyBorder="1" applyAlignment="1" applyProtection="1">
      <alignment horizontal="left" vertical="center"/>
    </xf>
    <xf numFmtId="0" fontId="14" fillId="0" borderId="2" xfId="0" applyFont="1" applyFill="1" applyBorder="1" applyAlignment="1">
      <alignment horizontal="left" vertical="center" wrapText="1"/>
    </xf>
    <xf numFmtId="1" fontId="14" fillId="0" borderId="2" xfId="0" applyNumberFormat="1" applyFont="1" applyBorder="1" applyAlignment="1">
      <alignment horizontal="left" vertical="center" wrapText="1"/>
    </xf>
    <xf numFmtId="1" fontId="14" fillId="4" borderId="2" xfId="0" applyNumberFormat="1" applyFont="1" applyFill="1" applyBorder="1" applyAlignment="1">
      <alignment horizontal="left" vertical="center" wrapText="1"/>
    </xf>
    <xf numFmtId="2" fontId="12" fillId="6" borderId="2" xfId="0" applyNumberFormat="1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1" fontId="11" fillId="6" borderId="2" xfId="0" applyNumberFormat="1" applyFont="1" applyFill="1" applyBorder="1" applyAlignment="1">
      <alignment horizontal="left" vertical="center"/>
    </xf>
    <xf numFmtId="168" fontId="14" fillId="0" borderId="2" xfId="0" applyNumberFormat="1" applyFont="1" applyBorder="1" applyAlignment="1">
      <alignment horizontal="left" vertical="center" wrapText="1"/>
    </xf>
    <xf numFmtId="0" fontId="13" fillId="10" borderId="2" xfId="0" applyFont="1" applyFill="1" applyBorder="1" applyAlignment="1">
      <alignment horizontal="center" vertical="center" wrapText="1"/>
    </xf>
    <xf numFmtId="164" fontId="11" fillId="5" borderId="2" xfId="1" applyNumberFormat="1" applyFont="1" applyFill="1" applyBorder="1" applyAlignment="1" applyProtection="1">
      <alignment horizontal="left" vertical="center" wrapText="1"/>
    </xf>
    <xf numFmtId="0" fontId="12" fillId="8" borderId="3" xfId="0" applyNumberFormat="1" applyFont="1" applyFill="1" applyBorder="1" applyAlignment="1"/>
    <xf numFmtId="0" fontId="12" fillId="8" borderId="4" xfId="0" applyNumberFormat="1" applyFont="1" applyFill="1" applyBorder="1" applyAlignment="1"/>
    <xf numFmtId="0" fontId="12" fillId="8" borderId="5" xfId="0" applyNumberFormat="1" applyFont="1" applyFill="1" applyBorder="1" applyAlignment="1"/>
    <xf numFmtId="164" fontId="12" fillId="6" borderId="2" xfId="1" applyNumberFormat="1" applyFont="1" applyFill="1" applyBorder="1" applyAlignment="1" applyProtection="1">
      <alignment horizontal="left" wrapText="1"/>
    </xf>
    <xf numFmtId="166" fontId="12" fillId="9" borderId="2" xfId="1" applyNumberFormat="1" applyFont="1" applyFill="1" applyBorder="1" applyAlignment="1" applyProtection="1">
      <alignment horizontal="left"/>
    </xf>
    <xf numFmtId="164" fontId="12" fillId="6" borderId="2" xfId="1" applyNumberFormat="1" applyFont="1" applyFill="1" applyBorder="1" applyAlignment="1" applyProtection="1">
      <alignment horizontal="left"/>
    </xf>
    <xf numFmtId="9" fontId="12" fillId="6" borderId="2" xfId="1" applyNumberFormat="1" applyFont="1" applyFill="1" applyBorder="1" applyAlignment="1" applyProtection="1">
      <alignment horizontal="left"/>
    </xf>
    <xf numFmtId="0" fontId="16" fillId="6" borderId="2" xfId="3" applyFont="1" applyFill="1" applyBorder="1" applyAlignment="1">
      <alignment horizontal="left" vertical="top" wrapText="1"/>
    </xf>
    <xf numFmtId="0" fontId="12" fillId="0" borderId="2" xfId="0" applyNumberFormat="1" applyFont="1" applyFill="1" applyBorder="1" applyAlignment="1">
      <alignment horizontal="left"/>
    </xf>
    <xf numFmtId="164" fontId="11" fillId="5" borderId="2" xfId="1" applyNumberFormat="1" applyFont="1" applyFill="1" applyBorder="1" applyAlignment="1" applyProtection="1">
      <alignment horizontal="left" vertical="center" wrapText="1"/>
    </xf>
    <xf numFmtId="164" fontId="11" fillId="0" borderId="2" xfId="1" applyNumberFormat="1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center" vertical="top" wrapText="1"/>
      <protection hidden="1"/>
    </xf>
    <xf numFmtId="0" fontId="17" fillId="9" borderId="2" xfId="3" applyFont="1" applyFill="1" applyBorder="1" applyAlignment="1">
      <alignment horizontal="left" vertical="top" wrapText="1"/>
    </xf>
    <xf numFmtId="0" fontId="17" fillId="6" borderId="2" xfId="3" applyFont="1" applyFill="1" applyBorder="1" applyAlignment="1">
      <alignment horizontal="left" vertical="top" wrapText="1"/>
    </xf>
  </cellXfs>
  <cellStyles count="7">
    <cellStyle name="Comma" xfId="1" builtinId="3"/>
    <cellStyle name="Excel Built-in Normal" xfId="6"/>
    <cellStyle name="Excel_BuiltIn_Comma 2" xfId="5"/>
    <cellStyle name="Normal" xfId="0" builtinId="0"/>
    <cellStyle name="Normal 2" xfId="4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S40"/>
  <sheetViews>
    <sheetView tabSelected="1" topLeftCell="A9" zoomScale="107" zoomScaleNormal="107" workbookViewId="0">
      <selection activeCell="I20" sqref="I20"/>
    </sheetView>
  </sheetViews>
  <sheetFormatPr defaultColWidth="31.28515625" defaultRowHeight="13.5"/>
  <cols>
    <col min="1" max="1" width="32" style="26" customWidth="1"/>
    <col min="2" max="2" width="13" style="26" customWidth="1"/>
    <col min="3" max="3" width="13.5703125" style="26" customWidth="1"/>
    <col min="4" max="4" width="14.140625" style="26" customWidth="1"/>
    <col min="5" max="5" width="14" style="26" customWidth="1"/>
    <col min="6" max="6" width="15.42578125" style="26" customWidth="1"/>
    <col min="7" max="7" width="29.42578125" style="26" customWidth="1"/>
    <col min="8" max="8" width="32.42578125" style="26" customWidth="1"/>
    <col min="9" max="9" width="14.5703125" style="26" customWidth="1"/>
    <col min="10" max="11" width="13.140625" style="26" customWidth="1"/>
    <col min="12" max="12" width="13.5703125" style="26" customWidth="1"/>
    <col min="13" max="13" width="14.140625" style="26" customWidth="1"/>
    <col min="14" max="14" width="11.85546875" style="26" customWidth="1"/>
    <col min="15" max="15" width="12" style="26" customWidth="1"/>
    <col min="16" max="16" width="11" style="26" customWidth="1"/>
    <col min="17" max="17" width="11.5703125" style="26" customWidth="1"/>
    <col min="18" max="18" width="12" style="26" customWidth="1"/>
    <col min="19" max="236" width="31.28515625" style="26"/>
    <col min="237" max="244" width="31.28515625" style="27"/>
    <col min="245" max="246" width="31.28515625" style="28"/>
    <col min="247" max="253" width="31.28515625" style="29"/>
    <col min="254" max="16384" width="31.28515625" style="30"/>
  </cols>
  <sheetData>
    <row r="1" spans="1:9" ht="15.75" customHeight="1">
      <c r="A1" s="53" t="s">
        <v>54</v>
      </c>
      <c r="B1" s="63"/>
      <c r="C1" s="63"/>
      <c r="D1" s="25"/>
      <c r="E1" s="25"/>
      <c r="F1" s="25"/>
    </row>
    <row r="2" spans="1:9" ht="15.75" customHeight="1">
      <c r="A2" s="22" t="s">
        <v>54</v>
      </c>
      <c r="B2" s="31" t="s">
        <v>48</v>
      </c>
      <c r="C2" s="31" t="s">
        <v>0</v>
      </c>
      <c r="D2" s="31" t="s">
        <v>1</v>
      </c>
      <c r="E2" s="32" t="s">
        <v>2</v>
      </c>
      <c r="F2" s="31" t="s">
        <v>3</v>
      </c>
    </row>
    <row r="3" spans="1:9">
      <c r="A3" s="23" t="s">
        <v>49</v>
      </c>
      <c r="B3" s="35">
        <v>3322550</v>
      </c>
      <c r="C3" s="44">
        <v>1485093</v>
      </c>
      <c r="D3" s="33">
        <f>AVERAGE(B3:C3)</f>
        <v>2403821.5</v>
      </c>
      <c r="E3" s="34">
        <v>1</v>
      </c>
      <c r="F3" s="33">
        <f t="shared" ref="F3:F8" si="0">E3*D3</f>
        <v>2403821.5</v>
      </c>
    </row>
    <row r="4" spans="1:9">
      <c r="A4" s="23" t="s">
        <v>50</v>
      </c>
      <c r="B4" s="35">
        <v>1221681</v>
      </c>
      <c r="C4" s="44">
        <v>1211902</v>
      </c>
      <c r="D4" s="33">
        <f t="shared" ref="D4:D8" si="1">AVERAGE(B4:C4)</f>
        <v>1216791.5</v>
      </c>
      <c r="E4" s="34">
        <v>1</v>
      </c>
      <c r="F4" s="33">
        <f t="shared" si="0"/>
        <v>1216791.5</v>
      </c>
    </row>
    <row r="5" spans="1:9" ht="15" customHeight="1">
      <c r="A5" s="23" t="s">
        <v>56</v>
      </c>
      <c r="B5" s="35">
        <v>552146</v>
      </c>
      <c r="C5" s="44">
        <v>332934</v>
      </c>
      <c r="D5" s="33">
        <f t="shared" si="1"/>
        <v>442540</v>
      </c>
      <c r="E5" s="34">
        <v>0</v>
      </c>
      <c r="F5" s="33">
        <f t="shared" ref="F5" si="2">E5*D5</f>
        <v>0</v>
      </c>
    </row>
    <row r="6" spans="1:9" ht="15" customHeight="1">
      <c r="A6" s="23" t="s">
        <v>57</v>
      </c>
      <c r="B6" s="35">
        <v>2880000</v>
      </c>
      <c r="C6" s="44">
        <v>1920000</v>
      </c>
      <c r="D6" s="33">
        <f t="shared" ref="D6" si="3">AVERAGE(B6:C6)</f>
        <v>2400000</v>
      </c>
      <c r="E6" s="34">
        <v>0</v>
      </c>
      <c r="F6" s="33">
        <f t="shared" ref="F6" si="4">E6*D6</f>
        <v>0</v>
      </c>
    </row>
    <row r="7" spans="1:9" ht="15" customHeight="1">
      <c r="A7" s="23" t="s">
        <v>55</v>
      </c>
      <c r="B7" s="35">
        <f>720000+720000+720000+720000+222587+119219+54340+156000</f>
        <v>3432146</v>
      </c>
      <c r="C7" s="44">
        <f>480000+480000+480000+480000+139306+70260+5741+117627</f>
        <v>2252934</v>
      </c>
      <c r="D7" s="33">
        <f t="shared" ref="D7" si="5">AVERAGE(B7:C7)</f>
        <v>2842540</v>
      </c>
      <c r="E7" s="34">
        <v>1</v>
      </c>
      <c r="F7" s="33">
        <f t="shared" ref="F7" si="6">E7*D7</f>
        <v>2842540</v>
      </c>
    </row>
    <row r="8" spans="1:9">
      <c r="A8" s="23" t="s">
        <v>4</v>
      </c>
      <c r="B8" s="35">
        <v>-1042393</v>
      </c>
      <c r="C8" s="35">
        <v>-462517</v>
      </c>
      <c r="D8" s="33">
        <f t="shared" si="1"/>
        <v>-752455</v>
      </c>
      <c r="E8" s="34">
        <v>1</v>
      </c>
      <c r="F8" s="33">
        <f t="shared" si="0"/>
        <v>-752455</v>
      </c>
    </row>
    <row r="9" spans="1:9" ht="15" customHeight="1">
      <c r="A9" s="22" t="s">
        <v>58</v>
      </c>
      <c r="B9" s="43" t="s">
        <v>48</v>
      </c>
      <c r="C9" s="31" t="s">
        <v>0</v>
      </c>
      <c r="D9" s="31" t="s">
        <v>1</v>
      </c>
      <c r="E9" s="32" t="s">
        <v>2</v>
      </c>
      <c r="F9" s="31" t="s">
        <v>3</v>
      </c>
    </row>
    <row r="10" spans="1:9">
      <c r="A10" s="23" t="s">
        <v>61</v>
      </c>
      <c r="B10" s="35">
        <v>0</v>
      </c>
      <c r="C10" s="44">
        <v>90000</v>
      </c>
      <c r="D10" s="33">
        <f t="shared" ref="D10" si="7">AVERAGE(B10:C10)</f>
        <v>45000</v>
      </c>
      <c r="E10" s="34">
        <v>0.5</v>
      </c>
      <c r="F10" s="33">
        <f t="shared" ref="F10" si="8">E10*D10</f>
        <v>22500</v>
      </c>
    </row>
    <row r="11" spans="1:9">
      <c r="A11" s="23" t="s">
        <v>51</v>
      </c>
      <c r="B11" s="35">
        <f>18315+60000+150000+150000+690000+600000+50509</f>
        <v>1718824</v>
      </c>
      <c r="C11" s="44">
        <f>93648+468750+168750+112500+125000+180000+17541+13638</f>
        <v>1179827</v>
      </c>
      <c r="D11" s="33">
        <f t="shared" ref="D11" si="9">AVERAGE(B11:C11)</f>
        <v>1449325.5</v>
      </c>
      <c r="E11" s="34">
        <v>0.5</v>
      </c>
      <c r="F11" s="33">
        <f t="shared" ref="F11" si="10">E11*D11</f>
        <v>724662.75</v>
      </c>
    </row>
    <row r="12" spans="1:9" ht="12.75" customHeight="1">
      <c r="A12" s="23" t="s">
        <v>4</v>
      </c>
      <c r="B12" s="35">
        <v>-634445</v>
      </c>
      <c r="C12" s="35">
        <v>-647536</v>
      </c>
      <c r="D12" s="33">
        <f t="shared" ref="D12" si="11">AVERAGE(B12:C12)</f>
        <v>-640990.5</v>
      </c>
      <c r="E12" s="34">
        <v>1</v>
      </c>
      <c r="F12" s="33">
        <f t="shared" ref="F12" si="12">E12*D12</f>
        <v>-640990.5</v>
      </c>
      <c r="H12" s="67" t="s">
        <v>73</v>
      </c>
      <c r="I12" s="67" t="s">
        <v>74</v>
      </c>
    </row>
    <row r="13" spans="1:9" ht="15" customHeight="1">
      <c r="A13" s="22" t="s">
        <v>59</v>
      </c>
      <c r="B13" s="43" t="s">
        <v>48</v>
      </c>
      <c r="C13" s="31" t="s">
        <v>0</v>
      </c>
      <c r="D13" s="31" t="s">
        <v>1</v>
      </c>
      <c r="E13" s="32" t="s">
        <v>2</v>
      </c>
      <c r="F13" s="31" t="s">
        <v>3</v>
      </c>
      <c r="H13" s="66" t="s">
        <v>69</v>
      </c>
      <c r="I13" s="66" t="s">
        <v>70</v>
      </c>
    </row>
    <row r="14" spans="1:9" ht="14.25">
      <c r="A14" s="23" t="s">
        <v>51</v>
      </c>
      <c r="B14" s="35">
        <f>33667+3575</f>
        <v>37242</v>
      </c>
      <c r="C14" s="35">
        <v>18492</v>
      </c>
      <c r="D14" s="33">
        <f>AVERAGE(C14:C14)</f>
        <v>18492</v>
      </c>
      <c r="E14" s="34">
        <v>0.5</v>
      </c>
      <c r="F14" s="33">
        <f t="shared" ref="F14:F15" si="13">E14*D14</f>
        <v>9246</v>
      </c>
      <c r="H14" s="66" t="s">
        <v>71</v>
      </c>
      <c r="I14" s="66" t="s">
        <v>72</v>
      </c>
    </row>
    <row r="15" spans="1:9" ht="12.75" customHeight="1">
      <c r="A15" s="23" t="s">
        <v>4</v>
      </c>
      <c r="B15" s="35">
        <v>-209124</v>
      </c>
      <c r="C15" s="35">
        <v>-218200</v>
      </c>
      <c r="D15" s="33">
        <f>AVERAGE(C15:C15)</f>
        <v>-218200</v>
      </c>
      <c r="E15" s="34">
        <v>1</v>
      </c>
      <c r="F15" s="33">
        <f t="shared" si="13"/>
        <v>-218200</v>
      </c>
    </row>
    <row r="16" spans="1:9" ht="15" customHeight="1">
      <c r="A16" s="22" t="s">
        <v>60</v>
      </c>
      <c r="B16" s="43" t="s">
        <v>48</v>
      </c>
      <c r="C16" s="31" t="s">
        <v>0</v>
      </c>
      <c r="D16" s="31" t="s">
        <v>1</v>
      </c>
      <c r="E16" s="32" t="s">
        <v>2</v>
      </c>
      <c r="F16" s="31" t="s">
        <v>3</v>
      </c>
    </row>
    <row r="17" spans="1:7">
      <c r="A17" s="23" t="s">
        <v>51</v>
      </c>
      <c r="B17" s="35">
        <f>30922+138000+34500+17250</f>
        <v>220672</v>
      </c>
      <c r="C17" s="35">
        <f>6681+25000+72822+51750</f>
        <v>156253</v>
      </c>
      <c r="D17" s="33">
        <f>AVERAGE(C17:C17)</f>
        <v>156253</v>
      </c>
      <c r="E17" s="34">
        <v>0.5</v>
      </c>
      <c r="F17" s="33">
        <f t="shared" ref="F17:F18" si="14">E17*D17</f>
        <v>78126.5</v>
      </c>
    </row>
    <row r="18" spans="1:7" ht="12.75" customHeight="1">
      <c r="A18" s="23" t="s">
        <v>4</v>
      </c>
      <c r="B18" s="35">
        <v>-168314</v>
      </c>
      <c r="C18" s="35">
        <v>-43161</v>
      </c>
      <c r="D18" s="33">
        <f>AVERAGE(C18:C18)</f>
        <v>-43161</v>
      </c>
      <c r="E18" s="34">
        <v>1</v>
      </c>
      <c r="F18" s="33">
        <f t="shared" si="14"/>
        <v>-43161</v>
      </c>
    </row>
    <row r="19" spans="1:7" ht="15" customHeight="1">
      <c r="A19" s="22" t="s">
        <v>66</v>
      </c>
      <c r="B19" s="43" t="s">
        <v>48</v>
      </c>
      <c r="C19" s="31" t="s">
        <v>0</v>
      </c>
      <c r="D19" s="31" t="s">
        <v>1</v>
      </c>
      <c r="E19" s="32" t="s">
        <v>2</v>
      </c>
      <c r="F19" s="31" t="s">
        <v>3</v>
      </c>
    </row>
    <row r="20" spans="1:7">
      <c r="A20" s="23" t="s">
        <v>61</v>
      </c>
      <c r="B20" s="35">
        <v>264000</v>
      </c>
      <c r="C20" s="35">
        <v>0</v>
      </c>
      <c r="D20" s="33">
        <f>AVERAGE(C20:C20)</f>
        <v>0</v>
      </c>
      <c r="E20" s="34">
        <v>0</v>
      </c>
      <c r="F20" s="33">
        <f t="shared" ref="F20" si="15">E20*D20</f>
        <v>0</v>
      </c>
    </row>
    <row r="21" spans="1:7">
      <c r="A21" s="23" t="s">
        <v>51</v>
      </c>
      <c r="B21" s="35">
        <v>4008</v>
      </c>
      <c r="C21" s="35">
        <f>8590+310200</f>
        <v>318790</v>
      </c>
      <c r="D21" s="33">
        <f>AVERAGE(C21:C21)</f>
        <v>318790</v>
      </c>
      <c r="E21" s="34">
        <v>0</v>
      </c>
      <c r="F21" s="33">
        <f t="shared" ref="F21:F22" si="16">E21*D21</f>
        <v>0</v>
      </c>
    </row>
    <row r="22" spans="1:7" ht="12.75" customHeight="1">
      <c r="A22" s="23" t="s">
        <v>4</v>
      </c>
      <c r="B22" s="35">
        <v>0</v>
      </c>
      <c r="C22" s="35">
        <v>-525</v>
      </c>
      <c r="D22" s="33">
        <f>AVERAGE(C22:C22)</f>
        <v>-525</v>
      </c>
      <c r="E22" s="34">
        <v>1</v>
      </c>
      <c r="F22" s="33">
        <f t="shared" si="16"/>
        <v>-525</v>
      </c>
    </row>
    <row r="23" spans="1:7" ht="15" customHeight="1">
      <c r="A23" s="22" t="s">
        <v>63</v>
      </c>
      <c r="B23" s="43" t="s">
        <v>48</v>
      </c>
      <c r="C23" s="31" t="s">
        <v>0</v>
      </c>
      <c r="D23" s="31" t="s">
        <v>1</v>
      </c>
      <c r="E23" s="32" t="s">
        <v>2</v>
      </c>
      <c r="F23" s="31" t="s">
        <v>3</v>
      </c>
    </row>
    <row r="24" spans="1:7">
      <c r="A24" s="23" t="s">
        <v>64</v>
      </c>
      <c r="B24" s="35">
        <v>300000</v>
      </c>
      <c r="C24" s="35">
        <v>0</v>
      </c>
      <c r="D24" s="33">
        <f>AVERAGE(C24:C24)</f>
        <v>0</v>
      </c>
      <c r="E24" s="34">
        <v>0</v>
      </c>
      <c r="F24" s="33">
        <f t="shared" ref="F24" si="17">E24*D24</f>
        <v>0</v>
      </c>
    </row>
    <row r="25" spans="1:7" ht="15" customHeight="1">
      <c r="A25" s="23" t="s">
        <v>65</v>
      </c>
      <c r="B25" s="35">
        <v>0</v>
      </c>
      <c r="C25" s="35">
        <v>90000</v>
      </c>
      <c r="D25" s="33">
        <f>AVERAGE(C25:C25)</f>
        <v>90000</v>
      </c>
      <c r="E25" s="34">
        <v>0</v>
      </c>
      <c r="F25" s="33">
        <f t="shared" ref="F25:F27" si="18">E25*D25</f>
        <v>0</v>
      </c>
    </row>
    <row r="26" spans="1:7">
      <c r="A26" s="23" t="s">
        <v>51</v>
      </c>
      <c r="B26" s="35">
        <f>33176+23052+28210</f>
        <v>84438</v>
      </c>
      <c r="C26" s="35">
        <f>2510+65621+43644+28156</f>
        <v>139931</v>
      </c>
      <c r="D26" s="33">
        <f>AVERAGE(C26:C26)</f>
        <v>139931</v>
      </c>
      <c r="E26" s="34">
        <v>0.5</v>
      </c>
      <c r="F26" s="33">
        <f t="shared" si="18"/>
        <v>69965.5</v>
      </c>
    </row>
    <row r="27" spans="1:7" ht="12.75" customHeight="1">
      <c r="A27" s="23" t="s">
        <v>4</v>
      </c>
      <c r="B27" s="35">
        <v>-169861</v>
      </c>
      <c r="C27" s="35">
        <v>-89648</v>
      </c>
      <c r="D27" s="33">
        <f>AVERAGE(B27:C27)</f>
        <v>-129754.5</v>
      </c>
      <c r="E27" s="34">
        <v>1</v>
      </c>
      <c r="F27" s="33">
        <f t="shared" si="18"/>
        <v>-129754.5</v>
      </c>
    </row>
    <row r="28" spans="1:7" ht="15" customHeight="1">
      <c r="A28" s="22" t="s">
        <v>62</v>
      </c>
      <c r="B28" s="43" t="s">
        <v>48</v>
      </c>
      <c r="C28" s="31" t="s">
        <v>0</v>
      </c>
      <c r="D28" s="31" t="s">
        <v>1</v>
      </c>
      <c r="E28" s="32" t="s">
        <v>2</v>
      </c>
      <c r="F28" s="31" t="s">
        <v>3</v>
      </c>
    </row>
    <row r="29" spans="1:7" ht="14.25">
      <c r="A29" s="57" t="s">
        <v>67</v>
      </c>
      <c r="B29" s="58">
        <f>317520+288000+210000+22500+180000+257040+172682+93300+42306+40800+14375+6500+7548</f>
        <v>1652571</v>
      </c>
      <c r="C29" s="58">
        <f>302400+432000+210000+93000+180000+309194+194049+144900+42300+42000+30600+175000</f>
        <v>2155443</v>
      </c>
      <c r="D29" s="59">
        <f>AVERAGE(C29:C29)</f>
        <v>2155443</v>
      </c>
      <c r="E29" s="60">
        <v>0</v>
      </c>
      <c r="F29" s="59">
        <f t="shared" ref="F29:F31" si="19">E29*D29</f>
        <v>0</v>
      </c>
      <c r="G29" s="61" t="s">
        <v>68</v>
      </c>
    </row>
    <row r="30" spans="1:7">
      <c r="A30" s="23" t="s">
        <v>51</v>
      </c>
      <c r="B30" s="35">
        <f>2917+57070+2695</f>
        <v>62682</v>
      </c>
      <c r="C30" s="35">
        <f>3322+79191+110891</f>
        <v>193404</v>
      </c>
      <c r="D30" s="33">
        <f>AVERAGE(C30:C30)</f>
        <v>193404</v>
      </c>
      <c r="E30" s="34">
        <v>0.5</v>
      </c>
      <c r="F30" s="33">
        <f t="shared" si="19"/>
        <v>96702</v>
      </c>
    </row>
    <row r="31" spans="1:7" ht="12.75" customHeight="1">
      <c r="A31" s="23" t="s">
        <v>4</v>
      </c>
      <c r="B31" s="35">
        <v>-134247</v>
      </c>
      <c r="C31" s="35">
        <v>-181342</v>
      </c>
      <c r="D31" s="33">
        <f>AVERAGE(C31:C31)</f>
        <v>-181342</v>
      </c>
      <c r="E31" s="34">
        <v>1</v>
      </c>
      <c r="F31" s="33">
        <f t="shared" si="19"/>
        <v>-181342</v>
      </c>
    </row>
    <row r="32" spans="1:7" ht="15.4" customHeight="1">
      <c r="A32" s="36" t="s">
        <v>5</v>
      </c>
      <c r="B32" s="54"/>
      <c r="C32" s="55"/>
      <c r="D32" s="55"/>
      <c r="E32" s="56"/>
      <c r="F32" s="37">
        <f>+SUM(F3:F31)</f>
        <v>5497927.75</v>
      </c>
    </row>
    <row r="33" spans="1:6" ht="16.350000000000001" customHeight="1">
      <c r="A33" s="24" t="s">
        <v>6</v>
      </c>
      <c r="B33" s="62"/>
      <c r="C33" s="62"/>
      <c r="D33" s="62"/>
      <c r="E33" s="62"/>
      <c r="F33" s="37">
        <f>F32/12</f>
        <v>458160.64583333331</v>
      </c>
    </row>
    <row r="34" spans="1:6">
      <c r="A34" s="24" t="s">
        <v>7</v>
      </c>
      <c r="B34" s="62"/>
      <c r="C34" s="62"/>
      <c r="D34" s="62"/>
      <c r="E34" s="62"/>
      <c r="F34" s="33">
        <f>RTR!L8</f>
        <v>0</v>
      </c>
    </row>
    <row r="35" spans="1:6" ht="16.350000000000001" customHeight="1">
      <c r="A35" s="24" t="s">
        <v>8</v>
      </c>
      <c r="B35" s="64"/>
      <c r="C35" s="64"/>
      <c r="D35" s="64"/>
      <c r="E35" s="64"/>
      <c r="F35" s="38">
        <v>1</v>
      </c>
    </row>
    <row r="36" spans="1:6" ht="16.350000000000001" customHeight="1">
      <c r="A36" s="24" t="s">
        <v>9</v>
      </c>
      <c r="B36" s="62"/>
      <c r="C36" s="62"/>
      <c r="D36" s="62"/>
      <c r="E36" s="62"/>
      <c r="F36" s="39">
        <f>(F33*F35)-F34</f>
        <v>458160.64583333331</v>
      </c>
    </row>
    <row r="37" spans="1:6" ht="16.350000000000001" customHeight="1">
      <c r="A37" s="24" t="s">
        <v>10</v>
      </c>
      <c r="B37" s="62"/>
      <c r="C37" s="62"/>
      <c r="D37" s="62"/>
      <c r="E37" s="62"/>
      <c r="F37" s="40">
        <v>180</v>
      </c>
    </row>
    <row r="38" spans="1:6" ht="14.25" customHeight="1">
      <c r="A38" s="24" t="s">
        <v>11</v>
      </c>
      <c r="B38" s="62"/>
      <c r="C38" s="62"/>
      <c r="D38" s="62"/>
      <c r="E38" s="62"/>
      <c r="F38" s="38">
        <v>0.1</v>
      </c>
    </row>
    <row r="39" spans="1:6">
      <c r="A39" s="24" t="s">
        <v>12</v>
      </c>
      <c r="B39" s="62"/>
      <c r="C39" s="62"/>
      <c r="D39" s="62"/>
      <c r="E39" s="62"/>
      <c r="F39" s="41">
        <f>PMT(F38/12,F37,-100000)</f>
        <v>1074.6051177081183</v>
      </c>
    </row>
    <row r="40" spans="1:6">
      <c r="A40" s="24" t="s">
        <v>13</v>
      </c>
      <c r="B40" s="62"/>
      <c r="C40" s="62"/>
      <c r="D40" s="62"/>
      <c r="E40" s="62"/>
      <c r="F40" s="42">
        <f>F36/F39</f>
        <v>426.35256270739058</v>
      </c>
    </row>
  </sheetData>
  <sheetProtection selectLockedCells="1" selectUnlockedCells="1"/>
  <mergeCells count="9">
    <mergeCell ref="B1:C1"/>
    <mergeCell ref="B33:E33"/>
    <mergeCell ref="B34:E34"/>
    <mergeCell ref="B35:E35"/>
    <mergeCell ref="B36:E36"/>
    <mergeCell ref="B37:E37"/>
    <mergeCell ref="B38:E38"/>
    <mergeCell ref="B39:E39"/>
    <mergeCell ref="B40:E40"/>
  </mergeCells>
  <pageMargins left="0.78749999999999998" right="0.78749999999999998" top="1.05277777777778" bottom="1.05277777777778" header="0.78749999999999998" footer="0.78749999999999998"/>
  <pageSetup firstPageNumber="0" orientation="landscape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  <pageSetUpPr fitToPage="1"/>
  </sheetPr>
  <dimension ref="A1:IL8"/>
  <sheetViews>
    <sheetView zoomScale="89" zoomScaleNormal="89" workbookViewId="0">
      <selection activeCell="L20" sqref="L20"/>
    </sheetView>
  </sheetViews>
  <sheetFormatPr defaultColWidth="22.140625" defaultRowHeight="13.5"/>
  <cols>
    <col min="1" max="1" width="6.85546875" style="20" customWidth="1"/>
    <col min="2" max="2" width="23.5703125" style="20" bestFit="1" customWidth="1"/>
    <col min="3" max="3" width="40.28515625" style="20" bestFit="1" customWidth="1"/>
    <col min="4" max="4" width="13.42578125" style="20" bestFit="1" customWidth="1"/>
    <col min="5" max="5" width="12.7109375" style="20" bestFit="1" customWidth="1"/>
    <col min="6" max="6" width="10.140625" style="20" bestFit="1" customWidth="1"/>
    <col min="7" max="7" width="10.140625" style="20" customWidth="1"/>
    <col min="8" max="8" width="7.5703125" style="20" bestFit="1" customWidth="1"/>
    <col min="9" max="9" width="9.28515625" style="20" bestFit="1" customWidth="1"/>
    <col min="10" max="10" width="8.28515625" style="20" bestFit="1" customWidth="1"/>
    <col min="11" max="11" width="8.7109375" style="20" bestFit="1" customWidth="1"/>
    <col min="12" max="12" width="11.28515625" style="20" bestFit="1" customWidth="1"/>
    <col min="13" max="246" width="22.140625" style="20"/>
    <col min="247" max="16384" width="22.140625" style="21"/>
  </cols>
  <sheetData>
    <row r="1" spans="1:12" ht="30" customHeight="1">
      <c r="A1" s="52" t="s">
        <v>14</v>
      </c>
      <c r="B1" s="52" t="s">
        <v>15</v>
      </c>
      <c r="C1" s="52" t="s">
        <v>16</v>
      </c>
      <c r="D1" s="52" t="s">
        <v>17</v>
      </c>
      <c r="E1" s="52" t="s">
        <v>18</v>
      </c>
      <c r="F1" s="52" t="s">
        <v>19</v>
      </c>
      <c r="G1" s="52" t="s">
        <v>53</v>
      </c>
      <c r="H1" s="52" t="s">
        <v>20</v>
      </c>
      <c r="I1" s="52" t="s">
        <v>21</v>
      </c>
      <c r="J1" s="52" t="s">
        <v>22</v>
      </c>
      <c r="K1" s="52" t="s">
        <v>23</v>
      </c>
      <c r="L1" s="52" t="s">
        <v>24</v>
      </c>
    </row>
    <row r="2" spans="1:12" ht="15.75" customHeight="1">
      <c r="A2" s="45">
        <v>1</v>
      </c>
      <c r="B2" s="46"/>
      <c r="C2" s="45"/>
      <c r="D2" s="45"/>
      <c r="E2" s="46"/>
      <c r="F2" s="46"/>
      <c r="G2" s="51"/>
      <c r="H2" s="47"/>
      <c r="I2" s="47"/>
      <c r="J2" s="47"/>
      <c r="K2" s="47"/>
      <c r="L2" s="48" t="s">
        <v>52</v>
      </c>
    </row>
    <row r="3" spans="1:12">
      <c r="A3" s="45">
        <v>2</v>
      </c>
      <c r="B3" s="46"/>
      <c r="C3" s="45"/>
      <c r="D3" s="45"/>
      <c r="E3" s="46"/>
      <c r="F3" s="46"/>
      <c r="G3" s="51"/>
      <c r="H3" s="47"/>
      <c r="I3" s="47"/>
      <c r="J3" s="47"/>
      <c r="K3" s="47"/>
      <c r="L3" s="48" t="s">
        <v>25</v>
      </c>
    </row>
    <row r="4" spans="1:12">
      <c r="A4" s="45">
        <v>3</v>
      </c>
      <c r="B4" s="46"/>
      <c r="C4" s="45"/>
      <c r="D4" s="45"/>
      <c r="E4" s="46"/>
      <c r="F4" s="46"/>
      <c r="G4" s="51"/>
      <c r="H4" s="47"/>
      <c r="I4" s="47"/>
      <c r="J4" s="47"/>
      <c r="K4" s="47"/>
      <c r="L4" s="48" t="s">
        <v>25</v>
      </c>
    </row>
    <row r="5" spans="1:12">
      <c r="A5" s="45">
        <v>4</v>
      </c>
      <c r="B5" s="46"/>
      <c r="C5" s="45"/>
      <c r="D5" s="45"/>
      <c r="E5" s="46"/>
      <c r="F5" s="46"/>
      <c r="G5" s="51"/>
      <c r="H5" s="47"/>
      <c r="I5" s="47"/>
      <c r="J5" s="47"/>
      <c r="K5" s="47"/>
      <c r="L5" s="48" t="s">
        <v>25</v>
      </c>
    </row>
    <row r="6" spans="1:12" ht="15.75" customHeight="1">
      <c r="A6" s="45">
        <v>5</v>
      </c>
      <c r="B6" s="46"/>
      <c r="C6" s="45"/>
      <c r="D6" s="45"/>
      <c r="E6" s="46"/>
      <c r="F6" s="46"/>
      <c r="G6" s="51"/>
      <c r="H6" s="47"/>
      <c r="I6" s="47"/>
      <c r="J6" s="47"/>
      <c r="K6" s="47"/>
      <c r="L6" s="48" t="s">
        <v>25</v>
      </c>
    </row>
    <row r="7" spans="1:12">
      <c r="A7" s="45">
        <v>6</v>
      </c>
      <c r="B7" s="46"/>
      <c r="C7" s="45"/>
      <c r="D7" s="45"/>
      <c r="E7" s="46"/>
      <c r="F7" s="46"/>
      <c r="G7" s="51"/>
      <c r="H7" s="47"/>
      <c r="I7" s="47"/>
      <c r="J7" s="47"/>
      <c r="K7" s="47"/>
      <c r="L7" s="48" t="s">
        <v>25</v>
      </c>
    </row>
    <row r="8" spans="1:12">
      <c r="A8" s="49"/>
      <c r="B8" s="45"/>
      <c r="C8" s="45"/>
      <c r="D8" s="45"/>
      <c r="E8" s="46"/>
      <c r="F8" s="45"/>
      <c r="G8" s="45"/>
      <c r="H8" s="45"/>
      <c r="I8" s="45"/>
      <c r="J8" s="45"/>
      <c r="K8" s="45"/>
      <c r="L8" s="50">
        <f>SUMIF(L2:L7,"Y",K2:K7)</f>
        <v>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useFirstPageNumber="1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B1"/>
    </sheetView>
  </sheetViews>
  <sheetFormatPr defaultColWidth="9"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65" t="s">
        <v>26</v>
      </c>
      <c r="B1" s="65"/>
      <c r="C1" s="2"/>
    </row>
    <row r="2" spans="1:6" ht="14.25" customHeight="1">
      <c r="A2" s="65" t="s">
        <v>27</v>
      </c>
      <c r="B2" s="65"/>
      <c r="C2" s="2"/>
    </row>
    <row r="5" spans="1:6" ht="27">
      <c r="A5" s="3" t="s">
        <v>14</v>
      </c>
      <c r="B5" s="4" t="s">
        <v>28</v>
      </c>
      <c r="C5" s="4" t="s">
        <v>29</v>
      </c>
      <c r="D5" s="5" t="s">
        <v>30</v>
      </c>
      <c r="E5" s="1" t="s">
        <v>31</v>
      </c>
      <c r="F5" s="1" t="s">
        <v>32</v>
      </c>
    </row>
    <row r="6" spans="1:6" ht="40.5">
      <c r="A6" s="6">
        <v>1</v>
      </c>
      <c r="B6" s="7" t="s">
        <v>33</v>
      </c>
      <c r="C6" s="8" t="s">
        <v>34</v>
      </c>
      <c r="D6" s="9"/>
      <c r="E6" s="10">
        <v>0.2</v>
      </c>
      <c r="F6" s="10">
        <f t="shared" ref="F6:F12" si="0">E6/10*D6</f>
        <v>0</v>
      </c>
    </row>
    <row r="7" spans="1:6" ht="54">
      <c r="A7" s="6">
        <v>2</v>
      </c>
      <c r="B7" s="7" t="s">
        <v>35</v>
      </c>
      <c r="C7" s="8" t="s">
        <v>36</v>
      </c>
      <c r="D7" s="11"/>
      <c r="E7" s="10">
        <v>0.15</v>
      </c>
      <c r="F7" s="10">
        <f t="shared" si="0"/>
        <v>0</v>
      </c>
    </row>
    <row r="8" spans="1:6" ht="40.5">
      <c r="A8" s="6">
        <v>3</v>
      </c>
      <c r="B8" s="7" t="s">
        <v>37</v>
      </c>
      <c r="C8" s="8" t="s">
        <v>38</v>
      </c>
      <c r="D8" s="11"/>
      <c r="E8" s="10">
        <v>0.1</v>
      </c>
      <c r="F8" s="10">
        <f t="shared" si="0"/>
        <v>0</v>
      </c>
    </row>
    <row r="9" spans="1:6" ht="54">
      <c r="A9" s="6">
        <v>4</v>
      </c>
      <c r="B9" s="7" t="s">
        <v>39</v>
      </c>
      <c r="C9" s="12" t="s">
        <v>40</v>
      </c>
      <c r="D9" s="11"/>
      <c r="E9" s="10">
        <v>0.1</v>
      </c>
      <c r="F9" s="10">
        <f t="shared" si="0"/>
        <v>0</v>
      </c>
    </row>
    <row r="10" spans="1:6" ht="81">
      <c r="A10" s="6">
        <v>5</v>
      </c>
      <c r="B10" s="7" t="s">
        <v>41</v>
      </c>
      <c r="C10" s="8" t="s">
        <v>42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43</v>
      </c>
      <c r="C11" s="14" t="s">
        <v>44</v>
      </c>
      <c r="D11" s="11"/>
      <c r="E11" s="10">
        <v>0.1</v>
      </c>
      <c r="F11" s="10">
        <f t="shared" si="0"/>
        <v>0</v>
      </c>
    </row>
    <row r="12" spans="1:6" ht="27.75">
      <c r="A12" s="6">
        <v>7</v>
      </c>
      <c r="B12" s="6" t="s">
        <v>45</v>
      </c>
      <c r="C12" s="15" t="s">
        <v>46</v>
      </c>
      <c r="D12" s="11"/>
      <c r="E12" s="10">
        <v>0.25</v>
      </c>
      <c r="F12" s="10">
        <f t="shared" si="0"/>
        <v>0</v>
      </c>
    </row>
    <row r="13" spans="1:6" ht="13.5">
      <c r="A13" s="16"/>
      <c r="B13" s="17" t="s">
        <v>47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Samsung</cp:lastModifiedBy>
  <cp:lastPrinted>2018-07-05T06:12:00Z</cp:lastPrinted>
  <dcterms:created xsi:type="dcterms:W3CDTF">2015-09-25T09:25:00Z</dcterms:created>
  <dcterms:modified xsi:type="dcterms:W3CDTF">2020-11-05T12:29:26Z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