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4519"/>
  <fileRecoveryPr autoRecover="0"/>
</workbook>
</file>

<file path=xl/calcChain.xml><?xml version="1.0" encoding="utf-8"?>
<calcChain xmlns="http://schemas.openxmlformats.org/spreadsheetml/2006/main">
  <c r="D15" i="1"/>
  <c r="F15" s="1"/>
  <c r="D16"/>
  <c r="D17"/>
  <c r="F17" s="1"/>
  <c r="F16"/>
  <c r="D11"/>
  <c r="D12"/>
  <c r="D13"/>
  <c r="D3"/>
  <c r="D4"/>
  <c r="D5"/>
  <c r="D6"/>
  <c r="D7"/>
  <c r="D8"/>
  <c r="D9"/>
  <c r="C5"/>
  <c r="F6"/>
  <c r="B7"/>
  <c r="F9" l="1"/>
  <c r="F13"/>
  <c r="F5"/>
  <c r="F8"/>
  <c r="F7"/>
  <c r="F11"/>
  <c r="F12"/>
  <c r="F25"/>
  <c r="J6" i="2" l="1"/>
  <c r="F20" i="1" s="1"/>
  <c r="F3"/>
  <c r="F4"/>
  <c r="F6" i="5"/>
  <c r="F7"/>
  <c r="F13" s="1"/>
  <c r="F8"/>
  <c r="F9"/>
  <c r="F10"/>
  <c r="F11"/>
  <c r="F12"/>
  <c r="E13"/>
  <c r="F18" i="1" l="1"/>
  <c r="F19" l="1"/>
  <c r="F22" s="1"/>
  <c r="F26" s="1"/>
</calcChain>
</file>

<file path=xl/sharedStrings.xml><?xml version="1.0" encoding="utf-8"?>
<sst xmlns="http://schemas.openxmlformats.org/spreadsheetml/2006/main" count="93" uniqueCount="73">
  <si>
    <t xml:space="preserve">Application No.    </t>
  </si>
  <si>
    <t>Eligibility</t>
  </si>
  <si>
    <t>Sr. No.</t>
  </si>
  <si>
    <t>LAN</t>
  </si>
  <si>
    <t>Customer Name</t>
  </si>
  <si>
    <t>Bank Name</t>
  </si>
  <si>
    <t>Type</t>
  </si>
  <si>
    <t>Loan Amt.</t>
  </si>
  <si>
    <t>Tenure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</si>
  <si>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</si>
  <si>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</si>
  <si>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</si>
  <si>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</si>
  <si>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</si>
  <si>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</si>
  <si>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</si>
  <si>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</si>
  <si>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</si>
  <si>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</si>
  <si>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</si>
  <si>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</si>
  <si>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</si>
  <si>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</si>
  <si>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</si>
  <si>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</si>
  <si>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</si>
  <si>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</si>
  <si>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</si>
  <si>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</si>
  <si>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</si>
  <si>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</si>
  <si>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</si>
  <si>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</si>
  <si>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</si>
  <si>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</si>
  <si>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</si>
  <si>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</si>
  <si>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</si>
  <si>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</si>
  <si>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</si>
  <si>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</si>
  <si>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</si>
  <si>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</si>
  <si>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</si>
  <si>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Recommendation                                                            </t>
  </si>
  <si>
    <t xml:space="preserve">Net Profit </t>
  </si>
  <si>
    <t xml:space="preserve">Depreciation </t>
  </si>
  <si>
    <t>EMI Considered</t>
  </si>
  <si>
    <t>Income From Other Sources</t>
  </si>
  <si>
    <t>DOD</t>
  </si>
  <si>
    <t>Paid</t>
  </si>
  <si>
    <t>Bank Interest</t>
  </si>
  <si>
    <t>Lap</t>
  </si>
  <si>
    <t>y</t>
  </si>
  <si>
    <t>Shubam Plastic Industries</t>
  </si>
  <si>
    <t>Shubam Plastic Industries (Prop. Rakesh Kumar Garg)</t>
  </si>
  <si>
    <t>ASSESSMENT YEAR</t>
  </si>
  <si>
    <t>2019-20</t>
  </si>
  <si>
    <t>2018-19</t>
  </si>
  <si>
    <t>Income From House Property</t>
  </si>
  <si>
    <t>Payment U/s 40A(2)b (Purchases)</t>
  </si>
  <si>
    <t>Shubham Garg</t>
  </si>
  <si>
    <t>Business Income u/s 44 AD</t>
  </si>
  <si>
    <t>Manju Garg</t>
  </si>
  <si>
    <t xml:space="preserve">Business Income </t>
  </si>
  <si>
    <t>HLLALUD00395346</t>
  </si>
  <si>
    <t>Shubam Plastic Inds</t>
  </si>
  <si>
    <t>Indiabulls</t>
  </si>
  <si>
    <t>LBLUD00005112865</t>
  </si>
  <si>
    <t>Rakesh Kumar Garg</t>
  </si>
  <si>
    <t>ICICI Bank</t>
  </si>
  <si>
    <t>Car Loan</t>
  </si>
  <si>
    <t>OBC</t>
  </si>
</sst>
</file>

<file path=xl/styles.xml><?xml version="1.0" encoding="utf-8"?>
<styleSheet xmlns="http://schemas.openxmlformats.org/spreadsheetml/2006/main">
  <numFmts count="5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  <numFmt numFmtId="168" formatCode="#,##0\ ;&quot; (&quot;#,##0\);&quot; -&quot;#\ ;@\ "/>
  </numFmts>
  <fonts count="12">
    <font>
      <sz val="10"/>
      <name val="Arial"/>
      <family val="2"/>
    </font>
    <font>
      <sz val="10"/>
      <name val="Arial1"/>
    </font>
    <font>
      <sz val="11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9"/>
      <name val="Cambria"/>
      <family val="1"/>
      <scheme val="major"/>
    </font>
    <font>
      <sz val="8"/>
      <color indexed="8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</borders>
  <cellStyleXfs count="5">
    <xf numFmtId="0" fontId="0" fillId="0" borderId="0"/>
    <xf numFmtId="164" fontId="7" fillId="0" borderId="0" applyFill="0" applyAlignment="0" applyProtection="0"/>
    <xf numFmtId="9" fontId="7" fillId="0" borderId="0" applyFill="0" applyBorder="0" applyAlignment="0" applyProtection="0"/>
    <xf numFmtId="0" fontId="7" fillId="0" borderId="0"/>
    <xf numFmtId="164" fontId="1" fillId="0" borderId="0" applyBorder="0" applyProtection="0"/>
  </cellStyleXfs>
  <cellXfs count="68">
    <xf numFmtId="0" fontId="0" fillId="0" borderId="0" xfId="0"/>
    <xf numFmtId="0" fontId="3" fillId="5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4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horizontal="center" vertical="top" wrapText="1"/>
      <protection locked="0" hidden="1"/>
    </xf>
    <xf numFmtId="0" fontId="2" fillId="0" borderId="1" xfId="0" applyFont="1" applyBorder="1" applyAlignment="1" applyProtection="1">
      <alignment vertical="top" wrapText="1"/>
      <protection hidden="1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 wrapText="1"/>
      <protection locked="0"/>
    </xf>
    <xf numFmtId="1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/>
      <protection locked="0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Fill="1" applyBorder="1" applyAlignment="1" applyProtection="1">
      <alignment vertical="top" wrapText="1"/>
      <protection hidden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6" borderId="1" xfId="0" applyFont="1" applyFill="1" applyBorder="1" applyAlignment="1" applyProtection="1">
      <alignment vertical="top" wrapText="1"/>
      <protection hidden="1"/>
    </xf>
    <xf numFmtId="0" fontId="3" fillId="6" borderId="1" xfId="0" applyFont="1" applyFill="1" applyBorder="1" applyAlignment="1" applyProtection="1">
      <alignment vertical="top" wrapText="1"/>
      <protection hidden="1"/>
    </xf>
    <xf numFmtId="0" fontId="3" fillId="6" borderId="1" xfId="2" applyNumberFormat="1" applyFont="1" applyFill="1" applyBorder="1" applyAlignment="1" applyProtection="1">
      <alignment horizontal="left" vertical="top" wrapText="1"/>
      <protection locked="0" hidden="1"/>
    </xf>
    <xf numFmtId="10" fontId="3" fillId="6" borderId="1" xfId="2" applyNumberFormat="1" applyFont="1" applyFill="1" applyBorder="1" applyAlignment="1" applyProtection="1">
      <alignment horizontal="left" vertical="top" wrapText="1"/>
      <protection hidden="1"/>
    </xf>
    <xf numFmtId="165" fontId="8" fillId="4" borderId="6" xfId="1" applyNumberFormat="1" applyFont="1" applyFill="1" applyBorder="1" applyAlignment="1" applyProtection="1">
      <alignment horizontal="left"/>
    </xf>
    <xf numFmtId="165" fontId="8" fillId="2" borderId="5" xfId="1" applyNumberFormat="1" applyFont="1" applyFill="1" applyBorder="1" applyAlignment="1" applyProtection="1">
      <alignment horizontal="left"/>
    </xf>
    <xf numFmtId="165" fontId="8" fillId="0" borderId="1" xfId="1" applyNumberFormat="1" applyFont="1" applyFill="1" applyBorder="1" applyAlignment="1" applyProtection="1">
      <alignment horizontal="left"/>
    </xf>
    <xf numFmtId="0" fontId="9" fillId="3" borderId="6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0" xfId="0" applyFont="1" applyAlignment="1"/>
    <xf numFmtId="1" fontId="10" fillId="2" borderId="7" xfId="0" applyNumberFormat="1" applyFont="1" applyFill="1" applyBorder="1" applyAlignment="1">
      <alignment horizontal="center" vertical="center"/>
    </xf>
    <xf numFmtId="165" fontId="8" fillId="3" borderId="1" xfId="1" applyNumberFormat="1" applyFont="1" applyFill="1" applyBorder="1" applyAlignment="1" applyProtection="1">
      <alignment horizontal="left"/>
    </xf>
    <xf numFmtId="0" fontId="8" fillId="2" borderId="0" xfId="3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Alignment="1">
      <alignment horizontal="left"/>
    </xf>
    <xf numFmtId="9" fontId="8" fillId="4" borderId="6" xfId="1" applyNumberFormat="1" applyFont="1" applyFill="1" applyBorder="1" applyAlignment="1" applyProtection="1">
      <alignment horizontal="left"/>
    </xf>
    <xf numFmtId="166" fontId="8" fillId="2" borderId="5" xfId="1" applyNumberFormat="1" applyFont="1" applyFill="1" applyBorder="1" applyAlignment="1" applyProtection="1">
      <alignment horizontal="left"/>
    </xf>
    <xf numFmtId="166" fontId="8" fillId="0" borderId="5" xfId="1" applyNumberFormat="1" applyFont="1" applyFill="1" applyBorder="1" applyAlignment="1" applyProtection="1">
      <alignment horizontal="left"/>
    </xf>
    <xf numFmtId="9" fontId="8" fillId="2" borderId="5" xfId="1" applyNumberFormat="1" applyFont="1" applyFill="1" applyBorder="1" applyAlignment="1" applyProtection="1">
      <alignment horizontal="left"/>
    </xf>
    <xf numFmtId="164" fontId="8" fillId="4" borderId="7" xfId="1" applyFont="1" applyFill="1" applyBorder="1" applyAlignment="1" applyProtection="1">
      <alignment horizontal="left"/>
    </xf>
    <xf numFmtId="0" fontId="8" fillId="4" borderId="8" xfId="0" applyNumberFormat="1" applyFont="1" applyFill="1" applyBorder="1" applyAlignment="1">
      <alignment horizontal="left"/>
    </xf>
    <xf numFmtId="0" fontId="8" fillId="4" borderId="9" xfId="0" applyNumberFormat="1" applyFont="1" applyFill="1" applyBorder="1" applyAlignment="1">
      <alignment horizontal="left"/>
    </xf>
    <xf numFmtId="0" fontId="8" fillId="4" borderId="10" xfId="0" applyNumberFormat="1" applyFont="1" applyFill="1" applyBorder="1" applyAlignment="1">
      <alignment horizontal="left"/>
    </xf>
    <xf numFmtId="167" fontId="8" fillId="4" borderId="7" xfId="1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>
      <alignment horizontal="left"/>
    </xf>
    <xf numFmtId="0" fontId="8" fillId="0" borderId="3" xfId="0" applyNumberFormat="1" applyFont="1" applyFill="1" applyBorder="1" applyAlignment="1">
      <alignment horizontal="left"/>
    </xf>
    <xf numFmtId="0" fontId="8" fillId="0" borderId="4" xfId="0" applyNumberFormat="1" applyFont="1" applyFill="1" applyBorder="1" applyAlignment="1">
      <alignment horizontal="left"/>
    </xf>
    <xf numFmtId="167" fontId="8" fillId="4" borderId="1" xfId="1" applyNumberFormat="1" applyFont="1" applyFill="1" applyBorder="1" applyAlignment="1" applyProtection="1">
      <alignment horizontal="left"/>
    </xf>
    <xf numFmtId="165" fontId="8" fillId="2" borderId="1" xfId="1" applyNumberFormat="1" applyFont="1" applyFill="1" applyBorder="1" applyAlignment="1" applyProtection="1">
      <alignment horizontal="left"/>
    </xf>
    <xf numFmtId="165" fontId="8" fillId="0" borderId="2" xfId="1" applyNumberFormat="1" applyFont="1" applyFill="1" applyBorder="1" applyAlignment="1" applyProtection="1">
      <alignment horizontal="left"/>
    </xf>
    <xf numFmtId="165" fontId="8" fillId="0" borderId="3" xfId="1" applyNumberFormat="1" applyFont="1" applyFill="1" applyBorder="1" applyAlignment="1" applyProtection="1">
      <alignment horizontal="left"/>
    </xf>
    <xf numFmtId="165" fontId="8" fillId="0" borderId="4" xfId="1" applyNumberFormat="1" applyFont="1" applyFill="1" applyBorder="1" applyAlignment="1" applyProtection="1">
      <alignment horizontal="left"/>
    </xf>
    <xf numFmtId="10" fontId="8" fillId="0" borderId="1" xfId="1" applyNumberFormat="1" applyFont="1" applyFill="1" applyBorder="1" applyAlignment="1" applyProtection="1">
      <alignment horizontal="left"/>
    </xf>
    <xf numFmtId="165" fontId="8" fillId="4" borderId="1" xfId="1" applyNumberFormat="1" applyFont="1" applyFill="1" applyBorder="1" applyAlignment="1" applyProtection="1">
      <alignment horizontal="left"/>
    </xf>
    <xf numFmtId="2" fontId="8" fillId="4" borderId="1" xfId="4" applyNumberFormat="1" applyFont="1" applyFill="1" applyBorder="1" applyAlignment="1" applyProtection="1">
      <alignment horizontal="left"/>
    </xf>
    <xf numFmtId="168" fontId="8" fillId="3" borderId="2" xfId="1" applyNumberFormat="1" applyFont="1" applyFill="1" applyBorder="1" applyAlignment="1" applyProtection="1">
      <alignment horizontal="left"/>
    </xf>
    <xf numFmtId="168" fontId="8" fillId="3" borderId="3" xfId="1" applyNumberFormat="1" applyFont="1" applyFill="1" applyBorder="1" applyAlignment="1" applyProtection="1">
      <alignment horizontal="left"/>
    </xf>
    <xf numFmtId="168" fontId="8" fillId="3" borderId="4" xfId="1" applyNumberFormat="1" applyFont="1" applyFill="1" applyBorder="1" applyAlignment="1" applyProtection="1">
      <alignment horizontal="left"/>
    </xf>
    <xf numFmtId="0" fontId="8" fillId="2" borderId="0" xfId="3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11" fillId="0" borderId="0" xfId="0" applyFont="1" applyBorder="1" applyAlignment="1">
      <alignment horizontal="center"/>
    </xf>
    <xf numFmtId="0" fontId="11" fillId="0" borderId="0" xfId="0" applyFont="1" applyAlignment="1"/>
    <xf numFmtId="0" fontId="10" fillId="0" borderId="5" xfId="0" applyFont="1" applyFill="1" applyBorder="1" applyAlignment="1">
      <alignment horizontal="center" vertical="center"/>
    </xf>
    <xf numFmtId="1" fontId="10" fillId="0" borderId="5" xfId="0" applyNumberFormat="1" applyFont="1" applyBorder="1" applyAlignment="1">
      <alignment horizontal="center" vertical="center"/>
    </xf>
    <xf numFmtId="2" fontId="10" fillId="0" borderId="5" xfId="0" applyNumberFormat="1" applyFont="1" applyBorder="1" applyAlignment="1">
      <alignment horizontal="center" vertical="center"/>
    </xf>
    <xf numFmtId="164" fontId="8" fillId="4" borderId="1" xfId="4" applyNumberFormat="1" applyFont="1" applyFill="1" applyBorder="1" applyAlignment="1" applyProtection="1">
      <alignment horizontal="left"/>
    </xf>
    <xf numFmtId="1" fontId="10" fillId="7" borderId="5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165" fontId="8" fillId="3" borderId="2" xfId="1" applyNumberFormat="1" applyFont="1" applyFill="1" applyBorder="1" applyAlignment="1" applyProtection="1">
      <alignment horizontal="center"/>
    </xf>
    <xf numFmtId="165" fontId="8" fillId="3" borderId="4" xfId="1" applyNumberFormat="1" applyFont="1" applyFill="1" applyBorder="1" applyAlignment="1" applyProtection="1">
      <alignment horizontal="center"/>
    </xf>
    <xf numFmtId="0" fontId="3" fillId="5" borderId="1" xfId="0" applyFont="1" applyFill="1" applyBorder="1" applyAlignment="1" applyProtection="1">
      <alignment horizontal="center" vertical="top" wrapText="1"/>
      <protection hidden="1"/>
    </xf>
  </cellXfs>
  <cellStyles count="5">
    <cellStyle name="Comma" xfId="1" builtinId="3"/>
    <cellStyle name="Excel_BuiltIn_Comma 2" xfId="4"/>
    <cellStyle name="Normal" xfId="0" builtinId="0"/>
    <cellStyle name="Normal_senp__eligibility" xfId="3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M27"/>
  <sheetViews>
    <sheetView tabSelected="1" zoomScale="130" zoomScaleNormal="130" workbookViewId="0">
      <selection activeCell="E18" sqref="E18"/>
    </sheetView>
  </sheetViews>
  <sheetFormatPr defaultColWidth="31.28515625" defaultRowHeight="12"/>
  <cols>
    <col min="1" max="1" width="46.5703125" style="54" bestFit="1" customWidth="1"/>
    <col min="2" max="2" width="12.42578125" style="54" customWidth="1"/>
    <col min="3" max="3" width="10" style="54" bestFit="1" customWidth="1"/>
    <col min="4" max="4" width="14.140625" style="54" customWidth="1"/>
    <col min="5" max="5" width="13.85546875" style="54" customWidth="1"/>
    <col min="6" max="6" width="17.85546875" style="54" customWidth="1"/>
    <col min="7" max="7" width="12.28515625" style="54" customWidth="1"/>
    <col min="8" max="8" width="14.7109375" style="54" customWidth="1"/>
    <col min="9" max="9" width="11.85546875" style="54" customWidth="1"/>
    <col min="10" max="10" width="14.5703125" style="54" customWidth="1"/>
    <col min="11" max="12" width="13.140625" style="54" customWidth="1"/>
    <col min="13" max="13" width="13.7109375" style="54" customWidth="1"/>
    <col min="14" max="14" width="14.140625" style="54" customWidth="1"/>
    <col min="15" max="15" width="11.85546875" style="54" customWidth="1"/>
    <col min="16" max="16" width="12" style="54" customWidth="1"/>
    <col min="17" max="17" width="11" style="54" customWidth="1"/>
    <col min="18" max="18" width="11.5703125" style="54" customWidth="1"/>
    <col min="19" max="19" width="12" style="54" customWidth="1"/>
    <col min="20" max="237" width="31.28515625" style="54"/>
    <col min="238" max="245" width="31.28515625" style="55"/>
    <col min="246" max="247" width="31.28515625" style="56"/>
    <col min="248" max="16384" width="31.28515625" style="30"/>
  </cols>
  <sheetData>
    <row r="1" spans="1:247">
      <c r="A1" s="27" t="s">
        <v>54</v>
      </c>
      <c r="B1" s="65" t="s">
        <v>56</v>
      </c>
      <c r="C1" s="66"/>
      <c r="D1" s="27" t="s">
        <v>0</v>
      </c>
      <c r="E1" s="27"/>
      <c r="F1" s="27" t="s">
        <v>49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9"/>
      <c r="IE1" s="29"/>
      <c r="IF1" s="29"/>
      <c r="IG1" s="29"/>
      <c r="IH1" s="29"/>
      <c r="II1" s="29"/>
      <c r="IJ1" s="29"/>
      <c r="IK1" s="29"/>
      <c r="IL1" s="30"/>
      <c r="IM1" s="30"/>
    </row>
    <row r="2" spans="1:247">
      <c r="A2" s="20" t="s">
        <v>55</v>
      </c>
      <c r="B2" s="20" t="s">
        <v>57</v>
      </c>
      <c r="C2" s="20" t="s">
        <v>58</v>
      </c>
      <c r="D2" s="20" t="s">
        <v>32</v>
      </c>
      <c r="E2" s="31" t="s">
        <v>1</v>
      </c>
      <c r="F2" s="20" t="s">
        <v>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9"/>
      <c r="IE2" s="29"/>
      <c r="IF2" s="29"/>
      <c r="IG2" s="29"/>
      <c r="IH2" s="29"/>
      <c r="II2" s="29"/>
      <c r="IJ2" s="29"/>
      <c r="IK2" s="29"/>
      <c r="IL2" s="30"/>
      <c r="IM2" s="30"/>
    </row>
    <row r="3" spans="1:247">
      <c r="A3" s="21" t="s">
        <v>45</v>
      </c>
      <c r="B3" s="32">
        <v>675257.67</v>
      </c>
      <c r="C3" s="33">
        <v>551684.63</v>
      </c>
      <c r="D3" s="21">
        <f t="shared" ref="D3:D9" si="0">AVERAGE(B3:C3)</f>
        <v>613471.15</v>
      </c>
      <c r="E3" s="34">
        <v>1</v>
      </c>
      <c r="F3" s="21">
        <f t="shared" ref="F3:F8" si="1">E3*D3</f>
        <v>613471.15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9"/>
      <c r="IE3" s="29"/>
      <c r="IF3" s="29"/>
      <c r="IG3" s="29"/>
      <c r="IH3" s="29"/>
      <c r="II3" s="29"/>
      <c r="IJ3" s="29"/>
      <c r="IK3" s="29"/>
      <c r="IL3" s="30"/>
      <c r="IM3" s="30"/>
    </row>
    <row r="4" spans="1:247">
      <c r="A4" s="21" t="s">
        <v>46</v>
      </c>
      <c r="B4" s="32">
        <v>1461655</v>
      </c>
      <c r="C4" s="33">
        <v>1135566</v>
      </c>
      <c r="D4" s="21">
        <f t="shared" si="0"/>
        <v>1298610.5</v>
      </c>
      <c r="E4" s="34">
        <v>1</v>
      </c>
      <c r="F4" s="21">
        <f t="shared" si="1"/>
        <v>1298610.5</v>
      </c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9"/>
      <c r="IB4" s="29"/>
      <c r="IC4" s="29"/>
      <c r="ID4" s="29"/>
      <c r="IE4" s="29"/>
      <c r="IF4" s="29"/>
      <c r="IG4" s="29"/>
      <c r="IH4" s="29"/>
      <c r="II4" s="30"/>
      <c r="IJ4" s="30"/>
      <c r="IK4" s="30"/>
      <c r="IL4" s="30"/>
      <c r="IM4" s="30"/>
    </row>
    <row r="5" spans="1:247">
      <c r="A5" s="21" t="s">
        <v>51</v>
      </c>
      <c r="B5" s="32">
        <v>2078638.35</v>
      </c>
      <c r="C5" s="33">
        <f>470687+83719+49924</f>
        <v>604330</v>
      </c>
      <c r="D5" s="21">
        <f t="shared" si="0"/>
        <v>1341484.175</v>
      </c>
      <c r="E5" s="34">
        <v>1</v>
      </c>
      <c r="F5" s="21">
        <f t="shared" ref="F5:F6" si="2">E5*D5</f>
        <v>1341484.175</v>
      </c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9"/>
      <c r="IB5" s="29"/>
      <c r="IC5" s="29"/>
      <c r="ID5" s="29"/>
      <c r="IE5" s="29"/>
      <c r="IF5" s="29"/>
      <c r="IG5" s="29"/>
      <c r="IH5" s="29"/>
      <c r="II5" s="30"/>
      <c r="IJ5" s="30"/>
      <c r="IK5" s="30"/>
      <c r="IL5" s="30"/>
      <c r="IM5" s="30"/>
    </row>
    <row r="6" spans="1:247">
      <c r="A6" s="21" t="s">
        <v>59</v>
      </c>
      <c r="B6" s="32">
        <v>0</v>
      </c>
      <c r="C6" s="33">
        <v>73360</v>
      </c>
      <c r="D6" s="21">
        <f t="shared" si="0"/>
        <v>36680</v>
      </c>
      <c r="E6" s="34">
        <v>0.5</v>
      </c>
      <c r="F6" s="21">
        <f t="shared" si="2"/>
        <v>18340</v>
      </c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9"/>
      <c r="IB6" s="29"/>
      <c r="IC6" s="29"/>
      <c r="ID6" s="29"/>
      <c r="IE6" s="29"/>
      <c r="IF6" s="29"/>
      <c r="IG6" s="29"/>
      <c r="IH6" s="29"/>
      <c r="II6" s="30"/>
      <c r="IJ6" s="30"/>
      <c r="IK6" s="30"/>
      <c r="IL6" s="30"/>
      <c r="IM6" s="30"/>
    </row>
    <row r="7" spans="1:247">
      <c r="A7" s="21" t="s">
        <v>60</v>
      </c>
      <c r="B7" s="32">
        <f>1470318+188800</f>
        <v>1659118</v>
      </c>
      <c r="C7" s="33">
        <v>1200814</v>
      </c>
      <c r="D7" s="21">
        <f t="shared" si="0"/>
        <v>1429966</v>
      </c>
      <c r="E7" s="34">
        <v>0</v>
      </c>
      <c r="F7" s="21">
        <f t="shared" si="1"/>
        <v>0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9"/>
      <c r="IB7" s="29"/>
      <c r="IC7" s="29"/>
      <c r="ID7" s="29"/>
      <c r="IE7" s="29"/>
      <c r="IF7" s="29"/>
      <c r="IG7" s="29"/>
      <c r="IH7" s="29"/>
      <c r="II7" s="30"/>
      <c r="IJ7" s="30"/>
      <c r="IK7" s="30"/>
      <c r="IL7" s="30"/>
      <c r="IM7" s="30"/>
    </row>
    <row r="8" spans="1:247">
      <c r="A8" s="21" t="s">
        <v>48</v>
      </c>
      <c r="B8" s="32">
        <v>9670</v>
      </c>
      <c r="C8" s="33">
        <v>40248</v>
      </c>
      <c r="D8" s="21">
        <f t="shared" si="0"/>
        <v>24959</v>
      </c>
      <c r="E8" s="34">
        <v>0.5</v>
      </c>
      <c r="F8" s="21">
        <f t="shared" si="1"/>
        <v>12479.5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9"/>
      <c r="IB8" s="29"/>
      <c r="IC8" s="29"/>
      <c r="ID8" s="29"/>
      <c r="IE8" s="29"/>
      <c r="IF8" s="29"/>
      <c r="IG8" s="29"/>
      <c r="IH8" s="29"/>
      <c r="II8" s="30"/>
      <c r="IJ8" s="30"/>
      <c r="IK8" s="30"/>
      <c r="IL8" s="30"/>
      <c r="IM8" s="30"/>
    </row>
    <row r="9" spans="1:247">
      <c r="A9" s="21" t="s">
        <v>34</v>
      </c>
      <c r="B9" s="32">
        <v>-39457</v>
      </c>
      <c r="C9" s="32">
        <v>-30296</v>
      </c>
      <c r="D9" s="21">
        <f t="shared" si="0"/>
        <v>-34876.5</v>
      </c>
      <c r="E9" s="34">
        <v>1</v>
      </c>
      <c r="F9" s="21">
        <f>E9*D9</f>
        <v>-34876.5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9"/>
      <c r="IB9" s="29"/>
      <c r="IC9" s="29"/>
      <c r="ID9" s="29"/>
      <c r="IE9" s="29"/>
      <c r="IF9" s="29"/>
      <c r="IG9" s="29"/>
      <c r="IH9" s="29"/>
      <c r="II9" s="30"/>
      <c r="IJ9" s="30"/>
      <c r="IK9" s="30"/>
      <c r="IL9" s="30"/>
      <c r="IM9" s="30"/>
    </row>
    <row r="10" spans="1:247" ht="10.5" customHeight="1">
      <c r="A10" s="20" t="s">
        <v>61</v>
      </c>
      <c r="B10" s="20" t="s">
        <v>57</v>
      </c>
      <c r="C10" s="20" t="s">
        <v>58</v>
      </c>
      <c r="D10" s="20" t="s">
        <v>32</v>
      </c>
      <c r="E10" s="31" t="s">
        <v>1</v>
      </c>
      <c r="F10" s="20" t="s">
        <v>33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9"/>
      <c r="IB10" s="29"/>
      <c r="IC10" s="29"/>
      <c r="ID10" s="29"/>
      <c r="IE10" s="29"/>
      <c r="IF10" s="29"/>
      <c r="IG10" s="29"/>
      <c r="IH10" s="29"/>
      <c r="II10" s="30"/>
      <c r="IJ10" s="30"/>
      <c r="IK10" s="30"/>
      <c r="IL10" s="30"/>
      <c r="IM10" s="30"/>
    </row>
    <row r="11" spans="1:247" ht="10.5" customHeight="1">
      <c r="A11" s="21" t="s">
        <v>62</v>
      </c>
      <c r="B11" s="32">
        <v>297600</v>
      </c>
      <c r="C11" s="33">
        <v>295200</v>
      </c>
      <c r="D11" s="21">
        <f>AVERAGE(B11:C11)</f>
        <v>296400</v>
      </c>
      <c r="E11" s="34">
        <v>1</v>
      </c>
      <c r="F11" s="21">
        <f t="shared" ref="F11:F13" si="3">E11*D11</f>
        <v>296400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9"/>
      <c r="IB11" s="29"/>
      <c r="IC11" s="29"/>
      <c r="ID11" s="29"/>
      <c r="IE11" s="29"/>
      <c r="IF11" s="29"/>
      <c r="IG11" s="29"/>
      <c r="IH11" s="29"/>
      <c r="II11" s="30"/>
      <c r="IJ11" s="30"/>
      <c r="IK11" s="30"/>
      <c r="IL11" s="30"/>
      <c r="IM11" s="30"/>
    </row>
    <row r="12" spans="1:247" ht="10.5" customHeight="1">
      <c r="A12" s="21" t="s">
        <v>48</v>
      </c>
      <c r="B12" s="32">
        <v>263</v>
      </c>
      <c r="C12" s="33">
        <v>94</v>
      </c>
      <c r="D12" s="21">
        <f>AVERAGE(B12:C12)</f>
        <v>178.5</v>
      </c>
      <c r="E12" s="34">
        <v>0.5</v>
      </c>
      <c r="F12" s="21">
        <f t="shared" si="3"/>
        <v>89.25</v>
      </c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9"/>
      <c r="IE12" s="29"/>
      <c r="IF12" s="29"/>
      <c r="IG12" s="29"/>
      <c r="IH12" s="29"/>
      <c r="II12" s="29"/>
      <c r="IJ12" s="29"/>
      <c r="IK12" s="29"/>
      <c r="IL12" s="30"/>
      <c r="IM12" s="30"/>
    </row>
    <row r="13" spans="1:247" ht="10.5" customHeight="1">
      <c r="A13" s="21" t="s">
        <v>34</v>
      </c>
      <c r="B13" s="32">
        <v>0</v>
      </c>
      <c r="C13" s="32">
        <v>0</v>
      </c>
      <c r="D13" s="21">
        <f>AVERAGE(B13:C13)</f>
        <v>0</v>
      </c>
      <c r="E13" s="34">
        <v>1</v>
      </c>
      <c r="F13" s="21">
        <f t="shared" si="3"/>
        <v>0</v>
      </c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9"/>
      <c r="IE13" s="29"/>
      <c r="IF13" s="29"/>
      <c r="IG13" s="29"/>
      <c r="IH13" s="29"/>
      <c r="II13" s="29"/>
      <c r="IJ13" s="29"/>
      <c r="IK13" s="29"/>
      <c r="IL13" s="30"/>
      <c r="IM13" s="30"/>
    </row>
    <row r="14" spans="1:247" ht="10.5" customHeight="1">
      <c r="A14" s="20" t="s">
        <v>63</v>
      </c>
      <c r="B14" s="20" t="s">
        <v>57</v>
      </c>
      <c r="C14" s="20" t="s">
        <v>58</v>
      </c>
      <c r="D14" s="20" t="s">
        <v>32</v>
      </c>
      <c r="E14" s="31" t="s">
        <v>1</v>
      </c>
      <c r="F14" s="20" t="s">
        <v>33</v>
      </c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9"/>
      <c r="IB14" s="29"/>
      <c r="IC14" s="29"/>
      <c r="ID14" s="29"/>
      <c r="IE14" s="29"/>
      <c r="IF14" s="29"/>
      <c r="IG14" s="29"/>
      <c r="IH14" s="29"/>
      <c r="II14" s="30"/>
      <c r="IJ14" s="30"/>
      <c r="IK14" s="30"/>
      <c r="IL14" s="30"/>
      <c r="IM14" s="30"/>
    </row>
    <row r="15" spans="1:247" ht="10.5" customHeight="1">
      <c r="A15" s="21" t="s">
        <v>64</v>
      </c>
      <c r="B15" s="32">
        <v>535040</v>
      </c>
      <c r="C15" s="33">
        <v>514850</v>
      </c>
      <c r="D15" s="21">
        <f>AVERAGE(B15:C15)</f>
        <v>524945</v>
      </c>
      <c r="E15" s="34">
        <v>1</v>
      </c>
      <c r="F15" s="21">
        <f t="shared" ref="F15:F17" si="4">E15*D15</f>
        <v>524945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9"/>
      <c r="IB15" s="29"/>
      <c r="IC15" s="29"/>
      <c r="ID15" s="29"/>
      <c r="IE15" s="29"/>
      <c r="IF15" s="29"/>
      <c r="IG15" s="29"/>
      <c r="IH15" s="29"/>
      <c r="II15" s="30"/>
      <c r="IJ15" s="30"/>
      <c r="IK15" s="30"/>
      <c r="IL15" s="30"/>
      <c r="IM15" s="30"/>
    </row>
    <row r="16" spans="1:247" ht="10.5" customHeight="1">
      <c r="A16" s="21" t="s">
        <v>48</v>
      </c>
      <c r="B16" s="32">
        <v>2470</v>
      </c>
      <c r="C16" s="33">
        <v>0</v>
      </c>
      <c r="D16" s="21">
        <f>AVERAGE(B16:C16)</f>
        <v>1235</v>
      </c>
      <c r="E16" s="34">
        <v>0.5</v>
      </c>
      <c r="F16" s="21">
        <f t="shared" si="4"/>
        <v>617.5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9"/>
      <c r="IE16" s="29"/>
      <c r="IF16" s="29"/>
      <c r="IG16" s="29"/>
      <c r="IH16" s="29"/>
      <c r="II16" s="29"/>
      <c r="IJ16" s="29"/>
      <c r="IK16" s="29"/>
      <c r="IL16" s="30"/>
      <c r="IM16" s="30"/>
    </row>
    <row r="17" spans="1:247" ht="10.5" customHeight="1">
      <c r="A17" s="21" t="s">
        <v>34</v>
      </c>
      <c r="B17" s="32">
        <v>-21500</v>
      </c>
      <c r="C17" s="32">
        <v>-16729</v>
      </c>
      <c r="D17" s="21">
        <f>AVERAGE(B17:C17)</f>
        <v>-19114.5</v>
      </c>
      <c r="E17" s="34">
        <v>1</v>
      </c>
      <c r="F17" s="21">
        <f t="shared" si="4"/>
        <v>-19114.5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9"/>
      <c r="IE17" s="29"/>
      <c r="IF17" s="29"/>
      <c r="IG17" s="29"/>
      <c r="IH17" s="29"/>
      <c r="II17" s="29"/>
      <c r="IJ17" s="29"/>
      <c r="IK17" s="29"/>
      <c r="IL17" s="30"/>
      <c r="IM17" s="30"/>
    </row>
    <row r="18" spans="1:247" ht="10.5" customHeight="1">
      <c r="A18" s="35" t="s">
        <v>35</v>
      </c>
      <c r="B18" s="36"/>
      <c r="C18" s="37"/>
      <c r="D18" s="37"/>
      <c r="E18" s="38"/>
      <c r="F18" s="39">
        <f>+SUM(F3:F13)</f>
        <v>3545998.0750000002</v>
      </c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9"/>
      <c r="IE18" s="29"/>
      <c r="IF18" s="29"/>
      <c r="IG18" s="29"/>
      <c r="IH18" s="29"/>
      <c r="II18" s="29"/>
      <c r="IJ18" s="29"/>
      <c r="IK18" s="29"/>
      <c r="IL18" s="30"/>
      <c r="IM18" s="30"/>
    </row>
    <row r="19" spans="1:247" ht="10.5" customHeight="1">
      <c r="A19" s="22" t="s">
        <v>36</v>
      </c>
      <c r="B19" s="40"/>
      <c r="C19" s="41"/>
      <c r="D19" s="41"/>
      <c r="E19" s="42"/>
      <c r="F19" s="43">
        <f>F18/12</f>
        <v>295499.83958333335</v>
      </c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9"/>
      <c r="IE19" s="29"/>
      <c r="IF19" s="29"/>
      <c r="IG19" s="29"/>
      <c r="IH19" s="29"/>
      <c r="II19" s="29"/>
      <c r="IJ19" s="29"/>
      <c r="IK19" s="29"/>
      <c r="IL19" s="30"/>
      <c r="IM19" s="30"/>
    </row>
    <row r="20" spans="1:247" ht="10.5" customHeight="1">
      <c r="A20" s="22" t="s">
        <v>37</v>
      </c>
      <c r="B20" s="40"/>
      <c r="C20" s="41"/>
      <c r="D20" s="41"/>
      <c r="E20" s="42"/>
      <c r="F20" s="44">
        <f>RTR!J6</f>
        <v>265536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9"/>
      <c r="IE20" s="29"/>
      <c r="IF20" s="29"/>
      <c r="IG20" s="29"/>
      <c r="IH20" s="29"/>
      <c r="II20" s="29"/>
      <c r="IJ20" s="29"/>
      <c r="IK20" s="29"/>
      <c r="IL20" s="30"/>
      <c r="IM20" s="30"/>
    </row>
    <row r="21" spans="1:247" ht="10.5" customHeight="1">
      <c r="A21" s="22" t="s">
        <v>38</v>
      </c>
      <c r="B21" s="45"/>
      <c r="C21" s="46"/>
      <c r="D21" s="46"/>
      <c r="E21" s="47"/>
      <c r="F21" s="48">
        <v>1.5</v>
      </c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9"/>
      <c r="IE21" s="29"/>
      <c r="IF21" s="29"/>
      <c r="IG21" s="29"/>
      <c r="IH21" s="29"/>
      <c r="II21" s="29"/>
      <c r="IJ21" s="29"/>
      <c r="IK21" s="29"/>
      <c r="IL21" s="30"/>
      <c r="IM21" s="30"/>
    </row>
    <row r="22" spans="1:247" ht="10.5" customHeight="1">
      <c r="A22" s="22" t="s">
        <v>39</v>
      </c>
      <c r="B22" s="40"/>
      <c r="C22" s="41"/>
      <c r="D22" s="41"/>
      <c r="E22" s="42"/>
      <c r="F22" s="49">
        <f>(F19*F21)-F20</f>
        <v>177713.75937500002</v>
      </c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9"/>
      <c r="IE22" s="29"/>
      <c r="IF22" s="29"/>
      <c r="IG22" s="29"/>
      <c r="IH22" s="29"/>
      <c r="II22" s="29"/>
      <c r="IJ22" s="29"/>
      <c r="IK22" s="29"/>
      <c r="IL22" s="30"/>
      <c r="IM22" s="30"/>
    </row>
    <row r="23" spans="1:247" ht="10.5" customHeight="1">
      <c r="A23" s="22" t="s">
        <v>40</v>
      </c>
      <c r="B23" s="40"/>
      <c r="C23" s="41"/>
      <c r="D23" s="41"/>
      <c r="E23" s="42"/>
      <c r="F23" s="22">
        <v>180</v>
      </c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9"/>
      <c r="IE23" s="29"/>
      <c r="IF23" s="29"/>
      <c r="IG23" s="29"/>
      <c r="IH23" s="29"/>
      <c r="II23" s="29"/>
      <c r="IJ23" s="29"/>
      <c r="IK23" s="29"/>
      <c r="IL23" s="30"/>
      <c r="IM23" s="30"/>
    </row>
    <row r="24" spans="1:247" ht="10.5" customHeight="1">
      <c r="A24" s="22" t="s">
        <v>41</v>
      </c>
      <c r="B24" s="40"/>
      <c r="C24" s="41"/>
      <c r="D24" s="41"/>
      <c r="E24" s="42"/>
      <c r="F24" s="48">
        <v>0.1</v>
      </c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9"/>
      <c r="IE24" s="29"/>
      <c r="IF24" s="29"/>
      <c r="IG24" s="29"/>
      <c r="IH24" s="29"/>
      <c r="II24" s="29"/>
      <c r="IJ24" s="29"/>
      <c r="IK24" s="29"/>
      <c r="IL24" s="30"/>
      <c r="IM24" s="30"/>
    </row>
    <row r="25" spans="1:247" ht="10.5" customHeight="1">
      <c r="A25" s="22" t="s">
        <v>42</v>
      </c>
      <c r="B25" s="40"/>
      <c r="C25" s="41"/>
      <c r="D25" s="41"/>
      <c r="E25" s="42"/>
      <c r="F25" s="50">
        <f>PMT(F24/12,F23,-100000)</f>
        <v>1074.6051177081183</v>
      </c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9"/>
      <c r="IE25" s="29"/>
      <c r="IF25" s="29"/>
      <c r="IG25" s="29"/>
      <c r="IH25" s="29"/>
      <c r="II25" s="29"/>
      <c r="IJ25" s="29"/>
      <c r="IK25" s="29"/>
      <c r="IL25" s="30"/>
      <c r="IM25" s="30"/>
    </row>
    <row r="26" spans="1:247" ht="10.5" customHeight="1">
      <c r="A26" s="22" t="s">
        <v>43</v>
      </c>
      <c r="B26" s="40"/>
      <c r="C26" s="41"/>
      <c r="D26" s="41"/>
      <c r="E26" s="42"/>
      <c r="F26" s="62">
        <f>F22/F25</f>
        <v>165.37587291043425</v>
      </c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9"/>
      <c r="IE26" s="29"/>
      <c r="IF26" s="29"/>
      <c r="IG26" s="29"/>
      <c r="IH26" s="29"/>
      <c r="II26" s="29"/>
      <c r="IJ26" s="29"/>
      <c r="IK26" s="29"/>
      <c r="IL26" s="30"/>
      <c r="IM26" s="30"/>
    </row>
    <row r="27" spans="1:247" ht="10.5" customHeight="1">
      <c r="A27" s="51" t="s">
        <v>44</v>
      </c>
      <c r="B27" s="52"/>
      <c r="C27" s="52"/>
      <c r="D27" s="52"/>
      <c r="E27" s="52"/>
      <c r="F27" s="53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9"/>
      <c r="IE27" s="29"/>
      <c r="IF27" s="29"/>
      <c r="IG27" s="29"/>
      <c r="IH27" s="29"/>
      <c r="II27" s="29"/>
      <c r="IJ27" s="29"/>
      <c r="IK27" s="29"/>
      <c r="IL27" s="30"/>
      <c r="IM27" s="30"/>
    </row>
  </sheetData>
  <sheetProtection selectLockedCells="1" selectUnlockedCells="1"/>
  <mergeCells count="1">
    <mergeCell ref="B1:C1"/>
  </mergeCells>
  <pageMargins left="0.78749999999999998" right="0.78749999999999998" top="1.05277777777778" bottom="1.05277777777778" header="0.78749999999999998" footer="0.78749999999999998"/>
  <pageSetup firstPageNumber="0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24"/>
    <pageSetUpPr fitToPage="1"/>
  </sheetPr>
  <dimension ref="A1:IM6"/>
  <sheetViews>
    <sheetView zoomScale="136" zoomScaleNormal="136" workbookViewId="0">
      <selection activeCell="C14" sqref="C14"/>
    </sheetView>
  </sheetViews>
  <sheetFormatPr defaultColWidth="22.140625" defaultRowHeight="8.25" customHeight="1"/>
  <cols>
    <col min="1" max="1" width="5.42578125" style="24" customWidth="1"/>
    <col min="2" max="2" width="14.7109375" style="24" bestFit="1" customWidth="1"/>
    <col min="3" max="3" width="14.42578125" style="24" bestFit="1" customWidth="1"/>
    <col min="4" max="4" width="8.5703125" style="24" bestFit="1" customWidth="1"/>
    <col min="5" max="5" width="6.85546875" style="24" bestFit="1" customWidth="1"/>
    <col min="6" max="6" width="10" style="24" bestFit="1" customWidth="1"/>
    <col min="7" max="7" width="5.7109375" style="24" bestFit="1" customWidth="1"/>
    <col min="8" max="8" width="4" style="24" bestFit="1" customWidth="1"/>
    <col min="9" max="9" width="6.42578125" style="24" bestFit="1" customWidth="1"/>
    <col min="10" max="10" width="11.42578125" style="24" bestFit="1" customWidth="1"/>
    <col min="11" max="247" width="22.140625" style="24"/>
    <col min="248" max="16384" width="22.140625" style="25"/>
  </cols>
  <sheetData>
    <row r="1" spans="1:247" ht="8.25" customHeight="1">
      <c r="A1" s="23" t="s">
        <v>2</v>
      </c>
      <c r="B1" s="23" t="s">
        <v>3</v>
      </c>
      <c r="C1" s="23" t="s">
        <v>4</v>
      </c>
      <c r="D1" s="23" t="s">
        <v>5</v>
      </c>
      <c r="E1" s="23" t="s">
        <v>6</v>
      </c>
      <c r="F1" s="23" t="s">
        <v>7</v>
      </c>
      <c r="G1" s="23" t="s">
        <v>8</v>
      </c>
      <c r="H1" s="23" t="s">
        <v>50</v>
      </c>
      <c r="I1" s="23" t="s">
        <v>9</v>
      </c>
      <c r="J1" s="23" t="s">
        <v>47</v>
      </c>
    </row>
    <row r="2" spans="1:247" s="58" customFormat="1" ht="11.25">
      <c r="A2" s="59">
        <v>1</v>
      </c>
      <c r="B2" s="60" t="s">
        <v>65</v>
      </c>
      <c r="C2" s="59" t="s">
        <v>66</v>
      </c>
      <c r="D2" s="59" t="s">
        <v>67</v>
      </c>
      <c r="E2" s="60" t="s">
        <v>52</v>
      </c>
      <c r="F2" s="61">
        <v>12710949</v>
      </c>
      <c r="G2" s="60">
        <v>31</v>
      </c>
      <c r="H2" s="60">
        <v>23</v>
      </c>
      <c r="I2" s="60">
        <v>111327</v>
      </c>
      <c r="J2" s="60" t="s">
        <v>53</v>
      </c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</row>
    <row r="3" spans="1:247" s="58" customFormat="1" ht="11.25">
      <c r="A3" s="59">
        <v>2</v>
      </c>
      <c r="B3" s="60" t="s">
        <v>68</v>
      </c>
      <c r="C3" s="59" t="s">
        <v>69</v>
      </c>
      <c r="D3" s="59" t="s">
        <v>70</v>
      </c>
      <c r="E3" s="63" t="s">
        <v>52</v>
      </c>
      <c r="F3" s="61">
        <v>12500000</v>
      </c>
      <c r="G3" s="63">
        <v>180</v>
      </c>
      <c r="H3" s="63">
        <v>3</v>
      </c>
      <c r="I3" s="60">
        <v>134709</v>
      </c>
      <c r="J3" s="60" t="s">
        <v>53</v>
      </c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57"/>
      <c r="DX3" s="57"/>
      <c r="DY3" s="57"/>
      <c r="DZ3" s="57"/>
      <c r="EA3" s="57"/>
      <c r="EB3" s="57"/>
      <c r="EC3" s="57"/>
      <c r="ED3" s="57"/>
      <c r="EE3" s="57"/>
      <c r="EF3" s="57"/>
      <c r="EG3" s="57"/>
      <c r="EH3" s="57"/>
      <c r="EI3" s="57"/>
      <c r="EJ3" s="57"/>
      <c r="EK3" s="57"/>
      <c r="EL3" s="57"/>
      <c r="EM3" s="57"/>
      <c r="EN3" s="57"/>
      <c r="EO3" s="57"/>
      <c r="EP3" s="57"/>
      <c r="EQ3" s="57"/>
      <c r="ER3" s="57"/>
      <c r="ES3" s="57"/>
      <c r="ET3" s="57"/>
      <c r="EU3" s="57"/>
      <c r="EV3" s="57"/>
      <c r="EW3" s="57"/>
      <c r="EX3" s="57"/>
      <c r="EY3" s="57"/>
      <c r="EZ3" s="57"/>
      <c r="FA3" s="57"/>
      <c r="FB3" s="57"/>
      <c r="FC3" s="57"/>
      <c r="FD3" s="57"/>
      <c r="FE3" s="57"/>
      <c r="FF3" s="57"/>
      <c r="FG3" s="57"/>
      <c r="FH3" s="57"/>
      <c r="FI3" s="57"/>
      <c r="FJ3" s="57"/>
      <c r="FK3" s="57"/>
      <c r="FL3" s="57"/>
      <c r="FM3" s="57"/>
      <c r="FN3" s="57"/>
      <c r="FO3" s="57"/>
      <c r="FP3" s="57"/>
      <c r="FQ3" s="57"/>
      <c r="FR3" s="57"/>
      <c r="FS3" s="57"/>
      <c r="FT3" s="57"/>
      <c r="FU3" s="57"/>
      <c r="FV3" s="57"/>
      <c r="FW3" s="57"/>
      <c r="FX3" s="57"/>
      <c r="FY3" s="57"/>
      <c r="FZ3" s="57"/>
      <c r="GA3" s="57"/>
      <c r="GB3" s="57"/>
      <c r="GC3" s="57"/>
      <c r="GD3" s="57"/>
      <c r="GE3" s="57"/>
      <c r="GF3" s="57"/>
      <c r="GG3" s="57"/>
      <c r="GH3" s="57"/>
      <c r="GI3" s="57"/>
      <c r="GJ3" s="57"/>
      <c r="GK3" s="57"/>
      <c r="GL3" s="57"/>
      <c r="GM3" s="57"/>
      <c r="GN3" s="57"/>
      <c r="GO3" s="57"/>
      <c r="GP3" s="57"/>
      <c r="GQ3" s="57"/>
      <c r="GR3" s="57"/>
      <c r="GS3" s="57"/>
      <c r="GT3" s="57"/>
      <c r="GU3" s="57"/>
      <c r="GV3" s="57"/>
      <c r="GW3" s="57"/>
      <c r="GX3" s="57"/>
      <c r="GY3" s="57"/>
      <c r="GZ3" s="57"/>
      <c r="HA3" s="57"/>
      <c r="HB3" s="57"/>
      <c r="HC3" s="57"/>
      <c r="HD3" s="57"/>
      <c r="HE3" s="57"/>
      <c r="HF3" s="57"/>
      <c r="HG3" s="57"/>
      <c r="HH3" s="57"/>
      <c r="HI3" s="57"/>
      <c r="HJ3" s="57"/>
      <c r="HK3" s="57"/>
      <c r="HL3" s="57"/>
      <c r="HM3" s="57"/>
      <c r="HN3" s="57"/>
      <c r="HO3" s="57"/>
      <c r="HP3" s="57"/>
      <c r="HQ3" s="57"/>
      <c r="HR3" s="57"/>
      <c r="HS3" s="57"/>
      <c r="HT3" s="57"/>
      <c r="HU3" s="57"/>
      <c r="HV3" s="57"/>
      <c r="HW3" s="57"/>
      <c r="HX3" s="57"/>
      <c r="HY3" s="57"/>
      <c r="HZ3" s="57"/>
      <c r="IA3" s="57"/>
      <c r="IB3" s="57"/>
      <c r="IC3" s="57"/>
      <c r="ID3" s="57"/>
      <c r="IE3" s="57"/>
      <c r="IF3" s="57"/>
      <c r="IG3" s="57"/>
      <c r="IH3" s="57"/>
      <c r="II3" s="57"/>
      <c r="IJ3" s="57"/>
      <c r="IK3" s="57"/>
      <c r="IL3" s="57"/>
      <c r="IM3" s="57"/>
    </row>
    <row r="4" spans="1:247" s="58" customFormat="1" ht="11.25">
      <c r="A4" s="59">
        <v>3</v>
      </c>
      <c r="B4" s="60">
        <v>696516001447</v>
      </c>
      <c r="C4" s="64" t="s">
        <v>69</v>
      </c>
      <c r="D4" s="59" t="s">
        <v>72</v>
      </c>
      <c r="E4" s="63" t="s">
        <v>71</v>
      </c>
      <c r="F4" s="61"/>
      <c r="G4" s="63"/>
      <c r="H4" s="63"/>
      <c r="I4" s="60">
        <v>19500</v>
      </c>
      <c r="J4" s="60" t="s">
        <v>53</v>
      </c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57"/>
      <c r="EY4" s="57"/>
      <c r="EZ4" s="57"/>
      <c r="FA4" s="57"/>
      <c r="FB4" s="57"/>
      <c r="FC4" s="57"/>
      <c r="FD4" s="57"/>
      <c r="FE4" s="57"/>
      <c r="FF4" s="57"/>
      <c r="FG4" s="57"/>
      <c r="FH4" s="57"/>
      <c r="FI4" s="57"/>
      <c r="FJ4" s="57"/>
      <c r="FK4" s="57"/>
      <c r="FL4" s="57"/>
      <c r="FM4" s="57"/>
      <c r="FN4" s="57"/>
      <c r="FO4" s="57"/>
      <c r="FP4" s="57"/>
      <c r="FQ4" s="57"/>
      <c r="FR4" s="57"/>
      <c r="FS4" s="57"/>
      <c r="FT4" s="57"/>
      <c r="FU4" s="57"/>
      <c r="FV4" s="57"/>
      <c r="FW4" s="57"/>
      <c r="FX4" s="57"/>
      <c r="FY4" s="57"/>
      <c r="FZ4" s="57"/>
      <c r="GA4" s="57"/>
      <c r="GB4" s="57"/>
      <c r="GC4" s="57"/>
      <c r="GD4" s="57"/>
      <c r="GE4" s="57"/>
      <c r="GF4" s="57"/>
      <c r="GG4" s="57"/>
      <c r="GH4" s="57"/>
      <c r="GI4" s="57"/>
      <c r="GJ4" s="57"/>
      <c r="GK4" s="57"/>
      <c r="GL4" s="57"/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7"/>
      <c r="IA4" s="57"/>
      <c r="IB4" s="57"/>
      <c r="IC4" s="57"/>
      <c r="ID4" s="57"/>
      <c r="IE4" s="57"/>
      <c r="IF4" s="57"/>
      <c r="IG4" s="57"/>
      <c r="IH4" s="57"/>
      <c r="II4" s="57"/>
      <c r="IJ4" s="57"/>
      <c r="IK4" s="57"/>
      <c r="IL4" s="57"/>
      <c r="IM4" s="57"/>
    </row>
    <row r="5" spans="1:247" s="58" customFormat="1" ht="11.25">
      <c r="A5" s="59"/>
      <c r="B5" s="60"/>
      <c r="C5" s="59"/>
      <c r="D5" s="59"/>
      <c r="E5" s="60"/>
      <c r="F5" s="61"/>
      <c r="G5" s="60"/>
      <c r="H5" s="60"/>
      <c r="I5" s="60"/>
      <c r="J5" s="60" t="s">
        <v>53</v>
      </c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/>
      <c r="DR5" s="57"/>
      <c r="DS5" s="57"/>
      <c r="DT5" s="57"/>
      <c r="DU5" s="57"/>
      <c r="DV5" s="57"/>
      <c r="DW5" s="57"/>
      <c r="DX5" s="57"/>
      <c r="DY5" s="57"/>
      <c r="DZ5" s="57"/>
      <c r="EA5" s="57"/>
      <c r="EB5" s="57"/>
      <c r="EC5" s="57"/>
      <c r="ED5" s="57"/>
      <c r="EE5" s="57"/>
      <c r="EF5" s="57"/>
      <c r="EG5" s="57"/>
      <c r="EH5" s="57"/>
      <c r="EI5" s="57"/>
      <c r="EJ5" s="57"/>
      <c r="EK5" s="57"/>
      <c r="EL5" s="57"/>
      <c r="EM5" s="57"/>
      <c r="EN5" s="57"/>
      <c r="EO5" s="57"/>
      <c r="EP5" s="57"/>
      <c r="EQ5" s="57"/>
      <c r="ER5" s="57"/>
      <c r="ES5" s="57"/>
      <c r="ET5" s="57"/>
      <c r="EU5" s="57"/>
      <c r="EV5" s="57"/>
      <c r="EW5" s="57"/>
      <c r="EX5" s="57"/>
      <c r="EY5" s="57"/>
      <c r="EZ5" s="57"/>
      <c r="FA5" s="57"/>
      <c r="FB5" s="57"/>
      <c r="FC5" s="57"/>
      <c r="FD5" s="57"/>
      <c r="FE5" s="57"/>
      <c r="FF5" s="57"/>
      <c r="FG5" s="57"/>
      <c r="FH5" s="57"/>
      <c r="FI5" s="57"/>
      <c r="FJ5" s="57"/>
      <c r="FK5" s="57"/>
      <c r="FL5" s="57"/>
      <c r="FM5" s="57"/>
      <c r="FN5" s="57"/>
      <c r="FO5" s="57"/>
      <c r="FP5" s="57"/>
      <c r="FQ5" s="57"/>
      <c r="FR5" s="57"/>
      <c r="FS5" s="57"/>
      <c r="FT5" s="57"/>
      <c r="FU5" s="57"/>
      <c r="FV5" s="57"/>
      <c r="FW5" s="57"/>
      <c r="FX5" s="57"/>
      <c r="FY5" s="57"/>
      <c r="FZ5" s="57"/>
      <c r="GA5" s="57"/>
      <c r="GB5" s="57"/>
      <c r="GC5" s="57"/>
      <c r="GD5" s="57"/>
      <c r="GE5" s="57"/>
      <c r="GF5" s="57"/>
      <c r="GG5" s="57"/>
      <c r="GH5" s="57"/>
      <c r="GI5" s="57"/>
      <c r="GJ5" s="57"/>
      <c r="GK5" s="57"/>
      <c r="GL5" s="57"/>
      <c r="GM5" s="57"/>
      <c r="GN5" s="57"/>
      <c r="GO5" s="57"/>
      <c r="GP5" s="57"/>
      <c r="GQ5" s="57"/>
      <c r="GR5" s="57"/>
      <c r="GS5" s="57"/>
      <c r="GT5" s="57"/>
      <c r="GU5" s="57"/>
      <c r="GV5" s="57"/>
      <c r="GW5" s="57"/>
      <c r="GX5" s="57"/>
      <c r="GY5" s="57"/>
      <c r="GZ5" s="57"/>
      <c r="HA5" s="57"/>
      <c r="HB5" s="57"/>
      <c r="HC5" s="57"/>
      <c r="HD5" s="57"/>
      <c r="HE5" s="57"/>
      <c r="HF5" s="57"/>
      <c r="HG5" s="57"/>
      <c r="HH5" s="57"/>
      <c r="HI5" s="57"/>
      <c r="HJ5" s="57"/>
      <c r="HK5" s="57"/>
      <c r="HL5" s="57"/>
      <c r="HM5" s="57"/>
      <c r="HN5" s="57"/>
      <c r="HO5" s="57"/>
      <c r="HP5" s="57"/>
      <c r="HQ5" s="57"/>
      <c r="HR5" s="57"/>
      <c r="HS5" s="57"/>
      <c r="HT5" s="57"/>
      <c r="HU5" s="57"/>
      <c r="HV5" s="57"/>
      <c r="HW5" s="57"/>
      <c r="HX5" s="57"/>
      <c r="HY5" s="57"/>
      <c r="HZ5" s="57"/>
      <c r="IA5" s="57"/>
      <c r="IB5" s="57"/>
      <c r="IC5" s="57"/>
      <c r="ID5" s="57"/>
      <c r="IE5" s="57"/>
      <c r="IF5" s="57"/>
      <c r="IG5" s="57"/>
      <c r="IH5" s="57"/>
      <c r="II5" s="57"/>
      <c r="IJ5" s="57"/>
      <c r="IK5" s="57"/>
      <c r="IL5" s="57"/>
      <c r="IM5" s="57"/>
    </row>
    <row r="6" spans="1:247" ht="8.25" customHeight="1">
      <c r="J6" s="26">
        <f>SUMIF(J2:J5,"Y",I2:I5)</f>
        <v>265536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87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67" t="s">
        <v>10</v>
      </c>
      <c r="B1" s="67"/>
      <c r="C1" s="2"/>
    </row>
    <row r="2" spans="1:6" ht="14.25" customHeight="1">
      <c r="A2" s="67" t="s">
        <v>11</v>
      </c>
      <c r="B2" s="67"/>
      <c r="C2" s="2"/>
    </row>
    <row r="5" spans="1:6" ht="30">
      <c r="A5" s="3" t="s">
        <v>2</v>
      </c>
      <c r="B5" s="4" t="s">
        <v>12</v>
      </c>
      <c r="C5" s="4" t="s">
        <v>13</v>
      </c>
      <c r="D5" s="5" t="s">
        <v>14</v>
      </c>
      <c r="E5" s="1" t="s">
        <v>15</v>
      </c>
      <c r="F5" s="1" t="s">
        <v>16</v>
      </c>
    </row>
    <row r="6" spans="1:6" ht="42.75">
      <c r="A6" s="6">
        <v>1</v>
      </c>
      <c r="B6" s="7" t="s">
        <v>17</v>
      </c>
      <c r="C6" s="8" t="s">
        <v>18</v>
      </c>
      <c r="D6" s="9"/>
      <c r="E6" s="10">
        <v>0.2</v>
      </c>
      <c r="F6" s="10">
        <f t="shared" ref="F6:F12" si="0">E6/10*D6</f>
        <v>0</v>
      </c>
    </row>
    <row r="7" spans="1:6" ht="42.75">
      <c r="A7" s="6">
        <v>2</v>
      </c>
      <c r="B7" s="7" t="s">
        <v>19</v>
      </c>
      <c r="C7" s="8" t="s">
        <v>20</v>
      </c>
      <c r="D7" s="11"/>
      <c r="E7" s="10">
        <v>0.15</v>
      </c>
      <c r="F7" s="10">
        <f t="shared" si="0"/>
        <v>0</v>
      </c>
    </row>
    <row r="8" spans="1:6" ht="42.75">
      <c r="A8" s="6">
        <v>3</v>
      </c>
      <c r="B8" s="7" t="s">
        <v>21</v>
      </c>
      <c r="C8" s="8" t="s">
        <v>22</v>
      </c>
      <c r="D8" s="11"/>
      <c r="E8" s="10">
        <v>0.1</v>
      </c>
      <c r="F8" s="10">
        <f t="shared" si="0"/>
        <v>0</v>
      </c>
    </row>
    <row r="9" spans="1:6" ht="57">
      <c r="A9" s="6">
        <v>4</v>
      </c>
      <c r="B9" s="7" t="s">
        <v>23</v>
      </c>
      <c r="C9" s="12" t="s">
        <v>24</v>
      </c>
      <c r="D9" s="11"/>
      <c r="E9" s="10">
        <v>0.1</v>
      </c>
      <c r="F9" s="10">
        <f t="shared" si="0"/>
        <v>0</v>
      </c>
    </row>
    <row r="10" spans="1:6" ht="85.5">
      <c r="A10" s="6">
        <v>5</v>
      </c>
      <c r="B10" s="7" t="s">
        <v>25</v>
      </c>
      <c r="C10" s="8" t="s">
        <v>26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27</v>
      </c>
      <c r="C11" s="14" t="s">
        <v>28</v>
      </c>
      <c r="D11" s="11"/>
      <c r="E11" s="10">
        <v>0.1</v>
      </c>
      <c r="F11" s="10">
        <f t="shared" si="0"/>
        <v>0</v>
      </c>
    </row>
    <row r="12" spans="1:6" ht="28.5">
      <c r="A12" s="6">
        <v>7</v>
      </c>
      <c r="B12" s="6" t="s">
        <v>29</v>
      </c>
      <c r="C12" s="15" t="s">
        <v>30</v>
      </c>
      <c r="D12" s="11"/>
      <c r="E12" s="10">
        <v>0.25</v>
      </c>
      <c r="F12" s="10">
        <f t="shared" si="0"/>
        <v>0</v>
      </c>
    </row>
    <row r="13" spans="1:6" ht="15">
      <c r="A13" s="16"/>
      <c r="B13" s="17" t="s">
        <v>31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MyPc</cp:lastModifiedBy>
  <cp:lastPrinted>2019-07-18T09:46:33Z</cp:lastPrinted>
  <dcterms:created xsi:type="dcterms:W3CDTF">2015-09-25T09:25:31Z</dcterms:created>
  <dcterms:modified xsi:type="dcterms:W3CDTF">2019-12-02T05:50:18Z</dcterms:modified>
</cp:coreProperties>
</file>