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abh\"/>
    </mc:Choice>
  </mc:AlternateContent>
  <bookViews>
    <workbookView xWindow="0" yWindow="0" windowWidth="20490" windowHeight="7755" activeTab="2"/>
  </bookViews>
  <sheets>
    <sheet name="Eligibility" sheetId="1" r:id="rId1"/>
    <sheet name="RTR" sheetId="2" r:id="rId2"/>
    <sheet name="Banking" sheetId="7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7" l="1"/>
  <c r="H12" i="7"/>
  <c r="G12" i="7"/>
  <c r="F12" i="7"/>
  <c r="E12" i="7"/>
  <c r="D12" i="7"/>
  <c r="C12" i="7"/>
  <c r="I12" i="7" l="1"/>
  <c r="D4" i="1" l="1"/>
  <c r="D5" i="1"/>
  <c r="D6" i="1"/>
  <c r="F6" i="1" s="1"/>
  <c r="D7" i="1"/>
  <c r="F7" i="1" s="1"/>
  <c r="D8" i="1"/>
  <c r="D9" i="1"/>
  <c r="D3" i="1"/>
  <c r="F3" i="1" s="1"/>
  <c r="D13" i="1"/>
  <c r="F13" i="1" s="1"/>
  <c r="F8" i="1"/>
  <c r="F4" i="1"/>
  <c r="F5" i="1"/>
  <c r="F9" i="1"/>
  <c r="D11" i="1"/>
  <c r="F11" i="1" s="1"/>
  <c r="D12" i="1"/>
  <c r="F12" i="1" s="1"/>
  <c r="D14" i="1"/>
  <c r="F14" i="1" s="1"/>
  <c r="E13" i="5"/>
  <c r="F12" i="5"/>
  <c r="F11" i="5"/>
  <c r="F10" i="5"/>
  <c r="F9" i="5"/>
  <c r="F8" i="5"/>
  <c r="F7" i="5"/>
  <c r="F6" i="5"/>
  <c r="F13" i="5" s="1"/>
  <c r="K5" i="2"/>
  <c r="F17" i="1" s="1"/>
  <c r="F22" i="1"/>
  <c r="F15" i="1" l="1"/>
  <c r="F16" i="1" s="1"/>
  <c r="F19" i="1" s="1"/>
  <c r="F23" i="1" s="1"/>
</calcChain>
</file>

<file path=xl/sharedStrings.xml><?xml version="1.0" encoding="utf-8"?>
<sst xmlns="http://schemas.openxmlformats.org/spreadsheetml/2006/main" count="97" uniqueCount="85">
  <si>
    <t>ASSESSMENT YEAR</t>
  </si>
  <si>
    <t xml:space="preserve">Application No.    </t>
  </si>
  <si>
    <t xml:space="preserve">TOP UP </t>
  </si>
  <si>
    <t>2018-19</t>
  </si>
  <si>
    <t>2017-18</t>
  </si>
  <si>
    <t xml:space="preserve">Average    </t>
  </si>
  <si>
    <t>Eligibility</t>
  </si>
  <si>
    <t xml:space="preserve">Eligible Income    </t>
  </si>
  <si>
    <t>Income From Other Sources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</si>
  <si>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</si>
  <si>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</si>
  <si>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</si>
  <si>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</si>
  <si>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</si>
  <si>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</si>
  <si>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</si>
  <si>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</si>
  <si>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</si>
  <si>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</si>
  <si>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</si>
  <si>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</si>
  <si>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</si>
  <si>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</si>
  <si>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</si>
  <si>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</si>
  <si>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</si>
  <si>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</si>
  <si>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</si>
  <si>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</si>
  <si>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</si>
  <si>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</si>
  <si>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</si>
  <si>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</si>
  <si>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</si>
  <si>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</si>
  <si>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</si>
  <si>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</si>
  <si>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</si>
  <si>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</si>
  <si>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</si>
  <si>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</si>
  <si>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</si>
  <si>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</si>
  <si>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</si>
  <si>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</si>
  <si>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</si>
  <si>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</si>
  <si>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</si>
  <si>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</si>
  <si>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</si>
  <si>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</si>
  <si>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</si>
  <si>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</si>
  <si>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Soni Building Material &amp; Shuttering Store</t>
  </si>
  <si>
    <t>Soni Building Material &amp; Shuttering Store (Prop. Swarn Kumar)</t>
  </si>
  <si>
    <t xml:space="preserve">Income From House Property </t>
  </si>
  <si>
    <t>Income from soni property advisors</t>
  </si>
  <si>
    <t>Income from sony health club gym</t>
  </si>
  <si>
    <t>Income from soni building material &amp; Shuttering store</t>
  </si>
  <si>
    <t>Income from other sources</t>
  </si>
  <si>
    <t>2019-20</t>
  </si>
  <si>
    <t>Business Income u/s 44 AD</t>
  </si>
  <si>
    <t>Kiran</t>
  </si>
  <si>
    <t>Swarn Kumar</t>
  </si>
  <si>
    <t>BOI</t>
  </si>
  <si>
    <t>CC</t>
  </si>
  <si>
    <t>Capital Small Finance</t>
  </si>
  <si>
    <t>PL</t>
  </si>
  <si>
    <t>Car Loan</t>
  </si>
  <si>
    <t>AUR004203122132</t>
  </si>
  <si>
    <t>Axis Bank</t>
  </si>
  <si>
    <t>June</t>
  </si>
  <si>
    <t>July</t>
  </si>
  <si>
    <t>Aug</t>
  </si>
  <si>
    <t>Sept</t>
  </si>
  <si>
    <t>Oct</t>
  </si>
  <si>
    <t>Nov</t>
  </si>
  <si>
    <t>No of Cr.</t>
  </si>
  <si>
    <t>Eligibilty In Lacs</t>
  </si>
  <si>
    <t>5th</t>
  </si>
  <si>
    <t>10th</t>
  </si>
  <si>
    <t>15th</t>
  </si>
  <si>
    <t>20th</t>
  </si>
  <si>
    <t>25th</t>
  </si>
  <si>
    <t>Axis Bank A/C No. 916010001706881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</si>
</sst>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/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6" borderId="1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"/>
  <sheetViews>
    <sheetView topLeftCell="A3" zoomScale="107" zoomScaleNormal="107" workbookViewId="0">
      <selection activeCell="F22" sqref="F22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25" t="s">
        <v>53</v>
      </c>
      <c r="B1" s="55" t="s">
        <v>0</v>
      </c>
      <c r="C1" s="55"/>
      <c r="D1" s="25" t="s">
        <v>1</v>
      </c>
      <c r="E1" s="25">
        <v>7720208401</v>
      </c>
      <c r="F1" s="25" t="s">
        <v>2</v>
      </c>
    </row>
    <row r="2" spans="1:6" ht="27">
      <c r="A2" s="26" t="s">
        <v>54</v>
      </c>
      <c r="B2" s="27" t="s">
        <v>60</v>
      </c>
      <c r="C2" s="27" t="s">
        <v>3</v>
      </c>
      <c r="D2" s="27" t="s">
        <v>5</v>
      </c>
      <c r="E2" s="28" t="s">
        <v>6</v>
      </c>
      <c r="F2" s="27" t="s">
        <v>7</v>
      </c>
    </row>
    <row r="3" spans="1:6">
      <c r="A3" s="29" t="s">
        <v>55</v>
      </c>
      <c r="B3" s="30">
        <v>140000</v>
      </c>
      <c r="C3" s="31">
        <v>0</v>
      </c>
      <c r="D3" s="32">
        <f>AVERAGE(B3)</f>
        <v>140000</v>
      </c>
      <c r="E3" s="33">
        <v>1</v>
      </c>
      <c r="F3" s="32">
        <f t="shared" ref="F3:F9" si="0">E3*D3</f>
        <v>140000</v>
      </c>
    </row>
    <row r="4" spans="1:6">
      <c r="A4" s="29" t="s">
        <v>56</v>
      </c>
      <c r="B4" s="30">
        <v>126500</v>
      </c>
      <c r="C4" s="31">
        <v>0</v>
      </c>
      <c r="D4" s="32">
        <f t="shared" ref="D4:D9" si="1">AVERAGE(B4)</f>
        <v>126500</v>
      </c>
      <c r="E4" s="33">
        <v>1</v>
      </c>
      <c r="F4" s="32">
        <f t="shared" si="0"/>
        <v>126500</v>
      </c>
    </row>
    <row r="5" spans="1:6">
      <c r="A5" s="29" t="s">
        <v>57</v>
      </c>
      <c r="B5" s="30">
        <v>113200</v>
      </c>
      <c r="C5" s="31">
        <v>0</v>
      </c>
      <c r="D5" s="32">
        <f t="shared" si="1"/>
        <v>113200</v>
      </c>
      <c r="E5" s="33">
        <v>1</v>
      </c>
      <c r="F5" s="32">
        <f t="shared" ref="F5" si="2">E5*D5</f>
        <v>113200</v>
      </c>
    </row>
    <row r="6" spans="1:6" ht="15" customHeight="1">
      <c r="A6" s="29" t="s">
        <v>58</v>
      </c>
      <c r="B6" s="30">
        <v>119780</v>
      </c>
      <c r="C6" s="31">
        <v>0</v>
      </c>
      <c r="D6" s="32">
        <f t="shared" si="1"/>
        <v>119780</v>
      </c>
      <c r="E6" s="33">
        <v>1</v>
      </c>
      <c r="F6" s="32">
        <f t="shared" ref="F6:F7" si="3">E6*D6</f>
        <v>119780</v>
      </c>
    </row>
    <row r="7" spans="1:6">
      <c r="A7" s="29" t="s">
        <v>61</v>
      </c>
      <c r="B7" s="30">
        <v>0</v>
      </c>
      <c r="C7" s="31">
        <v>0</v>
      </c>
      <c r="D7" s="32">
        <f t="shared" si="1"/>
        <v>0</v>
      </c>
      <c r="E7" s="33">
        <v>1</v>
      </c>
      <c r="F7" s="32">
        <f t="shared" si="3"/>
        <v>0</v>
      </c>
    </row>
    <row r="8" spans="1:6">
      <c r="A8" s="29" t="s">
        <v>59</v>
      </c>
      <c r="B8" s="30">
        <v>7630</v>
      </c>
      <c r="C8" s="31">
        <v>0</v>
      </c>
      <c r="D8" s="32">
        <f t="shared" si="1"/>
        <v>7630</v>
      </c>
      <c r="E8" s="33">
        <v>0.5</v>
      </c>
      <c r="F8" s="32">
        <f t="shared" ref="F8" si="4">E8*D8</f>
        <v>3815</v>
      </c>
    </row>
    <row r="9" spans="1:6">
      <c r="A9" s="29" t="s">
        <v>9</v>
      </c>
      <c r="B9" s="30">
        <v>-28789</v>
      </c>
      <c r="C9" s="30">
        <v>0</v>
      </c>
      <c r="D9" s="32">
        <f t="shared" si="1"/>
        <v>-28789</v>
      </c>
      <c r="E9" s="33">
        <v>1</v>
      </c>
      <c r="F9" s="32">
        <f t="shared" si="0"/>
        <v>-28789</v>
      </c>
    </row>
    <row r="10" spans="1:6">
      <c r="A10" s="26" t="s">
        <v>62</v>
      </c>
      <c r="B10" s="27" t="s">
        <v>3</v>
      </c>
      <c r="C10" s="27" t="s">
        <v>4</v>
      </c>
      <c r="D10" s="27" t="s">
        <v>5</v>
      </c>
      <c r="E10" s="28" t="s">
        <v>6</v>
      </c>
      <c r="F10" s="27" t="s">
        <v>7</v>
      </c>
    </row>
    <row r="11" spans="1:6">
      <c r="A11" s="29" t="s">
        <v>55</v>
      </c>
      <c r="B11" s="30">
        <v>266000</v>
      </c>
      <c r="C11" s="31">
        <v>0</v>
      </c>
      <c r="D11" s="32">
        <f>AVERAGE(B11:C11)</f>
        <v>133000</v>
      </c>
      <c r="E11" s="33">
        <v>1</v>
      </c>
      <c r="F11" s="32">
        <f t="shared" ref="F11:F14" si="5">E11*D11</f>
        <v>133000</v>
      </c>
    </row>
    <row r="12" spans="1:6">
      <c r="A12" s="29" t="s">
        <v>8</v>
      </c>
      <c r="B12" s="30">
        <v>1106</v>
      </c>
      <c r="C12" s="31">
        <v>0</v>
      </c>
      <c r="D12" s="32">
        <f>AVERAGE(B12:C12)</f>
        <v>553</v>
      </c>
      <c r="E12" s="33">
        <v>0.5</v>
      </c>
      <c r="F12" s="32">
        <f t="shared" si="5"/>
        <v>276.5</v>
      </c>
    </row>
    <row r="13" spans="1:6">
      <c r="A13" s="29" t="s">
        <v>61</v>
      </c>
      <c r="B13" s="30">
        <v>251600</v>
      </c>
      <c r="C13" s="30">
        <v>0</v>
      </c>
      <c r="D13" s="32">
        <f>AVERAGE(B13:C13)</f>
        <v>125800</v>
      </c>
      <c r="E13" s="33">
        <v>1</v>
      </c>
      <c r="F13" s="32">
        <f t="shared" ref="F13" si="6">E13*D13</f>
        <v>125800</v>
      </c>
    </row>
    <row r="14" spans="1:6">
      <c r="A14" s="29" t="s">
        <v>9</v>
      </c>
      <c r="B14" s="30">
        <v>-12143</v>
      </c>
      <c r="C14" s="30">
        <v>0</v>
      </c>
      <c r="D14" s="32">
        <f>AVERAGE(B14:C14)</f>
        <v>-6071.5</v>
      </c>
      <c r="E14" s="33">
        <v>1</v>
      </c>
      <c r="F14" s="32">
        <f t="shared" si="5"/>
        <v>-6071.5</v>
      </c>
    </row>
    <row r="15" spans="1:6" ht="15.4" customHeight="1">
      <c r="A15" s="34" t="s">
        <v>10</v>
      </c>
      <c r="B15" s="56"/>
      <c r="C15" s="57"/>
      <c r="D15" s="57"/>
      <c r="E15" s="58"/>
      <c r="F15" s="35">
        <f>+SUM(F3:F14)</f>
        <v>727511</v>
      </c>
    </row>
    <row r="16" spans="1:6" ht="16.350000000000001" customHeight="1">
      <c r="A16" s="36" t="s">
        <v>11</v>
      </c>
      <c r="B16" s="59"/>
      <c r="C16" s="60"/>
      <c r="D16" s="60"/>
      <c r="E16" s="61"/>
      <c r="F16" s="35">
        <f>F15/12</f>
        <v>60625.916666666664</v>
      </c>
    </row>
    <row r="17" spans="1:6">
      <c r="A17" s="36" t="s">
        <v>12</v>
      </c>
      <c r="B17" s="59"/>
      <c r="C17" s="60"/>
      <c r="D17" s="60"/>
      <c r="E17" s="61"/>
      <c r="F17" s="32">
        <f>RTR!K5</f>
        <v>31678</v>
      </c>
    </row>
    <row r="18" spans="1:6" ht="16.350000000000001" customHeight="1">
      <c r="A18" s="37" t="s">
        <v>13</v>
      </c>
      <c r="B18" s="62"/>
      <c r="C18" s="63"/>
      <c r="D18" s="63"/>
      <c r="E18" s="64"/>
      <c r="F18" s="38">
        <v>1</v>
      </c>
    </row>
    <row r="19" spans="1:6" ht="16.350000000000001" customHeight="1">
      <c r="A19" s="36" t="s">
        <v>14</v>
      </c>
      <c r="B19" s="65"/>
      <c r="C19" s="65"/>
      <c r="D19" s="65"/>
      <c r="E19" s="65"/>
      <c r="F19" s="39">
        <f>(F16*F18)-F17</f>
        <v>28947.916666666664</v>
      </c>
    </row>
    <row r="20" spans="1:6" ht="16.350000000000001" customHeight="1">
      <c r="A20" s="36" t="s">
        <v>15</v>
      </c>
      <c r="B20" s="65"/>
      <c r="C20" s="65"/>
      <c r="D20" s="65"/>
      <c r="E20" s="65"/>
      <c r="F20" s="40">
        <v>180</v>
      </c>
    </row>
    <row r="21" spans="1:6" ht="14.25" customHeight="1">
      <c r="A21" s="36" t="s">
        <v>16</v>
      </c>
      <c r="B21" s="65"/>
      <c r="C21" s="65"/>
      <c r="D21" s="65"/>
      <c r="E21" s="65"/>
      <c r="F21" s="38">
        <v>0.1</v>
      </c>
    </row>
    <row r="22" spans="1:6">
      <c r="A22" s="36" t="s">
        <v>17</v>
      </c>
      <c r="B22" s="65"/>
      <c r="C22" s="65"/>
      <c r="D22" s="65"/>
      <c r="E22" s="65"/>
      <c r="F22" s="41">
        <f>PMT(F21/12,F20,-100000)</f>
        <v>1074.6051177081163</v>
      </c>
    </row>
    <row r="23" spans="1:6">
      <c r="A23" s="36" t="s">
        <v>18</v>
      </c>
      <c r="B23" s="65"/>
      <c r="C23" s="65"/>
      <c r="D23" s="65"/>
      <c r="E23" s="65"/>
      <c r="F23" s="42">
        <f>F19/F22</f>
        <v>26.938189842614804</v>
      </c>
    </row>
  </sheetData>
  <sheetProtection selectLockedCells="1" selectUnlockedCells="1"/>
  <mergeCells count="10">
    <mergeCell ref="B19:E19"/>
    <mergeCell ref="B20:E20"/>
    <mergeCell ref="B21:E21"/>
    <mergeCell ref="B22:E22"/>
    <mergeCell ref="B23:E23"/>
    <mergeCell ref="B1:C1"/>
    <mergeCell ref="B15:E15"/>
    <mergeCell ref="B16:E16"/>
    <mergeCell ref="B17:E17"/>
    <mergeCell ref="B18:E18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5"/>
  <sheetViews>
    <sheetView zoomScale="136" zoomScaleNormal="136" workbookViewId="0">
      <selection activeCell="J7" sqref="J7"/>
    </sheetView>
  </sheetViews>
  <sheetFormatPr defaultColWidth="22.140625" defaultRowHeight="13.5"/>
  <cols>
    <col min="1" max="1" width="5.42578125" style="43" customWidth="1"/>
    <col min="2" max="2" width="19.28515625" style="43" bestFit="1" customWidth="1"/>
    <col min="3" max="3" width="14.85546875" style="43" customWidth="1"/>
    <col min="4" max="4" width="14.140625" style="43" customWidth="1"/>
    <col min="5" max="5" width="7.28515625" style="43" customWidth="1"/>
    <col min="6" max="6" width="9.85546875" style="43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248" s="47" customFormat="1" ht="12" customHeight="1">
      <c r="A1" s="45" t="s">
        <v>19</v>
      </c>
      <c r="B1" s="45" t="s">
        <v>20</v>
      </c>
      <c r="C1" s="45" t="s">
        <v>21</v>
      </c>
      <c r="D1" s="45" t="s">
        <v>22</v>
      </c>
      <c r="E1" s="45" t="s">
        <v>23</v>
      </c>
      <c r="F1" s="45" t="s">
        <v>24</v>
      </c>
      <c r="G1" s="45" t="s">
        <v>25</v>
      </c>
      <c r="H1" s="45" t="s">
        <v>26</v>
      </c>
      <c r="I1" s="45" t="s">
        <v>27</v>
      </c>
      <c r="J1" s="45" t="s">
        <v>28</v>
      </c>
      <c r="K1" s="45" t="s">
        <v>29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</row>
    <row r="2" spans="1:248" s="47" customFormat="1" ht="12" customHeight="1">
      <c r="A2" s="48">
        <v>1</v>
      </c>
      <c r="B2" s="49">
        <v>650725100000016</v>
      </c>
      <c r="C2" s="48" t="s">
        <v>63</v>
      </c>
      <c r="D2" s="48" t="s">
        <v>64</v>
      </c>
      <c r="E2" s="49" t="s">
        <v>65</v>
      </c>
      <c r="F2" s="49">
        <v>800000</v>
      </c>
      <c r="G2" s="50"/>
      <c r="H2" s="50"/>
      <c r="I2" s="50"/>
      <c r="J2" s="50"/>
      <c r="K2" s="51" t="s">
        <v>30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</row>
    <row r="3" spans="1:248" s="47" customFormat="1" ht="12" customHeight="1">
      <c r="A3" s="48">
        <v>2</v>
      </c>
      <c r="B3" s="49">
        <v>82602000003</v>
      </c>
      <c r="C3" s="48" t="s">
        <v>62</v>
      </c>
      <c r="D3" s="48" t="s">
        <v>66</v>
      </c>
      <c r="E3" s="49" t="s">
        <v>67</v>
      </c>
      <c r="F3" s="49">
        <v>950000</v>
      </c>
      <c r="G3" s="52"/>
      <c r="H3" s="52"/>
      <c r="I3" s="52"/>
      <c r="J3" s="52">
        <v>17542</v>
      </c>
      <c r="K3" s="51" t="s">
        <v>30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</row>
    <row r="4" spans="1:248" s="47" customFormat="1" ht="12" customHeight="1">
      <c r="A4" s="48">
        <v>3</v>
      </c>
      <c r="B4" s="49" t="s">
        <v>69</v>
      </c>
      <c r="C4" s="48"/>
      <c r="D4" s="48" t="s">
        <v>70</v>
      </c>
      <c r="E4" s="49" t="s">
        <v>68</v>
      </c>
      <c r="F4" s="49"/>
      <c r="G4" s="52"/>
      <c r="H4" s="52"/>
      <c r="I4" s="52"/>
      <c r="J4" s="52">
        <v>14136</v>
      </c>
      <c r="K4" s="51" t="s">
        <v>30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</row>
    <row r="5" spans="1:248" s="47" customFormat="1" ht="12" customHeight="1">
      <c r="A5" s="53"/>
      <c r="B5" s="48"/>
      <c r="C5" s="48"/>
      <c r="D5" s="48"/>
      <c r="E5" s="48"/>
      <c r="F5" s="48"/>
      <c r="G5" s="48"/>
      <c r="H5" s="48"/>
      <c r="I5" s="48"/>
      <c r="J5" s="48"/>
      <c r="K5" s="54">
        <f>SUMIF(K2:K4,"Y",J2:J4)</f>
        <v>31678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tabSelected="1" topLeftCell="A4" workbookViewId="0">
      <selection activeCell="B21" sqref="B21"/>
    </sheetView>
  </sheetViews>
  <sheetFormatPr defaultRowHeight="12.75"/>
  <cols>
    <col min="2" max="2" width="17.85546875" customWidth="1"/>
    <col min="3" max="3" width="10.42578125" customWidth="1"/>
    <col min="4" max="4" width="10.7109375" customWidth="1"/>
    <col min="5" max="5" width="11.42578125" customWidth="1"/>
  </cols>
  <sheetData>
    <row r="4" spans="2:9" ht="21">
      <c r="B4" s="67"/>
      <c r="C4" s="68"/>
      <c r="D4" s="69" t="s">
        <v>63</v>
      </c>
      <c r="E4" s="70"/>
      <c r="F4" s="67"/>
      <c r="G4" s="67"/>
      <c r="H4" s="67"/>
      <c r="I4" s="67"/>
    </row>
    <row r="5" spans="2:9" ht="30">
      <c r="B5" s="71" t="s">
        <v>84</v>
      </c>
      <c r="C5" s="68"/>
      <c r="D5" s="72"/>
      <c r="E5" s="72"/>
      <c r="F5" s="73"/>
      <c r="G5" s="67"/>
      <c r="H5" s="67"/>
      <c r="I5" s="67"/>
    </row>
    <row r="6" spans="2:9" ht="15">
      <c r="B6" s="74"/>
      <c r="C6" s="75" t="s">
        <v>71</v>
      </c>
      <c r="D6" s="75" t="s">
        <v>72</v>
      </c>
      <c r="E6" s="75" t="s">
        <v>73</v>
      </c>
      <c r="F6" s="75" t="s">
        <v>74</v>
      </c>
      <c r="G6" s="75" t="s">
        <v>75</v>
      </c>
      <c r="H6" s="75" t="s">
        <v>76</v>
      </c>
      <c r="I6" s="76"/>
    </row>
    <row r="7" spans="2:9" ht="15">
      <c r="B7" s="75" t="s">
        <v>79</v>
      </c>
      <c r="C7" s="77">
        <v>58046.080000000002</v>
      </c>
      <c r="D7" s="77">
        <v>75305.679999999993</v>
      </c>
      <c r="E7" s="76">
        <v>215869.98</v>
      </c>
      <c r="F7" s="77">
        <v>218647.98</v>
      </c>
      <c r="G7" s="77">
        <v>19926.97</v>
      </c>
      <c r="H7" s="77">
        <v>411565.27</v>
      </c>
      <c r="I7" s="76"/>
    </row>
    <row r="8" spans="2:9" ht="15">
      <c r="B8" s="75" t="s">
        <v>80</v>
      </c>
      <c r="C8" s="77">
        <v>40810.080000000002</v>
      </c>
      <c r="D8" s="77">
        <v>108669.68</v>
      </c>
      <c r="E8" s="77">
        <v>209233.98</v>
      </c>
      <c r="F8" s="77">
        <v>257647.98</v>
      </c>
      <c r="G8" s="77">
        <v>11790.97</v>
      </c>
      <c r="H8" s="77">
        <v>463346.27</v>
      </c>
      <c r="I8" s="76"/>
    </row>
    <row r="9" spans="2:9" ht="15">
      <c r="B9" s="75" t="s">
        <v>81</v>
      </c>
      <c r="C9" s="77">
        <v>40810.080000000002</v>
      </c>
      <c r="D9" s="77">
        <v>159151.98000000001</v>
      </c>
      <c r="E9" s="77">
        <v>194897.98</v>
      </c>
      <c r="F9" s="77">
        <v>243511.98</v>
      </c>
      <c r="G9" s="77">
        <v>11773.27</v>
      </c>
      <c r="H9" s="76">
        <v>449210.27</v>
      </c>
      <c r="I9" s="76"/>
    </row>
    <row r="10" spans="2:9" ht="15">
      <c r="B10" s="75" t="s">
        <v>82</v>
      </c>
      <c r="C10" s="77">
        <v>50774.68</v>
      </c>
      <c r="D10" s="77">
        <v>212949.98</v>
      </c>
      <c r="E10" s="76">
        <v>208877.98</v>
      </c>
      <c r="F10" s="77">
        <v>243511.98</v>
      </c>
      <c r="G10" s="77">
        <v>11656.27</v>
      </c>
      <c r="H10" s="77">
        <v>449210.27</v>
      </c>
      <c r="I10" s="76"/>
    </row>
    <row r="11" spans="2:9" ht="15">
      <c r="B11" s="75" t="s">
        <v>83</v>
      </c>
      <c r="C11" s="77">
        <v>50774.68</v>
      </c>
      <c r="D11" s="77">
        <v>218969.98</v>
      </c>
      <c r="E11" s="76">
        <v>218647.98</v>
      </c>
      <c r="F11" s="77">
        <v>43511.98</v>
      </c>
      <c r="G11" s="77">
        <v>11656.27</v>
      </c>
      <c r="H11" s="77">
        <v>458810.27</v>
      </c>
      <c r="I11" s="76"/>
    </row>
    <row r="12" spans="2:9">
      <c r="B12" s="78"/>
      <c r="C12" s="76">
        <f>SUM(C7:C11)</f>
        <v>241215.59999999998</v>
      </c>
      <c r="D12" s="76">
        <f>SUM(D7:D11)</f>
        <v>775047.29999999993</v>
      </c>
      <c r="E12" s="76">
        <f>SUM(E7:E11)</f>
        <v>1047527.9</v>
      </c>
      <c r="F12" s="76">
        <f>SUM(F7:F11)</f>
        <v>1006831.9</v>
      </c>
      <c r="G12" s="76">
        <f>SUM(G7:G11)</f>
        <v>66803.750000000015</v>
      </c>
      <c r="H12" s="76">
        <f>SUM(H7:H11)</f>
        <v>2232142.35</v>
      </c>
      <c r="I12" s="79">
        <f>(SUM(C12:H12)/30)</f>
        <v>178985.62666666665</v>
      </c>
    </row>
    <row r="13" spans="2:9" ht="15">
      <c r="B13" s="80" t="s">
        <v>77</v>
      </c>
      <c r="C13" s="76">
        <v>5</v>
      </c>
      <c r="D13" s="76">
        <v>10</v>
      </c>
      <c r="E13" s="76">
        <v>7</v>
      </c>
      <c r="F13" s="76">
        <v>4</v>
      </c>
      <c r="G13" s="76">
        <v>2</v>
      </c>
      <c r="H13" s="76">
        <v>6</v>
      </c>
      <c r="I13" s="81"/>
    </row>
    <row r="14" spans="2:9" ht="15">
      <c r="B14" s="67"/>
      <c r="C14" s="67"/>
      <c r="D14" s="67"/>
      <c r="E14" s="67"/>
      <c r="F14" s="82" t="s">
        <v>78</v>
      </c>
      <c r="G14" s="83"/>
      <c r="H14" s="84"/>
      <c r="I14" s="85">
        <f>178985.6/1074.61</f>
        <v>166.55865849005687</v>
      </c>
    </row>
  </sheetData>
  <mergeCells count="2">
    <mergeCell ref="D4:E4"/>
    <mergeCell ref="F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31</v>
      </c>
      <c r="B1" s="66"/>
      <c r="C1" s="2"/>
    </row>
    <row r="2" spans="1:6" ht="14.25" customHeight="1">
      <c r="A2" s="66" t="s">
        <v>32</v>
      </c>
      <c r="B2" s="66"/>
      <c r="C2" s="2"/>
    </row>
    <row r="5" spans="1:6" ht="27">
      <c r="A5" s="3" t="s">
        <v>19</v>
      </c>
      <c r="B5" s="4" t="s">
        <v>33</v>
      </c>
      <c r="C5" s="4" t="s">
        <v>34</v>
      </c>
      <c r="D5" s="5" t="s">
        <v>35</v>
      </c>
      <c r="E5" s="1" t="s">
        <v>36</v>
      </c>
      <c r="F5" s="1" t="s">
        <v>37</v>
      </c>
    </row>
    <row r="6" spans="1:6" ht="40.5">
      <c r="A6" s="6">
        <v>1</v>
      </c>
      <c r="B6" s="7" t="s">
        <v>38</v>
      </c>
      <c r="C6" s="8" t="s">
        <v>39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40</v>
      </c>
      <c r="C7" s="8" t="s">
        <v>41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42</v>
      </c>
      <c r="C8" s="8" t="s">
        <v>43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44</v>
      </c>
      <c r="C9" s="12" t="s">
        <v>45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46</v>
      </c>
      <c r="C10" s="8" t="s">
        <v>47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48</v>
      </c>
      <c r="C11" s="14" t="s">
        <v>49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50</v>
      </c>
      <c r="C12" s="15" t="s">
        <v>51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2019-12-16T07:51:52Z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