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4" i="2"/>
  <c r="C7" i="1"/>
  <c r="D4"/>
  <c r="F4" s="1"/>
  <c r="B7"/>
  <c r="I8" l="1"/>
  <c r="D5" l="1"/>
  <c r="F5" s="1"/>
  <c r="D6"/>
  <c r="F6" s="1"/>
  <c r="F11" l="1"/>
  <c r="D3" l="1"/>
  <c r="D7"/>
  <c r="D8"/>
  <c r="F8" l="1"/>
  <c r="F7"/>
  <c r="F16"/>
  <c r="F3" l="1"/>
  <c r="F6" i="5"/>
  <c r="F7"/>
  <c r="F8"/>
  <c r="F9"/>
  <c r="F10"/>
  <c r="F11"/>
  <c r="F12"/>
  <c r="E13"/>
  <c r="F13" l="1"/>
  <c r="F9" i="1"/>
  <c r="F10" s="1"/>
  <c r="F13" s="1"/>
  <c r="F17" s="1"/>
</calcChain>
</file>

<file path=xl/sharedStrings.xml><?xml version="1.0" encoding="utf-8"?>
<sst xmlns="http://schemas.openxmlformats.org/spreadsheetml/2006/main" count="70" uniqueCount="66">
  <si>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</si>
  <si>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</si>
  <si>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</si>
  <si>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</si>
  <si>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</si>
  <si>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</si>
  <si>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</si>
  <si>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</si>
  <si>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</si>
  <si>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</si>
  <si>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</si>
  <si>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</si>
  <si>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</si>
  <si>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</si>
  <si>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</si>
  <si>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</si>
  <si>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</si>
  <si>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</si>
  <si>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</si>
  <si>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</si>
  <si>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</si>
  <si>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</si>
  <si>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</si>
  <si>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</si>
  <si>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</si>
  <si>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</si>
  <si>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</si>
  <si>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</si>
  <si>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</si>
  <si>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</si>
  <si>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</si>
  <si>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</si>
  <si>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</si>
  <si>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</si>
  <si>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</si>
  <si>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</si>
  <si>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</si>
  <si>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</si>
  <si>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</si>
  <si>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</si>
  <si>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</si>
  <si>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</si>
  <si>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>EMI Considered</t>
  </si>
  <si>
    <t>y</t>
  </si>
  <si>
    <t>Assessment Year</t>
  </si>
  <si>
    <t>2019-20</t>
  </si>
  <si>
    <t xml:space="preserve">Max FOIR)                </t>
  </si>
  <si>
    <t>Loan Start Date</t>
  </si>
  <si>
    <t>2020-21</t>
  </si>
  <si>
    <t>Income fom other sources</t>
  </si>
  <si>
    <t>Sale as on 31/3/20</t>
  </si>
  <si>
    <t>Till November</t>
  </si>
  <si>
    <t>Firm</t>
  </si>
  <si>
    <t>Prop.</t>
  </si>
  <si>
    <t>Robin Thukral</t>
  </si>
  <si>
    <t>Income u/s 40A(2)b</t>
  </si>
  <si>
    <t>Depreciation</t>
  </si>
  <si>
    <t>Bank Interest</t>
  </si>
  <si>
    <t>Sale as on 31/3/19</t>
  </si>
  <si>
    <t>Yes Bank</t>
  </si>
  <si>
    <t>TL</t>
  </si>
  <si>
    <t>Sunlight Knitwears</t>
  </si>
  <si>
    <t>Sunlight Knitwears (Prop. Robin Thukral)</t>
  </si>
  <si>
    <t>HDFC bank</t>
  </si>
  <si>
    <t>PL</t>
  </si>
  <si>
    <t>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</si>
</sst>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3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left" vertical="center"/>
    </xf>
    <xf numFmtId="1" fontId="8" fillId="6" borderId="2" xfId="0" applyNumberFormat="1" applyFont="1" applyFill="1" applyBorder="1" applyAlignment="1">
      <alignment horizontal="left" vertical="center"/>
    </xf>
    <xf numFmtId="2" fontId="8" fillId="6" borderId="2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9" fontId="10" fillId="3" borderId="2" xfId="1" applyNumberFormat="1" applyFont="1" applyFill="1" applyBorder="1" applyAlignment="1" applyProtection="1">
      <alignment horizontal="left"/>
    </xf>
    <xf numFmtId="164" fontId="10" fillId="3" borderId="2" xfId="1" applyFont="1" applyFill="1" applyBorder="1" applyAlignment="1" applyProtection="1">
      <alignment horizontal="left"/>
    </xf>
    <xf numFmtId="0" fontId="10" fillId="3" borderId="2" xfId="0" applyNumberFormat="1" applyFont="1" applyFill="1" applyBorder="1" applyAlignment="1">
      <alignment horizontal="left"/>
    </xf>
    <xf numFmtId="167" fontId="10" fillId="3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3" borderId="2" xfId="4" applyNumberFormat="1" applyFont="1" applyFill="1" applyBorder="1" applyAlignment="1" applyProtection="1">
      <alignment horizontal="left"/>
    </xf>
    <xf numFmtId="164" fontId="10" fillId="3" borderId="2" xfId="4" applyNumberFormat="1" applyFont="1" applyFill="1" applyBorder="1" applyAlignment="1" applyProtection="1">
      <alignment horizontal="left"/>
    </xf>
    <xf numFmtId="165" fontId="10" fillId="7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9" fontId="10" fillId="7" borderId="2" xfId="1" applyNumberFormat="1" applyFont="1" applyFill="1" applyBorder="1" applyAlignment="1" applyProtection="1">
      <alignment horizontal="left"/>
    </xf>
    <xf numFmtId="0" fontId="8" fillId="6" borderId="4" xfId="0" applyFont="1" applyFill="1" applyBorder="1" applyAlignment="1">
      <alignment horizontal="left" vertical="center"/>
    </xf>
    <xf numFmtId="1" fontId="8" fillId="6" borderId="4" xfId="0" applyNumberFormat="1" applyFont="1" applyFill="1" applyBorder="1" applyAlignment="1">
      <alignment horizontal="left" vertical="center"/>
    </xf>
    <xf numFmtId="2" fontId="8" fillId="6" borderId="4" xfId="0" applyNumberFormat="1" applyFont="1" applyFill="1" applyBorder="1" applyAlignment="1">
      <alignment horizontal="left" vertical="center"/>
    </xf>
    <xf numFmtId="168" fontId="8" fillId="6" borderId="4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/>
    </xf>
    <xf numFmtId="0" fontId="12" fillId="8" borderId="2" xfId="0" applyFont="1" applyFill="1" applyBorder="1" applyAlignment="1">
      <alignment horizontal="left" vertical="center"/>
    </xf>
    <xf numFmtId="0" fontId="10" fillId="2" borderId="2" xfId="3" applyFont="1" applyFill="1" applyBorder="1" applyAlignment="1">
      <alignment horizontal="left"/>
    </xf>
    <xf numFmtId="165" fontId="11" fillId="8" borderId="5" xfId="1" applyNumberFormat="1" applyFont="1" applyFill="1" applyBorder="1" applyAlignment="1" applyProtection="1">
      <alignment horizontal="center"/>
    </xf>
    <xf numFmtId="165" fontId="11" fillId="8" borderId="7" xfId="1" applyNumberFormat="1" applyFont="1" applyFill="1" applyBorder="1" applyAlignment="1" applyProtection="1">
      <alignment horizontal="center"/>
    </xf>
    <xf numFmtId="165" fontId="10" fillId="8" borderId="5" xfId="1" applyNumberFormat="1" applyFont="1" applyFill="1" applyBorder="1" applyAlignment="1" applyProtection="1">
      <alignment horizontal="center"/>
    </xf>
    <xf numFmtId="165" fontId="10" fillId="8" borderId="6" xfId="1" applyNumberFormat="1" applyFont="1" applyFill="1" applyBorder="1" applyAlignment="1" applyProtection="1">
      <alignment horizontal="center"/>
    </xf>
    <xf numFmtId="165" fontId="10" fillId="8" borderId="7" xfId="1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17"/>
  <sheetViews>
    <sheetView tabSelected="1" topLeftCell="A7" zoomScale="136" zoomScaleNormal="136" workbookViewId="0">
      <selection activeCell="D23" sqref="D23"/>
    </sheetView>
  </sheetViews>
  <sheetFormatPr defaultColWidth="31.28515625" defaultRowHeight="12"/>
  <cols>
    <col min="1" max="1" width="35.5703125" style="34" bestFit="1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5.28515625" style="34" bestFit="1" customWidth="1"/>
    <col min="7" max="7" width="14.7109375" style="34" customWidth="1"/>
    <col min="8" max="9" width="15.28515625" style="34" bestFit="1" customWidth="1"/>
    <col min="10" max="11" width="13.140625" style="34" customWidth="1"/>
    <col min="12" max="12" width="13.7109375" style="34" customWidth="1"/>
    <col min="13" max="13" width="14.140625" style="34" customWidth="1"/>
    <col min="14" max="14" width="11.85546875" style="34" customWidth="1"/>
    <col min="15" max="15" width="12" style="34" customWidth="1"/>
    <col min="16" max="16" width="11" style="34" customWidth="1"/>
    <col min="17" max="17" width="11.5703125" style="34" customWidth="1"/>
    <col min="18" max="18" width="12" style="34" customWidth="1"/>
    <col min="19" max="236" width="31.28515625" style="34"/>
    <col min="237" max="244" width="31.28515625" style="35"/>
    <col min="245" max="246" width="31.28515625" style="36"/>
    <col min="247" max="16384" width="31.28515625" style="32"/>
  </cols>
  <sheetData>
    <row r="1" spans="1:246" ht="12.75" customHeight="1">
      <c r="A1" s="54" t="s">
        <v>62</v>
      </c>
      <c r="B1" s="57" t="s">
        <v>44</v>
      </c>
      <c r="C1" s="58"/>
      <c r="D1" s="59"/>
      <c r="E1" s="60"/>
      <c r="F1" s="6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1"/>
      <c r="ID1" s="31"/>
      <c r="IE1" s="31"/>
      <c r="IF1" s="31"/>
      <c r="IG1" s="31"/>
      <c r="IH1" s="31"/>
      <c r="II1" s="31"/>
      <c r="IJ1" s="31"/>
      <c r="IK1" s="32"/>
      <c r="IL1" s="32"/>
    </row>
    <row r="2" spans="1:246">
      <c r="A2" s="38" t="s">
        <v>62</v>
      </c>
      <c r="B2" s="38" t="s">
        <v>48</v>
      </c>
      <c r="C2" s="38" t="s">
        <v>45</v>
      </c>
      <c r="D2" s="38" t="s">
        <v>30</v>
      </c>
      <c r="E2" s="39" t="s">
        <v>0</v>
      </c>
      <c r="F2" s="38" t="s">
        <v>31</v>
      </c>
      <c r="G2" s="30"/>
      <c r="H2" s="56" t="s">
        <v>61</v>
      </c>
      <c r="I2" s="56" t="s">
        <v>52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  <c r="IJ2" s="31"/>
      <c r="IK2" s="32"/>
      <c r="IL2" s="32"/>
    </row>
    <row r="3" spans="1:246">
      <c r="A3" s="47" t="s">
        <v>41</v>
      </c>
      <c r="B3" s="48">
        <v>496352</v>
      </c>
      <c r="C3" s="48">
        <v>520220</v>
      </c>
      <c r="D3" s="47">
        <f t="shared" ref="D3:D8" si="0">AVERAGE(B3:C3)</f>
        <v>508286</v>
      </c>
      <c r="E3" s="49">
        <v>1</v>
      </c>
      <c r="F3" s="33">
        <f t="shared" ref="F3:F7" si="1">E3*D3</f>
        <v>508286</v>
      </c>
      <c r="G3" s="30"/>
      <c r="H3" s="56" t="s">
        <v>54</v>
      </c>
      <c r="I3" s="56" t="s">
        <v>53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  <c r="IJ3" s="31"/>
      <c r="IK3" s="32"/>
      <c r="IL3" s="32"/>
    </row>
    <row r="4" spans="1:246">
      <c r="A4" s="47" t="s">
        <v>56</v>
      </c>
      <c r="B4" s="48">
        <v>14388</v>
      </c>
      <c r="C4" s="48">
        <v>15761</v>
      </c>
      <c r="D4" s="47">
        <f t="shared" ref="D4" si="2">AVERAGE(B4:C4)</f>
        <v>15074.5</v>
      </c>
      <c r="E4" s="49">
        <v>1</v>
      </c>
      <c r="F4" s="33">
        <f t="shared" ref="F4" si="3">E4*D4</f>
        <v>15074.5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2"/>
      <c r="II4" s="32"/>
      <c r="IJ4" s="32"/>
      <c r="IK4" s="32"/>
      <c r="IL4" s="32"/>
    </row>
    <row r="5" spans="1:246">
      <c r="A5" s="47" t="s">
        <v>57</v>
      </c>
      <c r="B5" s="48">
        <v>539854</v>
      </c>
      <c r="C5" s="48">
        <v>330811</v>
      </c>
      <c r="D5" s="47">
        <f t="shared" si="0"/>
        <v>435332.5</v>
      </c>
      <c r="E5" s="49">
        <v>1</v>
      </c>
      <c r="F5" s="33">
        <f t="shared" si="1"/>
        <v>435332.5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2"/>
      <c r="II5" s="32"/>
      <c r="IJ5" s="32"/>
      <c r="IK5" s="32"/>
      <c r="IL5" s="32"/>
    </row>
    <row r="6" spans="1:246">
      <c r="A6" s="47" t="s">
        <v>49</v>
      </c>
      <c r="B6" s="48">
        <v>6303</v>
      </c>
      <c r="C6" s="48">
        <v>217</v>
      </c>
      <c r="D6" s="47">
        <f t="shared" ref="D6" si="4">AVERAGE(B6:C6)</f>
        <v>3260</v>
      </c>
      <c r="E6" s="49">
        <v>0.5</v>
      </c>
      <c r="F6" s="33">
        <f t="shared" ref="F6" si="5">E6*D6</f>
        <v>1630</v>
      </c>
      <c r="G6" s="30"/>
      <c r="H6" s="56" t="s">
        <v>58</v>
      </c>
      <c r="I6" s="56">
        <v>17743499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2"/>
      <c r="II6" s="32"/>
      <c r="IJ6" s="32"/>
      <c r="IK6" s="32"/>
      <c r="IL6" s="32"/>
    </row>
    <row r="7" spans="1:246">
      <c r="A7" s="47" t="s">
        <v>55</v>
      </c>
      <c r="B7" s="48">
        <f>300000+120000</f>
        <v>420000</v>
      </c>
      <c r="C7" s="48">
        <f>300000+120000</f>
        <v>420000</v>
      </c>
      <c r="D7" s="47">
        <f t="shared" si="0"/>
        <v>420000</v>
      </c>
      <c r="E7" s="49">
        <v>0</v>
      </c>
      <c r="F7" s="33">
        <f t="shared" si="1"/>
        <v>0</v>
      </c>
      <c r="G7" s="30"/>
      <c r="H7" s="56" t="s">
        <v>50</v>
      </c>
      <c r="I7" s="56">
        <v>13253748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2"/>
      <c r="II7" s="32"/>
      <c r="IJ7" s="32"/>
      <c r="IK7" s="32"/>
      <c r="IL7" s="32"/>
    </row>
    <row r="8" spans="1:246">
      <c r="A8" s="47" t="s">
        <v>32</v>
      </c>
      <c r="B8" s="48">
        <v>0</v>
      </c>
      <c r="C8" s="48">
        <v>-18489</v>
      </c>
      <c r="D8" s="47">
        <f t="shared" si="0"/>
        <v>-9244.5</v>
      </c>
      <c r="E8" s="49">
        <v>1</v>
      </c>
      <c r="F8" s="33">
        <f>E8*D8</f>
        <v>-9244.5</v>
      </c>
      <c r="G8" s="30"/>
      <c r="H8" s="56" t="s">
        <v>51</v>
      </c>
      <c r="I8" s="56">
        <f>0+240810+1112429+0+1192731+1985948+2538120+1649554</f>
        <v>8719592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1"/>
      <c r="IA8" s="31"/>
      <c r="IB8" s="31"/>
      <c r="IC8" s="31"/>
      <c r="ID8" s="31"/>
      <c r="IE8" s="31"/>
      <c r="IF8" s="31"/>
      <c r="IG8" s="31"/>
      <c r="IH8" s="32"/>
      <c r="II8" s="32"/>
      <c r="IJ8" s="32"/>
      <c r="IK8" s="32"/>
      <c r="IL8" s="32"/>
    </row>
    <row r="9" spans="1:246">
      <c r="A9" s="40" t="s">
        <v>33</v>
      </c>
      <c r="B9" s="41"/>
      <c r="C9" s="41"/>
      <c r="D9" s="41"/>
      <c r="E9" s="41"/>
      <c r="F9" s="42">
        <f>+SUM(F3:F8)</f>
        <v>951078.5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1"/>
      <c r="ID9" s="31"/>
      <c r="IE9" s="31"/>
      <c r="IF9" s="31"/>
      <c r="IG9" s="31"/>
      <c r="IH9" s="31"/>
      <c r="II9" s="31"/>
      <c r="IJ9" s="31"/>
      <c r="IK9" s="32"/>
      <c r="IL9" s="32"/>
    </row>
    <row r="10" spans="1:246">
      <c r="A10" s="37" t="s">
        <v>34</v>
      </c>
      <c r="B10" s="43"/>
      <c r="C10" s="43"/>
      <c r="D10" s="43"/>
      <c r="E10" s="43"/>
      <c r="F10" s="42">
        <f>F9/12</f>
        <v>79256.541666666672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1"/>
      <c r="ID10" s="31"/>
      <c r="IE10" s="31"/>
      <c r="IF10" s="31"/>
      <c r="IG10" s="31"/>
      <c r="IH10" s="31"/>
      <c r="II10" s="31"/>
      <c r="IJ10" s="31"/>
      <c r="IK10" s="32"/>
      <c r="IL10" s="32"/>
    </row>
    <row r="11" spans="1:246">
      <c r="A11" s="37" t="s">
        <v>35</v>
      </c>
      <c r="B11" s="43"/>
      <c r="C11" s="43"/>
      <c r="D11" s="43"/>
      <c r="E11" s="43"/>
      <c r="F11" s="33">
        <f>RTR!I4</f>
        <v>18582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1"/>
      <c r="ID11" s="31"/>
      <c r="IE11" s="31"/>
      <c r="IF11" s="31"/>
      <c r="IG11" s="31"/>
      <c r="IH11" s="31"/>
      <c r="II11" s="31"/>
      <c r="IJ11" s="31"/>
      <c r="IK11" s="32"/>
      <c r="IL11" s="32"/>
    </row>
    <row r="12" spans="1:246">
      <c r="A12" s="37" t="s">
        <v>46</v>
      </c>
      <c r="B12" s="37"/>
      <c r="C12" s="37"/>
      <c r="D12" s="37"/>
      <c r="E12" s="37"/>
      <c r="F12" s="44">
        <v>1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1"/>
      <c r="ID12" s="31"/>
      <c r="IE12" s="31"/>
      <c r="IF12" s="31"/>
      <c r="IG12" s="31"/>
      <c r="IH12" s="31"/>
      <c r="II12" s="31"/>
      <c r="IJ12" s="31"/>
      <c r="IK12" s="32"/>
      <c r="IL12" s="32"/>
    </row>
    <row r="13" spans="1:246">
      <c r="A13" s="37" t="s">
        <v>36</v>
      </c>
      <c r="B13" s="43"/>
      <c r="C13" s="43"/>
      <c r="D13" s="43"/>
      <c r="E13" s="43"/>
      <c r="F13" s="38">
        <f>(F10*F12)-F11</f>
        <v>60674.541666666672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1"/>
      <c r="ID13" s="31"/>
      <c r="IE13" s="31"/>
      <c r="IF13" s="31"/>
      <c r="IG13" s="31"/>
      <c r="IH13" s="31"/>
      <c r="II13" s="31"/>
      <c r="IJ13" s="31"/>
      <c r="IK13" s="32"/>
      <c r="IL13" s="32"/>
    </row>
    <row r="14" spans="1:246">
      <c r="A14" s="37" t="s">
        <v>37</v>
      </c>
      <c r="B14" s="43"/>
      <c r="C14" s="43"/>
      <c r="D14" s="43"/>
      <c r="E14" s="43"/>
      <c r="F14" s="37">
        <v>180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1"/>
      <c r="ID14" s="31"/>
      <c r="IE14" s="31"/>
      <c r="IF14" s="31"/>
      <c r="IG14" s="31"/>
      <c r="IH14" s="31"/>
      <c r="II14" s="31"/>
      <c r="IJ14" s="31"/>
      <c r="IK14" s="32"/>
      <c r="IL14" s="32"/>
    </row>
    <row r="15" spans="1:246">
      <c r="A15" s="37" t="s">
        <v>38</v>
      </c>
      <c r="B15" s="43"/>
      <c r="C15" s="43"/>
      <c r="D15" s="43"/>
      <c r="E15" s="43"/>
      <c r="F15" s="44">
        <v>9.7500000000000003E-2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1"/>
      <c r="ID15" s="31"/>
      <c r="IE15" s="31"/>
      <c r="IF15" s="31"/>
      <c r="IG15" s="31"/>
      <c r="IH15" s="31"/>
      <c r="II15" s="31"/>
      <c r="IJ15" s="31"/>
      <c r="IK15" s="32"/>
      <c r="IL15" s="32"/>
    </row>
    <row r="16" spans="1:246">
      <c r="A16" s="37" t="s">
        <v>39</v>
      </c>
      <c r="B16" s="43"/>
      <c r="C16" s="43"/>
      <c r="D16" s="43"/>
      <c r="E16" s="43"/>
      <c r="F16" s="45">
        <f>PMT(F15/12,F14,-100000)</f>
        <v>1059.362663542757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1"/>
      <c r="ID16" s="31"/>
      <c r="IE16" s="31"/>
      <c r="IF16" s="31"/>
      <c r="IG16" s="31"/>
      <c r="IH16" s="31"/>
      <c r="II16" s="31"/>
      <c r="IJ16" s="31"/>
      <c r="IK16" s="32"/>
      <c r="IL16" s="32"/>
    </row>
    <row r="17" spans="1:246">
      <c r="A17" s="37" t="s">
        <v>40</v>
      </c>
      <c r="B17" s="43"/>
      <c r="C17" s="43"/>
      <c r="D17" s="43"/>
      <c r="E17" s="43"/>
      <c r="F17" s="46">
        <f>F13/F16</f>
        <v>57.274570602438246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1"/>
      <c r="ID17" s="31"/>
      <c r="IE17" s="31"/>
      <c r="IF17" s="31"/>
      <c r="IG17" s="31"/>
      <c r="IH17" s="31"/>
      <c r="II17" s="31"/>
      <c r="IJ17" s="31"/>
      <c r="IK17" s="32"/>
      <c r="IL17" s="32"/>
    </row>
  </sheetData>
  <sheetProtection selectLockedCells="1" selectUnlockedCells="1"/>
  <mergeCells count="2">
    <mergeCell ref="B1:C1"/>
    <mergeCell ref="D1:F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5"/>
  <sheetViews>
    <sheetView zoomScale="136" zoomScaleNormal="136" workbookViewId="0">
      <selection activeCell="I3" sqref="I3"/>
    </sheetView>
  </sheetViews>
  <sheetFormatPr defaultColWidth="22.140625" defaultRowHeight="8.25" customHeight="1"/>
  <cols>
    <col min="1" max="1" width="5.28515625" style="20" bestFit="1" customWidth="1"/>
    <col min="2" max="2" width="3.5703125" style="20" bestFit="1" customWidth="1"/>
    <col min="3" max="3" width="13.5703125" style="20" bestFit="1" customWidth="1"/>
    <col min="4" max="4" width="10.42578125" style="20" bestFit="1" customWidth="1"/>
    <col min="5" max="5" width="4.140625" style="20" bestFit="1" customWidth="1"/>
    <col min="6" max="6" width="9.140625" style="20" bestFit="1" customWidth="1"/>
    <col min="7" max="7" width="11" style="20" bestFit="1" customWidth="1"/>
    <col min="8" max="8" width="6.42578125" style="20" bestFit="1" customWidth="1"/>
    <col min="9" max="9" width="11.42578125" style="20" bestFit="1" customWidth="1"/>
    <col min="10" max="244" width="22.140625" style="20"/>
    <col min="245" max="16384" width="22.140625" style="21"/>
  </cols>
  <sheetData>
    <row r="1" spans="1:244" ht="11.25">
      <c r="A1" s="55" t="s">
        <v>1</v>
      </c>
      <c r="B1" s="55" t="s">
        <v>2</v>
      </c>
      <c r="C1" s="55" t="s">
        <v>3</v>
      </c>
      <c r="D1" s="55" t="s">
        <v>4</v>
      </c>
      <c r="E1" s="55" t="s">
        <v>5</v>
      </c>
      <c r="F1" s="55" t="s">
        <v>6</v>
      </c>
      <c r="G1" s="55" t="s">
        <v>47</v>
      </c>
      <c r="H1" s="55" t="s">
        <v>7</v>
      </c>
      <c r="I1" s="55" t="s">
        <v>42</v>
      </c>
    </row>
    <row r="2" spans="1:244" s="24" customFormat="1" ht="11.25">
      <c r="A2" s="50">
        <v>1</v>
      </c>
      <c r="B2" s="51"/>
      <c r="C2" s="50" t="s">
        <v>61</v>
      </c>
      <c r="D2" s="50" t="s">
        <v>59</v>
      </c>
      <c r="E2" s="51" t="s">
        <v>60</v>
      </c>
      <c r="F2" s="52">
        <v>6000000</v>
      </c>
      <c r="G2" s="53">
        <v>43662</v>
      </c>
      <c r="H2" s="25">
        <v>66324</v>
      </c>
      <c r="I2" s="25" t="s">
        <v>65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50">
        <v>2</v>
      </c>
      <c r="B3" s="51"/>
      <c r="C3" s="50" t="s">
        <v>54</v>
      </c>
      <c r="D3" s="50" t="s">
        <v>63</v>
      </c>
      <c r="E3" s="51" t="s">
        <v>64</v>
      </c>
      <c r="F3" s="52">
        <v>500000</v>
      </c>
      <c r="G3" s="53">
        <v>42935</v>
      </c>
      <c r="H3" s="25">
        <v>18582</v>
      </c>
      <c r="I3" s="25" t="s">
        <v>43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s="24" customFormat="1" ht="11.25">
      <c r="A4" s="29"/>
      <c r="B4" s="27"/>
      <c r="C4" s="29"/>
      <c r="D4" s="29"/>
      <c r="E4" s="27"/>
      <c r="F4" s="28"/>
      <c r="G4" s="28"/>
      <c r="H4" s="26"/>
      <c r="I4" s="25">
        <f>SUMIF(I2:I3,"y",H2:H3)</f>
        <v>18582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</row>
    <row r="5" spans="1:244" ht="11.25">
      <c r="I5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2" t="s">
        <v>8</v>
      </c>
      <c r="B1" s="62"/>
      <c r="C1" s="2"/>
    </row>
    <row r="2" spans="1:6" ht="14.25" customHeight="1">
      <c r="A2" s="62" t="s">
        <v>9</v>
      </c>
      <c r="B2" s="62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2021-01-07T11:48:26Z</dcterms:modified>
</cp:coreProperties>
</file>