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H16" i="2"/>
  <c r="H15"/>
  <c r="H14"/>
  <c r="K12"/>
  <c r="F16" i="1" s="1"/>
  <c r="B12"/>
  <c r="B11"/>
  <c r="D11" s="1"/>
  <c r="F11" s="1"/>
  <c r="C7"/>
  <c r="B7"/>
  <c r="C8"/>
  <c r="B5"/>
  <c r="D5" s="1"/>
  <c r="F5" s="1"/>
  <c r="B6"/>
  <c r="D6" s="1"/>
  <c r="F6" s="1"/>
  <c r="D8"/>
  <c r="F8" s="1"/>
  <c r="D13"/>
  <c r="F13" s="1"/>
  <c r="D12"/>
  <c r="F12" s="1"/>
  <c r="D9"/>
  <c r="F9" s="1"/>
  <c r="D4"/>
  <c r="D3"/>
  <c r="F3" s="1"/>
  <c r="F33"/>
  <c r="F32"/>
  <c r="B27"/>
  <c r="F26"/>
  <c r="F28" s="1"/>
  <c r="F21"/>
  <c r="A59"/>
  <c r="A63"/>
  <c r="F6" i="5"/>
  <c r="F7"/>
  <c r="F13" s="1"/>
  <c r="F8"/>
  <c r="F9"/>
  <c r="F10"/>
  <c r="F11"/>
  <c r="F12"/>
  <c r="E13"/>
  <c r="D7" i="1" l="1"/>
  <c r="F7" s="1"/>
  <c r="F4"/>
  <c r="F14" l="1"/>
  <c r="F15" s="1"/>
  <c r="F18" l="1"/>
  <c r="F22" s="1"/>
  <c r="F29"/>
  <c r="F34" s="1"/>
</calcChain>
</file>

<file path=xl/sharedStrings.xml><?xml version="1.0" encoding="utf-8"?>
<sst xmlns="http://schemas.openxmlformats.org/spreadsheetml/2006/main" count="157" uniqueCount="119">
  <si>
    <t xml:space="preserve">FINANCIAL YEAR </t>
  </si>
  <si>
    <t xml:space="preserve">Application No.   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</si>
  <si>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</si>
  <si>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</si>
  <si>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</si>
  <si>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</si>
  <si>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</si>
  <si>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</si>
  <si>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</si>
  <si>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</si>
  <si>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</si>
  <si>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</si>
  <si>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</si>
  <si>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</si>
  <si>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</si>
  <si>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</si>
  <si>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</si>
  <si>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</si>
  <si>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</si>
  <si>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</si>
  <si>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</si>
  <si>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</si>
  <si>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</si>
  <si>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</si>
  <si>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</si>
  <si>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</si>
  <si>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</si>
  <si>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</si>
  <si>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</si>
  <si>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</si>
  <si>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</si>
  <si>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</si>
  <si>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</si>
  <si>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</si>
  <si>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</si>
  <si>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</si>
  <si>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</si>
  <si>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</si>
  <si>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</si>
  <si>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</si>
  <si>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</si>
  <si>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</si>
  <si>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</si>
  <si>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</si>
  <si>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</si>
  <si>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</si>
  <si>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</si>
  <si>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</si>
  <si>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</si>
  <si>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</si>
  <si>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</si>
  <si>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</si>
  <si>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</si>
  <si>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</si>
  <si>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</si>
  <si>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</si>
  <si>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</si>
  <si>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</si>
  <si>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</si>
  <si>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</si>
  <si>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</si>
  <si>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</si>
  <si>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</si>
  <si>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</si>
  <si>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</si>
  <si>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</si>
  <si>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</si>
  <si>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</si>
  <si>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</si>
  <si>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</si>
  <si>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</si>
  <si>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</si>
  <si>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</si>
  <si>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</si>
  <si>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</si>
  <si>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</si>
  <si>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</si>
  <si>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</si>
  <si>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</si>
  <si>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</si>
  <si>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</si>
  <si>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</si>
  <si>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</si>
  <si>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</si>
  <si>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</si>
  <si>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</si>
  <si>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</si>
  <si>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</si>
  <si>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</si>
  <si>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</si>
  <si>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EMI Considered</t>
  </si>
  <si>
    <t>Y</t>
  </si>
  <si>
    <t>2017-18</t>
  </si>
  <si>
    <t>2016-17</t>
  </si>
  <si>
    <t xml:space="preserve">Net Profit </t>
  </si>
  <si>
    <t xml:space="preserve">Depreciation </t>
  </si>
  <si>
    <t xml:space="preserve">Int. on Loan </t>
  </si>
  <si>
    <t>Puneet Dhingra</t>
  </si>
  <si>
    <t>Income From Other Sources</t>
  </si>
  <si>
    <t>Income From House Property</t>
  </si>
  <si>
    <t xml:space="preserve">Sunny Tex Feb </t>
  </si>
  <si>
    <t>Lap</t>
  </si>
  <si>
    <t>Rakesh Sachdeva ( Sunny Tex Feb)</t>
  </si>
  <si>
    <t>2018-19</t>
  </si>
  <si>
    <t>Income U/s 40 A (2)(B)</t>
  </si>
  <si>
    <t>Income from salary ( Tex Feb)</t>
  </si>
  <si>
    <t xml:space="preserve">HDFC Ltd </t>
  </si>
  <si>
    <t>DB</t>
  </si>
  <si>
    <t>Sunny Tex Feb</t>
  </si>
  <si>
    <t>HDFC Bank</t>
  </si>
  <si>
    <t>MTL</t>
  </si>
  <si>
    <t>AL</t>
  </si>
  <si>
    <t xml:space="preserve">Toyota </t>
  </si>
  <si>
    <t>Indusind</t>
  </si>
  <si>
    <t>HDFC</t>
  </si>
  <si>
    <t>DOD</t>
  </si>
  <si>
    <t>n</t>
  </si>
  <si>
    <t>y</t>
  </si>
  <si>
    <t>BT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</si>
</sst>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97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0" fontId="9" fillId="0" borderId="0" xfId="0" applyFont="1" applyBorder="1" applyAlignment="1">
      <alignment horizontal="center"/>
    </xf>
    <xf numFmtId="165" fontId="8" fillId="4" borderId="6" xfId="1" applyNumberFormat="1" applyFont="1" applyFill="1" applyBorder="1" applyAlignment="1" applyProtection="1">
      <alignment horizontal="left" vertical="center" wrapText="1"/>
    </xf>
    <xf numFmtId="0" fontId="9" fillId="0" borderId="0" xfId="0" applyFont="1" applyAlignment="1"/>
    <xf numFmtId="165" fontId="8" fillId="3" borderId="7" xfId="1" applyNumberFormat="1" applyFont="1" applyFill="1" applyBorder="1" applyAlignment="1" applyProtection="1">
      <alignment horizontal="left" vertical="center" wrapText="1"/>
    </xf>
    <xf numFmtId="0" fontId="9" fillId="2" borderId="0" xfId="3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9" fontId="8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top"/>
    </xf>
    <xf numFmtId="9" fontId="9" fillId="2" borderId="6" xfId="1" applyNumberFormat="1" applyFont="1" applyFill="1" applyBorder="1" applyAlignment="1" applyProtection="1">
      <alignment horizontal="left" vertical="top"/>
    </xf>
    <xf numFmtId="164" fontId="8" fillId="4" borderId="6" xfId="1" applyFont="1" applyFill="1" applyBorder="1" applyAlignment="1" applyProtection="1">
      <alignment horizontal="left" vertical="top" wrapText="1"/>
    </xf>
    <xf numFmtId="167" fontId="8" fillId="4" borderId="6" xfId="1" applyNumberFormat="1" applyFont="1" applyFill="1" applyBorder="1" applyAlignment="1" applyProtection="1">
      <alignment horizontal="left" vertical="top"/>
    </xf>
    <xf numFmtId="165" fontId="9" fillId="0" borderId="5" xfId="1" applyNumberFormat="1" applyFont="1" applyFill="1" applyBorder="1" applyAlignment="1" applyProtection="1">
      <alignment horizontal="left" vertical="top" wrapText="1"/>
    </xf>
    <xf numFmtId="167" fontId="8" fillId="4" borderId="5" xfId="1" applyNumberFormat="1" applyFont="1" applyFill="1" applyBorder="1" applyAlignment="1" applyProtection="1">
      <alignment horizontal="left" vertical="top"/>
    </xf>
    <xf numFmtId="165" fontId="9" fillId="2" borderId="1" xfId="1" applyNumberFormat="1" applyFont="1" applyFill="1" applyBorder="1" applyAlignment="1" applyProtection="1">
      <alignment horizontal="left" vertical="top"/>
    </xf>
    <xf numFmtId="10" fontId="9" fillId="0" borderId="1" xfId="1" applyNumberFormat="1" applyFont="1" applyFill="1" applyBorder="1" applyAlignment="1" applyProtection="1">
      <alignment horizontal="left" vertical="top"/>
    </xf>
    <xf numFmtId="165" fontId="9" fillId="4" borderId="1" xfId="1" applyNumberFormat="1" applyFont="1" applyFill="1" applyBorder="1" applyAlignment="1" applyProtection="1">
      <alignment horizontal="left" vertical="top"/>
    </xf>
    <xf numFmtId="165" fontId="9" fillId="0" borderId="1" xfId="1" applyNumberFormat="1" applyFont="1" applyFill="1" applyBorder="1" applyAlignment="1" applyProtection="1">
      <alignment horizontal="left" vertical="top"/>
    </xf>
    <xf numFmtId="2" fontId="9" fillId="4" borderId="1" xfId="6" applyNumberFormat="1" applyFont="1" applyFill="1" applyBorder="1" applyAlignment="1" applyProtection="1">
      <alignment horizontal="left" vertical="top"/>
    </xf>
    <xf numFmtId="164" fontId="9" fillId="4" borderId="1" xfId="6" applyNumberFormat="1" applyFont="1" applyFill="1" applyBorder="1" applyAlignment="1" applyProtection="1">
      <alignment horizontal="left" vertical="top"/>
    </xf>
    <xf numFmtId="10" fontId="9" fillId="4" borderId="1" xfId="1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/>
    </xf>
    <xf numFmtId="165" fontId="9" fillId="4" borderId="1" xfId="6" applyNumberFormat="1" applyFont="1" applyFill="1" applyBorder="1" applyAlignment="1" applyProtection="1">
      <alignment horizontal="left" vertical="top"/>
    </xf>
    <xf numFmtId="10" fontId="9" fillId="4" borderId="1" xfId="6" applyNumberFormat="1" applyFont="1" applyFill="1" applyBorder="1" applyAlignment="1" applyProtection="1">
      <alignment horizontal="left" vertical="top"/>
    </xf>
    <xf numFmtId="164" fontId="9" fillId="0" borderId="1" xfId="1" applyNumberFormat="1" applyFont="1" applyFill="1" applyBorder="1" applyAlignment="1" applyProtection="1">
      <alignment horizontal="left" vertical="top" wrapText="1"/>
    </xf>
    <xf numFmtId="2" fontId="9" fillId="0" borderId="1" xfId="6" applyNumberFormat="1" applyFont="1" applyFill="1" applyBorder="1" applyAlignment="1" applyProtection="1">
      <alignment horizontal="left" vertical="top"/>
    </xf>
    <xf numFmtId="164" fontId="9" fillId="0" borderId="1" xfId="6" applyNumberFormat="1" applyFont="1" applyFill="1" applyBorder="1" applyAlignment="1" applyProtection="1">
      <alignment horizontal="left" vertical="top"/>
    </xf>
    <xf numFmtId="10" fontId="9" fillId="5" borderId="1" xfId="5" applyNumberFormat="1" applyFont="1" applyFill="1" applyBorder="1" applyAlignment="1" applyProtection="1">
      <alignment horizontal="left" vertical="top"/>
    </xf>
    <xf numFmtId="0" fontId="8" fillId="2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 wrapText="1"/>
    </xf>
    <xf numFmtId="0" fontId="9" fillId="0" borderId="1" xfId="4" applyNumberFormat="1" applyFont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wrapText="1"/>
    </xf>
    <xf numFmtId="0" fontId="10" fillId="3" borderId="7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2" fontId="9" fillId="2" borderId="6" xfId="0" applyNumberFormat="1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1" fontId="9" fillId="2" borderId="1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0" fontId="9" fillId="0" borderId="1" xfId="4" applyFont="1" applyFill="1" applyBorder="1" applyAlignment="1">
      <alignment horizontal="left" vertical="center" wrapText="1"/>
    </xf>
    <xf numFmtId="0" fontId="8" fillId="0" borderId="1" xfId="4" applyFont="1" applyBorder="1" applyAlignment="1">
      <alignment horizontal="left" vertical="top" wrapText="1"/>
    </xf>
    <xf numFmtId="0" fontId="9" fillId="2" borderId="1" xfId="3" applyFont="1" applyFill="1" applyBorder="1" applyAlignment="1">
      <alignment horizontal="left" vertical="top" wrapText="1"/>
    </xf>
    <xf numFmtId="0" fontId="9" fillId="0" borderId="1" xfId="4" applyFont="1" applyFill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top"/>
    </xf>
    <xf numFmtId="0" fontId="9" fillId="0" borderId="1" xfId="4" applyFont="1" applyBorder="1" applyAlignment="1">
      <alignment horizontal="left" vertical="center"/>
    </xf>
    <xf numFmtId="0" fontId="8" fillId="3" borderId="1" xfId="4" applyFont="1" applyFill="1" applyBorder="1" applyAlignment="1">
      <alignment horizontal="left" vertical="top" wrapText="1"/>
    </xf>
    <xf numFmtId="0" fontId="8" fillId="0" borderId="1" xfId="4" applyFont="1" applyBorder="1" applyAlignment="1">
      <alignment horizontal="left" vertical="top" wrapText="1"/>
    </xf>
    <xf numFmtId="10" fontId="9" fillId="0" borderId="1" xfId="4" applyNumberFormat="1" applyFont="1" applyBorder="1" applyAlignment="1">
      <alignment horizontal="left" vertical="center" wrapText="1"/>
    </xf>
    <xf numFmtId="0" fontId="8" fillId="3" borderId="1" xfId="4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0" fontId="9" fillId="4" borderId="6" xfId="0" applyNumberFormat="1" applyFont="1" applyFill="1" applyBorder="1" applyAlignment="1">
      <alignment horizontal="left"/>
    </xf>
    <xf numFmtId="0" fontId="9" fillId="0" borderId="8" xfId="0" applyNumberFormat="1" applyFont="1" applyFill="1" applyBorder="1" applyAlignment="1">
      <alignment horizontal="left"/>
    </xf>
    <xf numFmtId="0" fontId="9" fillId="0" borderId="9" xfId="0" applyNumberFormat="1" applyFont="1" applyFill="1" applyBorder="1" applyAlignment="1">
      <alignment horizontal="left"/>
    </xf>
    <xf numFmtId="0" fontId="9" fillId="0" borderId="10" xfId="0" applyNumberFormat="1" applyFont="1" applyFill="1" applyBorder="1" applyAlignment="1">
      <alignment horizontal="left"/>
    </xf>
    <xf numFmtId="0" fontId="9" fillId="0" borderId="2" xfId="0" applyNumberFormat="1" applyFont="1" applyFill="1" applyBorder="1" applyAlignment="1">
      <alignment horizontal="left"/>
    </xf>
    <xf numFmtId="0" fontId="9" fillId="0" borderId="3" xfId="0" applyNumberFormat="1" applyFont="1" applyFill="1" applyBorder="1" applyAlignment="1">
      <alignment horizontal="left"/>
    </xf>
    <xf numFmtId="0" fontId="9" fillId="0" borderId="4" xfId="0" applyNumberFormat="1" applyFont="1" applyFill="1" applyBorder="1" applyAlignment="1">
      <alignment horizontal="left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68" fontId="8" fillId="3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  <xf numFmtId="165" fontId="9" fillId="3" borderId="7" xfId="1" applyNumberFormat="1" applyFont="1" applyFill="1" applyBorder="1" applyAlignment="1" applyProtection="1">
      <alignment horizontal="left" vertical="center" wrapText="1"/>
    </xf>
    <xf numFmtId="165" fontId="9" fillId="3" borderId="7" xfId="1" applyNumberFormat="1" applyFont="1" applyFill="1" applyBorder="1" applyAlignment="1" applyProtection="1">
      <alignment horizontal="left" vertical="center" wrapText="1"/>
    </xf>
    <xf numFmtId="165" fontId="9" fillId="4" borderId="6" xfId="1" applyNumberFormat="1" applyFont="1" applyFill="1" applyBorder="1" applyAlignment="1" applyProtection="1">
      <alignment horizontal="left" vertical="center" wrapText="1"/>
    </xf>
    <xf numFmtId="165" fontId="9" fillId="2" borderId="6" xfId="1" applyNumberFormat="1" applyFont="1" applyFill="1" applyBorder="1" applyAlignment="1" applyProtection="1">
      <alignment horizontal="left" vertical="center" wrapText="1"/>
    </xf>
    <xf numFmtId="166" fontId="9" fillId="0" borderId="6" xfId="1" applyNumberFormat="1" applyFont="1" applyFill="1" applyBorder="1" applyAlignment="1" applyProtection="1">
      <alignment horizontal="left" vertical="center"/>
    </xf>
    <xf numFmtId="166" fontId="9" fillId="2" borderId="6" xfId="1" applyNumberFormat="1" applyFont="1" applyFill="1" applyBorder="1" applyAlignment="1" applyProtection="1">
      <alignment horizontal="left" vertical="center"/>
    </xf>
    <xf numFmtId="166" fontId="11" fillId="0" borderId="6" xfId="1" applyNumberFormat="1" applyFont="1" applyFill="1" applyBorder="1" applyAlignment="1" applyProtection="1">
      <alignment horizontal="left" vertical="center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N81"/>
  <sheetViews>
    <sheetView topLeftCell="A4" zoomScale="130" zoomScaleNormal="130" workbookViewId="0">
      <selection activeCell="E10" sqref="E10"/>
    </sheetView>
  </sheetViews>
  <sheetFormatPr defaultColWidth="31.28515625" defaultRowHeight="12"/>
  <cols>
    <col min="1" max="1" width="30.7109375" style="25" customWidth="1"/>
    <col min="2" max="2" width="16.140625" style="25" bestFit="1" customWidth="1"/>
    <col min="3" max="3" width="15.5703125" style="25" bestFit="1" customWidth="1"/>
    <col min="4" max="4" width="16.140625" style="25" bestFit="1" customWidth="1"/>
    <col min="5" max="5" width="14.140625" style="25" bestFit="1" customWidth="1"/>
    <col min="6" max="6" width="13.5703125" style="25" bestFit="1" customWidth="1"/>
    <col min="7" max="7" width="33.28515625" style="25" customWidth="1"/>
    <col min="8" max="8" width="11.85546875" style="25" customWidth="1"/>
    <col min="9" max="9" width="14.5703125" style="25" customWidth="1"/>
    <col min="10" max="11" width="13.140625" style="25" customWidth="1"/>
    <col min="12" max="12" width="13.7109375" style="25" customWidth="1"/>
    <col min="13" max="13" width="14.140625" style="25" customWidth="1"/>
    <col min="14" max="14" width="11.85546875" style="25" customWidth="1"/>
    <col min="15" max="15" width="12" style="25" customWidth="1"/>
    <col min="16" max="16" width="11" style="25" customWidth="1"/>
    <col min="17" max="17" width="11.5703125" style="25" customWidth="1"/>
    <col min="18" max="18" width="12" style="25" customWidth="1"/>
    <col min="19" max="236" width="31.28515625" style="25"/>
    <col min="237" max="244" width="31.28515625" style="26"/>
    <col min="245" max="246" width="31.28515625" style="27"/>
    <col min="247" max="16384" width="31.28515625" style="28"/>
  </cols>
  <sheetData>
    <row r="1" spans="1:246" ht="15" customHeight="1">
      <c r="A1" s="90" t="s">
        <v>100</v>
      </c>
      <c r="B1" s="91" t="s">
        <v>0</v>
      </c>
      <c r="C1" s="91"/>
      <c r="D1" s="90" t="s">
        <v>1</v>
      </c>
      <c r="E1" s="24"/>
      <c r="F1" s="24"/>
    </row>
    <row r="2" spans="1:246">
      <c r="A2" s="92" t="s">
        <v>102</v>
      </c>
      <c r="B2" s="92" t="s">
        <v>103</v>
      </c>
      <c r="C2" s="92" t="s">
        <v>92</v>
      </c>
      <c r="D2" s="92" t="s">
        <v>69</v>
      </c>
      <c r="E2" s="29" t="s">
        <v>2</v>
      </c>
      <c r="F2" s="22" t="s">
        <v>70</v>
      </c>
    </row>
    <row r="3" spans="1:246">
      <c r="A3" s="93" t="s">
        <v>94</v>
      </c>
      <c r="B3" s="94">
        <v>1745076</v>
      </c>
      <c r="C3" s="94">
        <v>2060552</v>
      </c>
      <c r="D3" s="30">
        <f t="shared" ref="D3:D9" si="0">AVERAGE(B3:C3)</f>
        <v>1902814</v>
      </c>
      <c r="E3" s="31">
        <v>1</v>
      </c>
      <c r="F3" s="30">
        <f t="shared" ref="F3:F4" si="1">E3*D3</f>
        <v>1902814</v>
      </c>
      <c r="IB3" s="26"/>
      <c r="IJ3" s="27"/>
      <c r="IL3" s="28"/>
    </row>
    <row r="4" spans="1:246">
      <c r="A4" s="93" t="s">
        <v>95</v>
      </c>
      <c r="B4" s="94">
        <v>2033971</v>
      </c>
      <c r="C4" s="94">
        <v>1919210</v>
      </c>
      <c r="D4" s="30">
        <f t="shared" si="0"/>
        <v>1976590.5</v>
      </c>
      <c r="E4" s="31">
        <v>1</v>
      </c>
      <c r="F4" s="30">
        <f t="shared" si="1"/>
        <v>1976590.5</v>
      </c>
      <c r="IB4" s="26"/>
      <c r="IJ4" s="27"/>
      <c r="IL4" s="28"/>
    </row>
    <row r="5" spans="1:246">
      <c r="A5" s="93" t="s">
        <v>96</v>
      </c>
      <c r="B5" s="94">
        <f>67062+213997</f>
        <v>281059</v>
      </c>
      <c r="C5" s="94">
        <v>0</v>
      </c>
      <c r="D5" s="30">
        <f t="shared" si="0"/>
        <v>140529.5</v>
      </c>
      <c r="E5" s="31">
        <v>1</v>
      </c>
      <c r="F5" s="30">
        <f t="shared" ref="F5" si="2">E5*D5</f>
        <v>140529.5</v>
      </c>
      <c r="IB5" s="26"/>
      <c r="IJ5" s="27"/>
      <c r="IL5" s="28"/>
    </row>
    <row r="6" spans="1:246">
      <c r="A6" s="93" t="s">
        <v>99</v>
      </c>
      <c r="B6" s="94">
        <f>120000+36000+200000</f>
        <v>356000</v>
      </c>
      <c r="C6" s="96">
        <v>200000</v>
      </c>
      <c r="D6" s="30">
        <f t="shared" ref="D6:D7" si="3">AVERAGE(B6:C6)</f>
        <v>278000</v>
      </c>
      <c r="E6" s="31">
        <v>1</v>
      </c>
      <c r="F6" s="30">
        <f t="shared" ref="F6:F7" si="4">E6*D6</f>
        <v>278000</v>
      </c>
      <c r="IB6" s="26"/>
      <c r="IJ6" s="27"/>
      <c r="IL6" s="28"/>
    </row>
    <row r="7" spans="1:246">
      <c r="A7" s="93" t="s">
        <v>104</v>
      </c>
      <c r="B7" s="94">
        <f>420000+1200000+360000</f>
        <v>1980000</v>
      </c>
      <c r="C7" s="96">
        <f>60000+420000</f>
        <v>480000</v>
      </c>
      <c r="D7" s="30">
        <f t="shared" si="3"/>
        <v>1230000</v>
      </c>
      <c r="E7" s="31">
        <v>0</v>
      </c>
      <c r="F7" s="30">
        <f t="shared" si="4"/>
        <v>0</v>
      </c>
      <c r="IB7" s="26"/>
      <c r="IJ7" s="27"/>
      <c r="IL7" s="28"/>
    </row>
    <row r="8" spans="1:246">
      <c r="A8" s="93" t="s">
        <v>98</v>
      </c>
      <c r="B8" s="94">
        <v>287704</v>
      </c>
      <c r="C8" s="94">
        <f>1066+1030+47+11528</f>
        <v>13671</v>
      </c>
      <c r="D8" s="30">
        <f t="shared" ref="D8" si="5">AVERAGE(B8:C8)</f>
        <v>150687.5</v>
      </c>
      <c r="E8" s="31">
        <v>0.5</v>
      </c>
      <c r="F8" s="30">
        <f t="shared" ref="F8" si="6">E8*D8</f>
        <v>75343.75</v>
      </c>
      <c r="IB8" s="26"/>
      <c r="IJ8" s="27"/>
      <c r="IL8" s="28"/>
    </row>
    <row r="9" spans="1:246">
      <c r="A9" s="93" t="s">
        <v>71</v>
      </c>
      <c r="B9" s="95">
        <v>-461932</v>
      </c>
      <c r="C9" s="95">
        <v>-349831</v>
      </c>
      <c r="D9" s="30">
        <f t="shared" si="0"/>
        <v>-405881.5</v>
      </c>
      <c r="E9" s="31">
        <v>1</v>
      </c>
      <c r="F9" s="30">
        <f t="shared" ref="F9" si="7">E9*D9</f>
        <v>-405881.5</v>
      </c>
      <c r="IB9" s="26"/>
      <c r="IJ9" s="27"/>
      <c r="IL9" s="28"/>
    </row>
    <row r="10" spans="1:246">
      <c r="A10" s="92" t="s">
        <v>97</v>
      </c>
      <c r="B10" s="92" t="s">
        <v>92</v>
      </c>
      <c r="C10" s="92" t="s">
        <v>93</v>
      </c>
      <c r="D10" s="92" t="s">
        <v>69</v>
      </c>
      <c r="E10" s="29" t="s">
        <v>2</v>
      </c>
      <c r="F10" s="22" t="s">
        <v>70</v>
      </c>
    </row>
    <row r="11" spans="1:246">
      <c r="A11" s="93" t="s">
        <v>105</v>
      </c>
      <c r="B11" s="95">
        <f>420000+1200000+360000</f>
        <v>1980000</v>
      </c>
      <c r="C11" s="95">
        <v>0</v>
      </c>
      <c r="D11" s="30">
        <f>AVERAGE(B11:C11)</f>
        <v>990000</v>
      </c>
      <c r="E11" s="31">
        <v>0</v>
      </c>
      <c r="F11" s="30">
        <f t="shared" ref="F11:F13" si="8">E11*D11</f>
        <v>0</v>
      </c>
      <c r="IB11" s="26"/>
      <c r="IJ11" s="27"/>
      <c r="IL11" s="28"/>
    </row>
    <row r="12" spans="1:246">
      <c r="A12" s="93" t="s">
        <v>98</v>
      </c>
      <c r="B12" s="95">
        <f>8542</f>
        <v>8542</v>
      </c>
      <c r="C12" s="95">
        <v>0</v>
      </c>
      <c r="D12" s="30">
        <f>AVERAGE(B12:C12)</f>
        <v>4271</v>
      </c>
      <c r="E12" s="31">
        <v>0.5</v>
      </c>
      <c r="F12" s="30">
        <f t="shared" si="8"/>
        <v>2135.5</v>
      </c>
      <c r="IB12" s="26"/>
      <c r="IJ12" s="27"/>
      <c r="IL12" s="28"/>
    </row>
    <row r="13" spans="1:246" ht="12" customHeight="1">
      <c r="A13" s="93" t="s">
        <v>71</v>
      </c>
      <c r="B13" s="95">
        <v>-281790</v>
      </c>
      <c r="C13" s="95">
        <v>0</v>
      </c>
      <c r="D13" s="30">
        <f>AVERAGE(B13:C13)</f>
        <v>-140895</v>
      </c>
      <c r="E13" s="31">
        <v>1</v>
      </c>
      <c r="F13" s="30">
        <f t="shared" si="8"/>
        <v>-140895</v>
      </c>
      <c r="IB13" s="26"/>
      <c r="IJ13" s="27"/>
      <c r="IL13" s="28"/>
    </row>
    <row r="14" spans="1:246" ht="15.4" customHeight="1">
      <c r="A14" s="32" t="s">
        <v>72</v>
      </c>
      <c r="B14" s="77"/>
      <c r="C14" s="77"/>
      <c r="D14" s="77"/>
      <c r="E14" s="77"/>
      <c r="F14" s="33">
        <f>+SUM(F3:F13)</f>
        <v>3828636.75</v>
      </c>
    </row>
    <row r="15" spans="1:246" ht="16.350000000000001" customHeight="1">
      <c r="A15" s="34" t="s">
        <v>73</v>
      </c>
      <c r="B15" s="78"/>
      <c r="C15" s="79"/>
      <c r="D15" s="79"/>
      <c r="E15" s="80"/>
      <c r="F15" s="35">
        <f>F14/12</f>
        <v>319053.0625</v>
      </c>
    </row>
    <row r="16" spans="1:246">
      <c r="A16" s="20" t="s">
        <v>74</v>
      </c>
      <c r="B16" s="81"/>
      <c r="C16" s="82"/>
      <c r="D16" s="82"/>
      <c r="E16" s="83"/>
      <c r="F16" s="36">
        <f>RTR!K12</f>
        <v>489166</v>
      </c>
    </row>
    <row r="17" spans="1:6" ht="16.350000000000001" customHeight="1">
      <c r="A17" s="20" t="s">
        <v>75</v>
      </c>
      <c r="B17" s="84"/>
      <c r="C17" s="85"/>
      <c r="D17" s="85"/>
      <c r="E17" s="86"/>
      <c r="F17" s="37">
        <v>0.85</v>
      </c>
    </row>
    <row r="18" spans="1:6" ht="16.350000000000001" customHeight="1">
      <c r="A18" s="20" t="s">
        <v>76</v>
      </c>
      <c r="B18" s="75"/>
      <c r="C18" s="75"/>
      <c r="D18" s="75"/>
      <c r="E18" s="75"/>
      <c r="F18" s="38">
        <f>(F15*F17)-F16</f>
        <v>-217970.89687500003</v>
      </c>
    </row>
    <row r="19" spans="1:6" ht="13.5" customHeight="1">
      <c r="A19" s="20" t="s">
        <v>77</v>
      </c>
      <c r="B19" s="75"/>
      <c r="C19" s="75"/>
      <c r="D19" s="75"/>
      <c r="E19" s="75"/>
      <c r="F19" s="39">
        <v>180</v>
      </c>
    </row>
    <row r="20" spans="1:6" ht="12.75" customHeight="1">
      <c r="A20" s="20" t="s">
        <v>78</v>
      </c>
      <c r="B20" s="75"/>
      <c r="C20" s="75"/>
      <c r="D20" s="75"/>
      <c r="E20" s="75"/>
      <c r="F20" s="37">
        <v>0.1</v>
      </c>
    </row>
    <row r="21" spans="1:6">
      <c r="A21" s="20" t="s">
        <v>79</v>
      </c>
      <c r="B21" s="75"/>
      <c r="C21" s="75"/>
      <c r="D21" s="75"/>
      <c r="E21" s="75"/>
      <c r="F21" s="40">
        <f>PMT(F20/12,F19,-100000)</f>
        <v>1074.6051177081183</v>
      </c>
    </row>
    <row r="22" spans="1:6">
      <c r="A22" s="20" t="s">
        <v>80</v>
      </c>
      <c r="B22" s="75"/>
      <c r="C22" s="75"/>
      <c r="D22" s="75"/>
      <c r="E22" s="75"/>
      <c r="F22" s="41">
        <f>F18/F21</f>
        <v>-202.83813401138553</v>
      </c>
    </row>
    <row r="23" spans="1:6" ht="15.4" customHeight="1">
      <c r="A23" s="87" t="s">
        <v>81</v>
      </c>
      <c r="B23" s="87"/>
      <c r="C23" s="87"/>
      <c r="D23" s="87"/>
      <c r="E23" s="87"/>
      <c r="F23" s="87"/>
    </row>
    <row r="24" spans="1:6">
      <c r="A24" s="20" t="s">
        <v>77</v>
      </c>
      <c r="B24" s="75"/>
      <c r="C24" s="75"/>
      <c r="D24" s="75"/>
      <c r="E24" s="75"/>
      <c r="F24" s="38">
        <v>180</v>
      </c>
    </row>
    <row r="25" spans="1:6">
      <c r="A25" s="20" t="s">
        <v>78</v>
      </c>
      <c r="B25" s="75"/>
      <c r="C25" s="75"/>
      <c r="D25" s="75"/>
      <c r="E25" s="75"/>
      <c r="F25" s="42">
        <v>0.1</v>
      </c>
    </row>
    <row r="26" spans="1:6">
      <c r="A26" s="20" t="s">
        <v>79</v>
      </c>
      <c r="B26" s="75"/>
      <c r="C26" s="75"/>
      <c r="D26" s="75"/>
      <c r="E26" s="75"/>
      <c r="F26" s="41">
        <f>PMT(F25/12,F24,-100000)</f>
        <v>1074.6051177081183</v>
      </c>
    </row>
    <row r="27" spans="1:6">
      <c r="A27" s="20" t="s">
        <v>82</v>
      </c>
      <c r="B27" s="88">
        <f>B17</f>
        <v>0</v>
      </c>
      <c r="C27" s="88"/>
      <c r="D27" s="88"/>
      <c r="E27" s="88"/>
      <c r="F27" s="43">
        <v>0</v>
      </c>
    </row>
    <row r="28" spans="1:6">
      <c r="A28" s="20" t="s">
        <v>83</v>
      </c>
      <c r="B28" s="75"/>
      <c r="C28" s="75"/>
      <c r="D28" s="75"/>
      <c r="E28" s="75"/>
      <c r="F28" s="44">
        <f>F27*F26</f>
        <v>0</v>
      </c>
    </row>
    <row r="29" spans="1:6">
      <c r="A29" s="20" t="s">
        <v>84</v>
      </c>
      <c r="B29" s="75"/>
      <c r="C29" s="75"/>
      <c r="D29" s="75"/>
      <c r="E29" s="75"/>
      <c r="F29" s="45">
        <f>(F28+F16)/F15</f>
        <v>1.5331807072060311</v>
      </c>
    </row>
    <row r="30" spans="1:6">
      <c r="A30" s="46" t="s">
        <v>85</v>
      </c>
      <c r="B30" s="76" t="s">
        <v>3</v>
      </c>
      <c r="C30" s="76"/>
      <c r="D30" s="76"/>
      <c r="E30" s="76"/>
      <c r="F30" s="47">
        <v>0</v>
      </c>
    </row>
    <row r="31" spans="1:6">
      <c r="A31" s="46" t="s">
        <v>86</v>
      </c>
      <c r="B31" s="75"/>
      <c r="C31" s="75"/>
      <c r="D31" s="75"/>
      <c r="E31" s="75"/>
      <c r="F31" s="48"/>
    </row>
    <row r="32" spans="1:6">
      <c r="A32" s="46" t="s">
        <v>87</v>
      </c>
      <c r="B32" s="75"/>
      <c r="C32" s="75"/>
      <c r="D32" s="75"/>
      <c r="E32" s="75"/>
      <c r="F32" s="49" t="e">
        <f>F27/F30</f>
        <v>#DIV/0!</v>
      </c>
    </row>
    <row r="33" spans="1:6">
      <c r="A33" s="20" t="s">
        <v>88</v>
      </c>
      <c r="B33" s="75"/>
      <c r="C33" s="75"/>
      <c r="D33" s="75"/>
      <c r="E33" s="75"/>
      <c r="F33" s="49" t="e">
        <f>(F27+F31)/F30</f>
        <v>#DIV/0!</v>
      </c>
    </row>
    <row r="34" spans="1:6">
      <c r="A34" s="20" t="s">
        <v>89</v>
      </c>
      <c r="B34" s="75"/>
      <c r="C34" s="75"/>
      <c r="D34" s="75"/>
      <c r="E34" s="75"/>
      <c r="F34" s="49" t="e">
        <f>F33+F29</f>
        <v>#DIV/0!</v>
      </c>
    </row>
    <row r="35" spans="1:6" ht="15.4" customHeight="1">
      <c r="A35" s="68"/>
      <c r="B35" s="68"/>
      <c r="C35" s="68"/>
      <c r="D35" s="68"/>
      <c r="E35" s="68"/>
      <c r="F35" s="68"/>
    </row>
    <row r="36" spans="1:6">
      <c r="A36" s="68"/>
      <c r="B36" s="68"/>
      <c r="C36" s="68"/>
      <c r="D36" s="68"/>
      <c r="E36" s="68"/>
      <c r="F36" s="68"/>
    </row>
    <row r="37" spans="1:6" ht="15.4" customHeight="1">
      <c r="A37" s="68"/>
      <c r="B37" s="68"/>
      <c r="C37" s="68"/>
      <c r="D37" s="68"/>
      <c r="E37" s="68"/>
      <c r="F37" s="68"/>
    </row>
    <row r="38" spans="1:6">
      <c r="A38" s="68"/>
      <c r="B38" s="68"/>
      <c r="C38" s="68"/>
      <c r="D38" s="68"/>
      <c r="E38" s="68"/>
      <c r="F38" s="68"/>
    </row>
    <row r="39" spans="1:6">
      <c r="A39" s="68"/>
      <c r="B39" s="68"/>
      <c r="C39" s="68"/>
      <c r="D39" s="68"/>
      <c r="E39" s="68"/>
      <c r="F39" s="68"/>
    </row>
    <row r="40" spans="1:6">
      <c r="A40" s="68"/>
      <c r="B40" s="68"/>
      <c r="C40" s="68"/>
      <c r="D40" s="68"/>
      <c r="E40" s="68"/>
      <c r="F40" s="68"/>
    </row>
    <row r="41" spans="1:6">
      <c r="A41" s="68"/>
      <c r="B41" s="68"/>
      <c r="C41" s="68"/>
      <c r="D41" s="68"/>
      <c r="E41" s="68"/>
      <c r="F41" s="68"/>
    </row>
    <row r="42" spans="1:6" ht="15.4" customHeight="1">
      <c r="A42" s="68"/>
      <c r="B42" s="68"/>
      <c r="C42" s="68"/>
      <c r="D42" s="68"/>
      <c r="E42" s="68"/>
      <c r="F42" s="68"/>
    </row>
    <row r="43" spans="1:6">
      <c r="A43" s="68"/>
      <c r="B43" s="68"/>
      <c r="C43" s="68"/>
      <c r="D43" s="68"/>
      <c r="E43" s="68"/>
      <c r="F43" s="68"/>
    </row>
    <row r="44" spans="1:6">
      <c r="A44" s="71" t="s">
        <v>6</v>
      </c>
      <c r="B44" s="71"/>
      <c r="C44" s="71"/>
      <c r="D44" s="71"/>
      <c r="E44" s="71"/>
      <c r="F44" s="71"/>
    </row>
    <row r="45" spans="1:6">
      <c r="A45" s="68"/>
      <c r="B45" s="68"/>
      <c r="C45" s="68"/>
      <c r="D45" s="68"/>
      <c r="E45" s="68"/>
      <c r="F45" s="68"/>
    </row>
    <row r="46" spans="1:6">
      <c r="A46" s="68" t="s">
        <v>7</v>
      </c>
      <c r="B46" s="68"/>
      <c r="C46" s="68"/>
      <c r="D46" s="68"/>
      <c r="E46" s="68"/>
      <c r="F46" s="68"/>
    </row>
    <row r="47" spans="1:6">
      <c r="A47" s="68"/>
      <c r="B47" s="68"/>
      <c r="C47" s="68"/>
      <c r="D47" s="68"/>
      <c r="E47" s="68"/>
      <c r="F47" s="68"/>
    </row>
    <row r="48" spans="1:6" ht="15.4" customHeight="1">
      <c r="A48" s="68"/>
      <c r="B48" s="68"/>
      <c r="C48" s="68"/>
      <c r="D48" s="68"/>
      <c r="E48" s="68"/>
      <c r="F48" s="68"/>
    </row>
    <row r="49" spans="1:6">
      <c r="A49" s="68"/>
      <c r="B49" s="68"/>
      <c r="C49" s="68"/>
      <c r="D49" s="68"/>
      <c r="E49" s="68"/>
      <c r="F49" s="68"/>
    </row>
    <row r="50" spans="1:6">
      <c r="A50" s="68"/>
      <c r="B50" s="68"/>
      <c r="C50" s="68"/>
      <c r="D50" s="68"/>
      <c r="E50" s="68"/>
      <c r="F50" s="68"/>
    </row>
    <row r="51" spans="1:6">
      <c r="A51" s="71" t="s">
        <v>8</v>
      </c>
      <c r="B51" s="71"/>
      <c r="C51" s="71"/>
      <c r="D51" s="71"/>
      <c r="E51" s="71"/>
      <c r="F51" s="71"/>
    </row>
    <row r="52" spans="1:6" ht="15.4" customHeight="1">
      <c r="A52" s="68"/>
      <c r="B52" s="68"/>
      <c r="C52" s="68"/>
      <c r="D52" s="68"/>
      <c r="E52" s="68"/>
      <c r="F52" s="68"/>
    </row>
    <row r="53" spans="1:6" ht="26.85" customHeight="1">
      <c r="A53" s="68"/>
      <c r="B53" s="68"/>
      <c r="C53" s="68"/>
      <c r="D53" s="68"/>
      <c r="E53" s="68"/>
      <c r="F53" s="68"/>
    </row>
    <row r="54" spans="1:6" ht="15.4" customHeight="1">
      <c r="A54" s="68"/>
      <c r="B54" s="68"/>
      <c r="C54" s="68"/>
      <c r="D54" s="68"/>
      <c r="E54" s="68"/>
      <c r="F54" s="68"/>
    </row>
    <row r="55" spans="1:6" ht="15.4" customHeight="1">
      <c r="A55" s="68"/>
      <c r="B55" s="68"/>
      <c r="C55" s="68"/>
      <c r="D55" s="68"/>
      <c r="E55" s="68"/>
      <c r="F55" s="68"/>
    </row>
    <row r="56" spans="1:6">
      <c r="A56" s="68"/>
      <c r="B56" s="68"/>
      <c r="C56" s="68"/>
      <c r="D56" s="68"/>
      <c r="E56" s="68"/>
      <c r="F56" s="68"/>
    </row>
    <row r="57" spans="1:6" ht="16.350000000000001" customHeight="1">
      <c r="A57" s="71" t="s">
        <v>9</v>
      </c>
      <c r="B57" s="71"/>
      <c r="C57" s="71"/>
      <c r="D57" s="71"/>
      <c r="E57" s="71"/>
      <c r="F57" s="71"/>
    </row>
    <row r="58" spans="1:6" ht="16.350000000000001" customHeight="1">
      <c r="A58" s="50" t="s">
        <v>5</v>
      </c>
      <c r="B58" s="66" t="s">
        <v>10</v>
      </c>
      <c r="C58" s="66" t="s">
        <v>11</v>
      </c>
      <c r="D58" s="66" t="s">
        <v>12</v>
      </c>
      <c r="E58" s="66" t="s">
        <v>13</v>
      </c>
      <c r="F58" s="66" t="s">
        <v>14</v>
      </c>
    </row>
    <row r="59" spans="1:6" ht="16.350000000000001" customHeight="1">
      <c r="A59" s="65" t="str">
        <f>+A30</f>
        <v xml:space="preserve">Value based on Market valuation                </v>
      </c>
      <c r="B59" s="51"/>
      <c r="C59" s="51"/>
      <c r="D59" s="52" t="s">
        <v>15</v>
      </c>
      <c r="E59" s="51" t="s">
        <v>15</v>
      </c>
      <c r="F59" s="51"/>
    </row>
    <row r="60" spans="1:6" ht="16.350000000000001" customHeight="1">
      <c r="A60" s="65" t="s">
        <v>4</v>
      </c>
      <c r="B60" s="51"/>
      <c r="C60" s="51"/>
      <c r="D60" s="52" t="s">
        <v>15</v>
      </c>
      <c r="E60" s="51" t="s">
        <v>15</v>
      </c>
      <c r="F60" s="51"/>
    </row>
    <row r="61" spans="1:6" ht="16.350000000000001" customHeight="1">
      <c r="A61" s="71" t="s">
        <v>16</v>
      </c>
      <c r="B61" s="71"/>
      <c r="C61" s="71"/>
      <c r="D61" s="71"/>
      <c r="E61" s="71"/>
      <c r="F61" s="71"/>
    </row>
    <row r="62" spans="1:6" ht="16.350000000000001" customHeight="1">
      <c r="A62" s="50" t="s">
        <v>5</v>
      </c>
      <c r="B62" s="66" t="s">
        <v>17</v>
      </c>
      <c r="C62" s="66" t="s">
        <v>18</v>
      </c>
      <c r="D62" s="66" t="s">
        <v>19</v>
      </c>
      <c r="E62" s="72" t="s">
        <v>20</v>
      </c>
      <c r="F62" s="72"/>
    </row>
    <row r="63" spans="1:6" ht="16.350000000000001" customHeight="1">
      <c r="A63" s="65" t="str">
        <f>+A30</f>
        <v xml:space="preserve">Value based on Market valuation                </v>
      </c>
      <c r="B63" s="51" t="s">
        <v>15</v>
      </c>
      <c r="C63" s="51"/>
      <c r="D63" s="52" t="s">
        <v>15</v>
      </c>
      <c r="E63" s="73" t="s">
        <v>15</v>
      </c>
      <c r="F63" s="73"/>
    </row>
    <row r="64" spans="1:6" ht="16.350000000000001" customHeight="1">
      <c r="A64" s="65" t="s">
        <v>4</v>
      </c>
      <c r="B64" s="51" t="s">
        <v>15</v>
      </c>
      <c r="C64" s="51"/>
      <c r="D64" s="52" t="s">
        <v>15</v>
      </c>
      <c r="E64" s="73" t="s">
        <v>15</v>
      </c>
      <c r="F64" s="73"/>
    </row>
    <row r="65" spans="1:248" ht="16.350000000000001" customHeight="1">
      <c r="A65" s="74" t="s">
        <v>21</v>
      </c>
      <c r="B65" s="74"/>
      <c r="C65" s="74"/>
      <c r="D65" s="74" t="s">
        <v>22</v>
      </c>
      <c r="E65" s="74"/>
      <c r="F65" s="74"/>
    </row>
    <row r="66" spans="1:248" ht="16.350000000000001" customHeight="1">
      <c r="A66" s="68" t="s">
        <v>23</v>
      </c>
      <c r="B66" s="68"/>
      <c r="C66" s="68"/>
      <c r="D66" s="68"/>
      <c r="E66" s="68"/>
      <c r="F66" s="68"/>
    </row>
    <row r="67" spans="1:248" ht="16.350000000000001" customHeight="1">
      <c r="A67" s="68" t="s">
        <v>24</v>
      </c>
      <c r="B67" s="68"/>
      <c r="C67" s="68"/>
      <c r="D67" s="68"/>
      <c r="E67" s="68"/>
      <c r="F67" s="68"/>
    </row>
    <row r="68" spans="1:248" ht="26.85" customHeight="1">
      <c r="A68" s="68" t="s">
        <v>25</v>
      </c>
      <c r="B68" s="68"/>
      <c r="C68" s="68"/>
      <c r="D68" s="68"/>
      <c r="E68" s="68"/>
      <c r="F68" s="68"/>
    </row>
    <row r="69" spans="1:248" s="53" customFormat="1">
      <c r="A69" s="68" t="s">
        <v>26</v>
      </c>
      <c r="B69" s="68"/>
      <c r="C69" s="68"/>
      <c r="D69" s="68"/>
      <c r="E69" s="68"/>
      <c r="F69" s="68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IC69" s="54"/>
      <c r="ID69" s="54"/>
      <c r="IE69" s="54"/>
      <c r="IF69" s="26"/>
      <c r="IK69" s="27"/>
      <c r="IL69" s="27"/>
      <c r="IM69" s="28"/>
      <c r="IN69" s="28"/>
    </row>
    <row r="70" spans="1:248" s="53" customFormat="1">
      <c r="A70" s="68" t="s">
        <v>27</v>
      </c>
      <c r="B70" s="68"/>
      <c r="C70" s="68"/>
      <c r="D70" s="68"/>
      <c r="E70" s="68"/>
      <c r="F70" s="68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IC70" s="54"/>
      <c r="ID70" s="54"/>
      <c r="IE70" s="54"/>
      <c r="IF70" s="26"/>
      <c r="IK70" s="27"/>
      <c r="IL70" s="27"/>
      <c r="IM70" s="28"/>
      <c r="IN70" s="28"/>
    </row>
    <row r="71" spans="1:248" s="53" customFormat="1">
      <c r="A71" s="68" t="s">
        <v>28</v>
      </c>
      <c r="B71" s="68"/>
      <c r="C71" s="68"/>
      <c r="D71" s="68"/>
      <c r="E71" s="68"/>
      <c r="F71" s="68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IC71" s="54"/>
      <c r="ID71" s="54"/>
      <c r="IE71" s="54"/>
      <c r="IF71" s="26"/>
      <c r="IK71" s="27"/>
      <c r="IL71" s="27"/>
      <c r="IM71" s="28"/>
      <c r="IN71" s="28"/>
    </row>
    <row r="72" spans="1:248">
      <c r="A72" s="68" t="s">
        <v>29</v>
      </c>
      <c r="B72" s="68"/>
      <c r="C72" s="68"/>
      <c r="D72" s="68"/>
      <c r="E72" s="68"/>
      <c r="F72" s="68"/>
    </row>
    <row r="73" spans="1:248">
      <c r="A73" s="68" t="s">
        <v>30</v>
      </c>
      <c r="B73" s="68"/>
      <c r="C73" s="68"/>
      <c r="D73" s="68"/>
      <c r="E73" s="68"/>
      <c r="F73" s="68"/>
    </row>
    <row r="74" spans="1:248">
      <c r="A74" s="68" t="s">
        <v>31</v>
      </c>
      <c r="B74" s="68"/>
      <c r="C74" s="68"/>
      <c r="D74" s="68"/>
      <c r="E74" s="68"/>
      <c r="F74" s="68"/>
    </row>
    <row r="75" spans="1:248">
      <c r="A75" s="68" t="s">
        <v>32</v>
      </c>
      <c r="B75" s="68"/>
      <c r="C75" s="68"/>
      <c r="D75" s="68"/>
      <c r="E75" s="68"/>
      <c r="F75" s="68"/>
    </row>
    <row r="76" spans="1:248">
      <c r="A76" s="68" t="s">
        <v>33</v>
      </c>
      <c r="B76" s="68"/>
      <c r="C76" s="68"/>
      <c r="D76" s="68"/>
      <c r="E76" s="68"/>
      <c r="F76" s="68"/>
    </row>
    <row r="77" spans="1:248">
      <c r="A77" s="68" t="s">
        <v>34</v>
      </c>
      <c r="B77" s="68"/>
      <c r="C77" s="68"/>
      <c r="D77" s="68" t="s">
        <v>35</v>
      </c>
      <c r="E77" s="68"/>
      <c r="F77" s="68"/>
    </row>
    <row r="78" spans="1:248">
      <c r="A78" s="69" t="s">
        <v>36</v>
      </c>
      <c r="B78" s="69"/>
      <c r="C78" s="69"/>
      <c r="D78" s="69"/>
      <c r="E78" s="69"/>
      <c r="F78" s="69"/>
    </row>
    <row r="79" spans="1:248">
      <c r="A79" s="70"/>
      <c r="B79" s="70"/>
      <c r="C79" s="70"/>
      <c r="D79" s="70"/>
      <c r="E79" s="70"/>
      <c r="F79" s="70"/>
    </row>
    <row r="80" spans="1:248">
      <c r="A80" s="70"/>
      <c r="B80" s="70"/>
      <c r="C80" s="70"/>
      <c r="D80" s="70"/>
      <c r="E80" s="70"/>
      <c r="F80" s="70"/>
    </row>
    <row r="81" spans="1:6">
      <c r="A81" s="67"/>
      <c r="B81" s="67"/>
      <c r="C81" s="67"/>
      <c r="D81" s="67"/>
      <c r="E81" s="67"/>
      <c r="F81" s="67"/>
    </row>
  </sheetData>
  <sheetProtection selectLockedCells="1" selectUnlockedCells="1"/>
  <mergeCells count="79">
    <mergeCell ref="B34:E34"/>
    <mergeCell ref="B1:C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A23:F23"/>
    <mergeCell ref="B24:E24"/>
    <mergeCell ref="B25:E25"/>
    <mergeCell ref="B26:E26"/>
    <mergeCell ref="B27:E27"/>
    <mergeCell ref="A37:F37"/>
    <mergeCell ref="A38:F38"/>
    <mergeCell ref="A39:F39"/>
    <mergeCell ref="A40:F40"/>
    <mergeCell ref="A41:F41"/>
    <mergeCell ref="B28:E28"/>
    <mergeCell ref="B29:E29"/>
    <mergeCell ref="B30:E30"/>
    <mergeCell ref="B31:E31"/>
    <mergeCell ref="B32:E32"/>
    <mergeCell ref="B33:E33"/>
    <mergeCell ref="A54:F54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42:F42"/>
    <mergeCell ref="A35:F35"/>
    <mergeCell ref="A36:F36"/>
    <mergeCell ref="A67:C67"/>
    <mergeCell ref="D67:F67"/>
    <mergeCell ref="A55:F55"/>
    <mergeCell ref="A56:F56"/>
    <mergeCell ref="A57:F57"/>
    <mergeCell ref="A61:F61"/>
    <mergeCell ref="E62:F62"/>
    <mergeCell ref="E63:F63"/>
    <mergeCell ref="E64:F64"/>
    <mergeCell ref="A65:C65"/>
    <mergeCell ref="D65:F65"/>
    <mergeCell ref="A66:C66"/>
    <mergeCell ref="D66:F66"/>
    <mergeCell ref="A68:C68"/>
    <mergeCell ref="D68:F68"/>
    <mergeCell ref="A69:C69"/>
    <mergeCell ref="D69:F69"/>
    <mergeCell ref="A70:C70"/>
    <mergeCell ref="D70:F70"/>
    <mergeCell ref="A71:C71"/>
    <mergeCell ref="D71:F71"/>
    <mergeCell ref="A72:C72"/>
    <mergeCell ref="D72:F72"/>
    <mergeCell ref="A73:C73"/>
    <mergeCell ref="D73:F73"/>
    <mergeCell ref="A81:F81"/>
    <mergeCell ref="A74:C74"/>
    <mergeCell ref="D74:F74"/>
    <mergeCell ref="A75:C75"/>
    <mergeCell ref="D75:F75"/>
    <mergeCell ref="A76:C76"/>
    <mergeCell ref="D76:F76"/>
    <mergeCell ref="A77:C77"/>
    <mergeCell ref="D77:F77"/>
    <mergeCell ref="A78:F78"/>
    <mergeCell ref="A79:F79"/>
    <mergeCell ref="A80:F80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N16"/>
  <sheetViews>
    <sheetView tabSelected="1" topLeftCell="C1" zoomScale="136" zoomScaleNormal="136" workbookViewId="0">
      <selection activeCell="H17" sqref="H17"/>
    </sheetView>
  </sheetViews>
  <sheetFormatPr defaultColWidth="22.140625" defaultRowHeight="12"/>
  <cols>
    <col min="1" max="1" width="5.7109375" style="21" bestFit="1" customWidth="1"/>
    <col min="2" max="2" width="17" style="21" bestFit="1" customWidth="1"/>
    <col min="3" max="3" width="12.85546875" style="21" bestFit="1" customWidth="1"/>
    <col min="4" max="4" width="16.7109375" style="21" customWidth="1"/>
    <col min="5" max="5" width="8.85546875" style="21" customWidth="1"/>
    <col min="6" max="6" width="11.28515625" style="21" bestFit="1" customWidth="1"/>
    <col min="7" max="7" width="6.42578125" style="21" bestFit="1" customWidth="1"/>
    <col min="8" max="8" width="9.140625" style="21" bestFit="1" customWidth="1"/>
    <col min="9" max="9" width="8.42578125" style="21" customWidth="1"/>
    <col min="10" max="10" width="7.42578125" style="21" bestFit="1" customWidth="1"/>
    <col min="11" max="11" width="12.85546875" style="21" bestFit="1" customWidth="1"/>
    <col min="12" max="248" width="22.140625" style="21"/>
    <col min="249" max="16384" width="22.140625" style="23"/>
  </cols>
  <sheetData>
    <row r="1" spans="1:248">
      <c r="A1" s="55" t="s">
        <v>37</v>
      </c>
      <c r="B1" s="55" t="s">
        <v>38</v>
      </c>
      <c r="C1" s="55" t="s">
        <v>39</v>
      </c>
      <c r="D1" s="55" t="s">
        <v>40</v>
      </c>
      <c r="E1" s="55" t="s">
        <v>41</v>
      </c>
      <c r="F1" s="55" t="s">
        <v>42</v>
      </c>
      <c r="G1" s="55" t="s">
        <v>43</v>
      </c>
      <c r="H1" s="55" t="s">
        <v>44</v>
      </c>
      <c r="I1" s="55" t="s">
        <v>45</v>
      </c>
      <c r="J1" s="55" t="s">
        <v>46</v>
      </c>
      <c r="K1" s="55" t="s">
        <v>90</v>
      </c>
    </row>
    <row r="2" spans="1:248" ht="12" customHeight="1">
      <c r="A2" s="62">
        <v>1</v>
      </c>
      <c r="B2" s="63">
        <v>0</v>
      </c>
      <c r="C2" s="62"/>
      <c r="D2" s="62" t="s">
        <v>106</v>
      </c>
      <c r="E2" s="63"/>
      <c r="F2" s="64">
        <v>10742177</v>
      </c>
      <c r="G2" s="63"/>
      <c r="H2" s="63"/>
      <c r="I2" s="63"/>
      <c r="J2" s="63">
        <v>100220</v>
      </c>
      <c r="K2" s="58" t="s">
        <v>116</v>
      </c>
      <c r="L2" s="21" t="s">
        <v>118</v>
      </c>
      <c r="IN2" s="23"/>
    </row>
    <row r="3" spans="1:248" ht="11.25" customHeight="1">
      <c r="A3" s="62">
        <v>2</v>
      </c>
      <c r="B3" s="63">
        <v>0</v>
      </c>
      <c r="C3" s="62"/>
      <c r="D3" s="62" t="s">
        <v>106</v>
      </c>
      <c r="E3" s="63"/>
      <c r="F3" s="64">
        <v>5000000</v>
      </c>
      <c r="G3" s="63"/>
      <c r="H3" s="63"/>
      <c r="I3" s="63"/>
      <c r="J3" s="63">
        <v>52212</v>
      </c>
      <c r="K3" s="58" t="s">
        <v>116</v>
      </c>
      <c r="L3" s="21" t="s">
        <v>118</v>
      </c>
      <c r="IN3" s="23"/>
    </row>
    <row r="4" spans="1:248">
      <c r="A4" s="62">
        <v>3</v>
      </c>
      <c r="B4" s="63">
        <v>0</v>
      </c>
      <c r="C4" s="62"/>
      <c r="D4" s="62" t="s">
        <v>106</v>
      </c>
      <c r="E4" s="63"/>
      <c r="F4" s="64">
        <v>5000000</v>
      </c>
      <c r="G4" s="63"/>
      <c r="H4" s="63"/>
      <c r="I4" s="63"/>
      <c r="J4" s="63">
        <v>50565</v>
      </c>
      <c r="K4" s="59" t="s">
        <v>116</v>
      </c>
      <c r="L4" s="21" t="s">
        <v>118</v>
      </c>
    </row>
    <row r="5" spans="1:248" ht="12" customHeight="1">
      <c r="A5" s="62">
        <v>1</v>
      </c>
      <c r="B5" s="63">
        <v>0</v>
      </c>
      <c r="C5" s="62"/>
      <c r="D5" s="62" t="s">
        <v>106</v>
      </c>
      <c r="E5" s="63"/>
      <c r="F5" s="64">
        <v>5000000</v>
      </c>
      <c r="G5" s="63"/>
      <c r="H5" s="63"/>
      <c r="I5" s="63"/>
      <c r="J5" s="63">
        <v>46421</v>
      </c>
      <c r="K5" s="58" t="s">
        <v>116</v>
      </c>
      <c r="L5" s="21" t="s">
        <v>118</v>
      </c>
      <c r="IN5" s="23"/>
    </row>
    <row r="6" spans="1:248" ht="11.25" customHeight="1">
      <c r="A6" s="62">
        <v>2</v>
      </c>
      <c r="B6" s="63">
        <v>0</v>
      </c>
      <c r="C6" s="62" t="s">
        <v>108</v>
      </c>
      <c r="D6" s="62" t="s">
        <v>107</v>
      </c>
      <c r="E6" s="63" t="s">
        <v>101</v>
      </c>
      <c r="F6" s="64">
        <v>14000000</v>
      </c>
      <c r="G6" s="63"/>
      <c r="H6" s="63"/>
      <c r="I6" s="63"/>
      <c r="J6" s="63">
        <v>141997</v>
      </c>
      <c r="K6" s="58" t="s">
        <v>117</v>
      </c>
      <c r="IN6" s="23"/>
    </row>
    <row r="7" spans="1:248">
      <c r="A7" s="62">
        <v>3</v>
      </c>
      <c r="B7" s="63">
        <v>0</v>
      </c>
      <c r="C7" s="62" t="s">
        <v>108</v>
      </c>
      <c r="D7" s="62" t="s">
        <v>109</v>
      </c>
      <c r="E7" s="63" t="s">
        <v>110</v>
      </c>
      <c r="F7" s="64">
        <v>2500000</v>
      </c>
      <c r="G7" s="63"/>
      <c r="H7" s="63"/>
      <c r="I7" s="63"/>
      <c r="J7" s="63">
        <v>53921</v>
      </c>
      <c r="K7" s="59" t="s">
        <v>91</v>
      </c>
    </row>
    <row r="8" spans="1:248" ht="12" customHeight="1">
      <c r="A8" s="62">
        <v>1</v>
      </c>
      <c r="B8" s="63"/>
      <c r="C8" s="62"/>
      <c r="D8" s="62" t="s">
        <v>109</v>
      </c>
      <c r="E8" s="63" t="s">
        <v>111</v>
      </c>
      <c r="F8" s="64">
        <v>1028620</v>
      </c>
      <c r="G8" s="63"/>
      <c r="H8" s="63"/>
      <c r="I8" s="63">
        <v>12</v>
      </c>
      <c r="J8" s="63">
        <v>32620</v>
      </c>
      <c r="K8" s="58" t="s">
        <v>116</v>
      </c>
      <c r="IN8" s="23"/>
    </row>
    <row r="9" spans="1:248" ht="11.25" customHeight="1">
      <c r="A9" s="62">
        <v>2</v>
      </c>
      <c r="B9" s="63"/>
      <c r="C9" s="62"/>
      <c r="D9" s="62" t="s">
        <v>112</v>
      </c>
      <c r="E9" s="63" t="s">
        <v>111</v>
      </c>
      <c r="F9" s="64">
        <v>1500000</v>
      </c>
      <c r="G9" s="63"/>
      <c r="H9" s="63"/>
      <c r="I9" s="63"/>
      <c r="J9" s="63">
        <v>47770</v>
      </c>
      <c r="K9" s="58" t="s">
        <v>117</v>
      </c>
      <c r="IN9" s="23"/>
    </row>
    <row r="10" spans="1:248">
      <c r="A10" s="62">
        <v>3</v>
      </c>
      <c r="B10" s="63"/>
      <c r="C10" s="62"/>
      <c r="D10" s="62" t="s">
        <v>113</v>
      </c>
      <c r="E10" s="63" t="s">
        <v>101</v>
      </c>
      <c r="F10" s="64">
        <v>11500000</v>
      </c>
      <c r="G10" s="63"/>
      <c r="H10" s="63"/>
      <c r="I10" s="63"/>
      <c r="J10" s="63">
        <v>121478</v>
      </c>
      <c r="K10" s="59" t="s">
        <v>117</v>
      </c>
    </row>
    <row r="11" spans="1:248" ht="12.75" thickBot="1">
      <c r="A11" s="62">
        <v>3</v>
      </c>
      <c r="B11" s="63"/>
      <c r="C11" s="62"/>
      <c r="D11" s="62" t="s">
        <v>114</v>
      </c>
      <c r="E11" s="63" t="s">
        <v>115</v>
      </c>
      <c r="F11" s="64">
        <v>22300000</v>
      </c>
      <c r="G11" s="63"/>
      <c r="H11" s="63"/>
      <c r="I11" s="63"/>
      <c r="J11" s="63">
        <v>124000</v>
      </c>
      <c r="K11" s="59" t="s">
        <v>117</v>
      </c>
    </row>
    <row r="12" spans="1:248" ht="12.75" thickBot="1">
      <c r="A12" s="56"/>
      <c r="B12" s="57">
        <v>0</v>
      </c>
      <c r="C12" s="57"/>
      <c r="D12" s="57"/>
      <c r="E12" s="57"/>
      <c r="F12" s="57"/>
      <c r="G12" s="57"/>
      <c r="H12" s="57"/>
      <c r="I12" s="57"/>
      <c r="J12" s="60"/>
      <c r="K12" s="61">
        <f>SUMIF(K2:K11,"Y",J2:J11)</f>
        <v>489166</v>
      </c>
    </row>
    <row r="14" spans="1:248">
      <c r="H14" s="21">
        <f>100220+52212+50565+46421</f>
        <v>249418</v>
      </c>
    </row>
    <row r="15" spans="1:248">
      <c r="H15" s="21">
        <f>249418*1.5</f>
        <v>374127</v>
      </c>
    </row>
    <row r="16" spans="1:248">
      <c r="H16" s="21">
        <f>374127/932.13</f>
        <v>401.36783495864313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9" t="s">
        <v>47</v>
      </c>
      <c r="B1" s="89"/>
      <c r="C1" s="2"/>
    </row>
    <row r="2" spans="1:6" ht="14.25" customHeight="1">
      <c r="A2" s="89" t="s">
        <v>48</v>
      </c>
      <c r="B2" s="89"/>
      <c r="C2" s="2"/>
    </row>
    <row r="5" spans="1:6" ht="30">
      <c r="A5" s="3" t="s">
        <v>37</v>
      </c>
      <c r="B5" s="4" t="s">
        <v>49</v>
      </c>
      <c r="C5" s="4" t="s">
        <v>50</v>
      </c>
      <c r="D5" s="5" t="s">
        <v>51</v>
      </c>
      <c r="E5" s="1" t="s">
        <v>52</v>
      </c>
      <c r="F5" s="1" t="s">
        <v>53</v>
      </c>
    </row>
    <row r="6" spans="1:6" ht="42.75">
      <c r="A6" s="6">
        <v>1</v>
      </c>
      <c r="B6" s="7" t="s">
        <v>54</v>
      </c>
      <c r="C6" s="8" t="s">
        <v>55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56</v>
      </c>
      <c r="C7" s="8" t="s">
        <v>57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58</v>
      </c>
      <c r="C8" s="8" t="s">
        <v>59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60</v>
      </c>
      <c r="C9" s="12" t="s">
        <v>61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62</v>
      </c>
      <c r="C10" s="8" t="s">
        <v>63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64</v>
      </c>
      <c r="C11" s="14" t="s">
        <v>65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66</v>
      </c>
      <c r="C12" s="15" t="s">
        <v>67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68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2019-08-10T07:15:59Z</dcterms:modified>
</cp:coreProperties>
</file>