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K3" i="1"/>
  <c r="K4"/>
  <c r="L3" i="2"/>
  <c r="F27" i="1"/>
  <c r="F26"/>
  <c r="D26"/>
  <c r="D25"/>
  <c r="F25" s="1"/>
  <c r="F23"/>
  <c r="D23"/>
  <c r="D22"/>
  <c r="F22" s="1"/>
  <c r="D21"/>
  <c r="F21" s="1"/>
  <c r="D20"/>
  <c r="F20" s="1"/>
  <c r="D18"/>
  <c r="F18" s="1"/>
  <c r="D17"/>
  <c r="F17" s="1"/>
  <c r="D16"/>
  <c r="F16" s="1"/>
  <c r="D15"/>
  <c r="F15" s="1"/>
  <c r="C12"/>
  <c r="B12"/>
  <c r="D13"/>
  <c r="F13" s="1"/>
  <c r="D11"/>
  <c r="F11" s="1"/>
  <c r="D10"/>
  <c r="F10" s="1"/>
  <c r="D5"/>
  <c r="F5" s="1"/>
  <c r="D12" l="1"/>
  <c r="F12" s="1"/>
  <c r="D7"/>
  <c r="F7" s="1"/>
  <c r="D4"/>
  <c r="F4" s="1"/>
  <c r="F29" l="1"/>
  <c r="D8" l="1"/>
  <c r="D2"/>
  <c r="F8" l="1"/>
  <c r="F2"/>
  <c r="D3"/>
  <c r="D6" l="1"/>
  <c r="F6" s="1"/>
  <c r="F3"/>
  <c r="F34" l="1"/>
  <c r="F6" i="5" l="1"/>
  <c r="F7"/>
  <c r="F8"/>
  <c r="F9"/>
  <c r="F10"/>
  <c r="F11"/>
  <c r="F12"/>
  <c r="E13"/>
  <c r="F28" i="1" l="1"/>
  <c r="F13" i="5"/>
  <c r="F31" i="1" l="1"/>
  <c r="F35" s="1"/>
</calcChain>
</file>

<file path=xl/sharedStrings.xml><?xml version="1.0" encoding="utf-8"?>
<sst xmlns="http://schemas.openxmlformats.org/spreadsheetml/2006/main" count="116" uniqueCount="76">
  <si>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</si>
  <si>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</si>
  <si>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</si>
  <si>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</si>
  <si>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</si>
  <si>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</si>
  <si>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</si>
  <si>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</si>
  <si>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</si>
  <si>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</si>
  <si>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</si>
  <si>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</si>
  <si>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</si>
  <si>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</si>
  <si>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</si>
  <si>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</si>
  <si>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</si>
  <si>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</si>
  <si>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</si>
  <si>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</si>
  <si>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</si>
  <si>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</si>
  <si>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</si>
  <si>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</si>
  <si>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</si>
  <si>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</si>
  <si>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</si>
  <si>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</si>
  <si>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</si>
  <si>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</si>
  <si>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</si>
  <si>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</si>
  <si>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</si>
  <si>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</si>
  <si>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</si>
  <si>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</si>
  <si>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</si>
  <si>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</si>
  <si>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</si>
  <si>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</si>
  <si>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</si>
  <si>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</si>
  <si>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</si>
  <si>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</si>
  <si>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</si>
  <si>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 xml:space="preserve">Max FOIR          </t>
  </si>
  <si>
    <t>Loan Account No.</t>
  </si>
  <si>
    <t>POS</t>
  </si>
  <si>
    <t>Depreciation</t>
  </si>
  <si>
    <t>2020-21</t>
  </si>
  <si>
    <t>Income from other sources</t>
  </si>
  <si>
    <t xml:space="preserve">Net Profit </t>
  </si>
  <si>
    <t>Limit</t>
  </si>
  <si>
    <t>Firm</t>
  </si>
  <si>
    <t>Supreme Rubber (India)</t>
  </si>
  <si>
    <t>Bank Interest</t>
  </si>
  <si>
    <t>Interest on capital</t>
  </si>
  <si>
    <t>Salary to partners</t>
  </si>
  <si>
    <t>Interest on car loan</t>
  </si>
  <si>
    <t>Guru Forgings</t>
  </si>
  <si>
    <t>Guru Forgings (Prop. Inderpal)</t>
  </si>
  <si>
    <t>Rajdeep Singh</t>
  </si>
  <si>
    <t>Salary from supreme rubber</t>
  </si>
  <si>
    <t>Int on capital</t>
  </si>
  <si>
    <t>Amrik Singh</t>
  </si>
  <si>
    <t>Payment made u/s 40(A)2ab</t>
  </si>
  <si>
    <t>Pritam Kaur</t>
  </si>
  <si>
    <t>Supreme Rubber</t>
  </si>
  <si>
    <t>HDFC</t>
  </si>
  <si>
    <t>y</t>
  </si>
  <si>
    <t>till mar 21</t>
  </si>
  <si>
    <t xml:space="preserve">Supreme Rubber </t>
  </si>
  <si>
    <t>Inderpal Singh</t>
  </si>
  <si>
    <t>Partner</t>
  </si>
  <si>
    <t>s/o of amrik</t>
  </si>
  <si>
    <t>w/o of amrik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</si>
</sst>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2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9" fillId="5" borderId="0" xfId="0" applyFont="1" applyFill="1" applyBorder="1" applyAlignment="1">
      <alignment horizontal="center"/>
    </xf>
    <xf numFmtId="0" fontId="9" fillId="5" borderId="0" xfId="0" applyFont="1" applyFill="1"/>
    <xf numFmtId="0" fontId="14" fillId="0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left" vertical="center"/>
    </xf>
    <xf numFmtId="0" fontId="13" fillId="7" borderId="2" xfId="0" applyFont="1" applyFill="1" applyBorder="1" applyAlignment="1">
      <alignment horizontal="left" vertical="center"/>
    </xf>
    <xf numFmtId="1" fontId="13" fillId="7" borderId="2" xfId="0" applyNumberFormat="1" applyFont="1" applyFill="1" applyBorder="1" applyAlignment="1">
      <alignment horizontal="left" vertical="center"/>
    </xf>
    <xf numFmtId="0" fontId="15" fillId="2" borderId="0" xfId="3" applyFont="1" applyFill="1" applyBorder="1" applyAlignment="1">
      <alignment horizontal="left" vertical="center" wrapText="1"/>
    </xf>
    <xf numFmtId="165" fontId="15" fillId="6" borderId="2" xfId="1" applyNumberFormat="1" applyFont="1" applyFill="1" applyBorder="1" applyAlignment="1" applyProtection="1">
      <alignment horizontal="left" vertical="center" wrapText="1"/>
    </xf>
    <xf numFmtId="166" fontId="15" fillId="6" borderId="2" xfId="1" applyNumberFormat="1" applyFont="1" applyFill="1" applyBorder="1" applyAlignment="1" applyProtection="1">
      <alignment horizontal="left" vertical="center"/>
    </xf>
    <xf numFmtId="166" fontId="15" fillId="5" borderId="2" xfId="1" applyNumberFormat="1" applyFont="1" applyFill="1" applyBorder="1" applyAlignment="1" applyProtection="1">
      <alignment horizontal="left" vertical="center"/>
    </xf>
    <xf numFmtId="165" fontId="15" fillId="6" borderId="2" xfId="1" applyNumberFormat="1" applyFont="1" applyFill="1" applyBorder="1" applyAlignment="1" applyProtection="1">
      <alignment horizontal="left" vertical="center"/>
    </xf>
    <xf numFmtId="9" fontId="15" fillId="6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>
      <alignment horizontal="left" vertical="center"/>
    </xf>
    <xf numFmtId="165" fontId="15" fillId="2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/>
    </xf>
    <xf numFmtId="10" fontId="15" fillId="0" borderId="2" xfId="1" applyNumberFormat="1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center" vertical="top" wrapText="1"/>
      <protection hidden="1"/>
    </xf>
    <xf numFmtId="2" fontId="13" fillId="6" borderId="2" xfId="0" applyNumberFormat="1" applyFont="1" applyFill="1" applyBorder="1" applyAlignment="1">
      <alignment horizontal="left" vertical="center"/>
    </xf>
    <xf numFmtId="1" fontId="13" fillId="6" borderId="2" xfId="0" applyNumberFormat="1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left" vertical="center" wrapText="1"/>
    </xf>
    <xf numFmtId="165" fontId="11" fillId="9" borderId="2" xfId="1" applyNumberFormat="1" applyFont="1" applyFill="1" applyBorder="1" applyAlignment="1" applyProtection="1">
      <alignment horizontal="left" vertical="center" wrapText="1"/>
    </xf>
    <xf numFmtId="9" fontId="11" fillId="9" borderId="2" xfId="1" applyNumberFormat="1" applyFont="1" applyFill="1" applyBorder="1" applyAlignment="1" applyProtection="1">
      <alignment horizontal="left" vertical="center" wrapText="1"/>
    </xf>
    <xf numFmtId="164" fontId="11" fillId="9" borderId="2" xfId="1" applyFont="1" applyFill="1" applyBorder="1" applyAlignment="1" applyProtection="1">
      <alignment horizontal="left" vertical="center" wrapText="1"/>
    </xf>
    <xf numFmtId="0" fontId="15" fillId="9" borderId="2" xfId="0" applyNumberFormat="1" applyFont="1" applyFill="1" applyBorder="1" applyAlignment="1">
      <alignment horizontal="left" vertical="center"/>
    </xf>
    <xf numFmtId="167" fontId="11" fillId="9" borderId="2" xfId="1" applyNumberFormat="1" applyFont="1" applyFill="1" applyBorder="1" applyAlignment="1" applyProtection="1">
      <alignment horizontal="left" vertical="center"/>
    </xf>
    <xf numFmtId="165" fontId="11" fillId="9" borderId="2" xfId="1" applyNumberFormat="1" applyFont="1" applyFill="1" applyBorder="1" applyAlignment="1" applyProtection="1">
      <alignment horizontal="left" vertical="center"/>
    </xf>
    <xf numFmtId="2" fontId="11" fillId="9" borderId="2" xfId="4" applyNumberFormat="1" applyFont="1" applyFill="1" applyBorder="1" applyAlignment="1" applyProtection="1">
      <alignment horizontal="left" vertical="center"/>
    </xf>
    <xf numFmtId="164" fontId="11" fillId="9" borderId="2" xfId="4" applyNumberFormat="1" applyFont="1" applyFill="1" applyBorder="1" applyAlignment="1" applyProtection="1">
      <alignment horizontal="left" vertical="center"/>
    </xf>
    <xf numFmtId="0" fontId="8" fillId="2" borderId="2" xfId="3" applyFont="1" applyFill="1" applyBorder="1" applyAlignment="1">
      <alignment horizontal="left" vertical="center" wrapText="1"/>
    </xf>
    <xf numFmtId="15" fontId="8" fillId="2" borderId="2" xfId="3" applyNumberFormat="1" applyFont="1" applyFill="1" applyBorder="1" applyAlignment="1">
      <alignment horizontal="left" vertical="center" wrapText="1"/>
    </xf>
    <xf numFmtId="9" fontId="8" fillId="2" borderId="2" xfId="3" applyNumberFormat="1" applyFont="1" applyFill="1" applyBorder="1" applyAlignment="1">
      <alignment horizontal="left" vertical="center" wrapText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E43"/>
  <sheetViews>
    <sheetView tabSelected="1" topLeftCell="A10" zoomScale="130" zoomScaleNormal="130" workbookViewId="0">
      <selection activeCell="H22" sqref="H22"/>
    </sheetView>
  </sheetViews>
  <sheetFormatPr defaultColWidth="31.28515625" defaultRowHeight="12.75"/>
  <cols>
    <col min="1" max="1" width="27.5703125" style="20" customWidth="1"/>
    <col min="2" max="3" width="8.42578125" style="20" bestFit="1" customWidth="1"/>
    <col min="4" max="4" width="9.85546875" style="20" customWidth="1"/>
    <col min="5" max="5" width="8" style="20" bestFit="1" customWidth="1"/>
    <col min="6" max="6" width="12.7109375" style="20" bestFit="1" customWidth="1"/>
    <col min="7" max="7" width="16.85546875" style="20" customWidth="1"/>
    <col min="8" max="8" width="21.28515625" style="20" customWidth="1"/>
    <col min="9" max="9" width="11" style="20" customWidth="1"/>
    <col min="10" max="10" width="11.5703125" style="20" customWidth="1"/>
    <col min="11" max="11" width="12" style="20" customWidth="1"/>
    <col min="12" max="229" width="31.28515625" style="20"/>
    <col min="230" max="237" width="31.28515625" style="21"/>
    <col min="238" max="239" width="31.28515625" style="22"/>
    <col min="240" max="16384" width="31.28515625" style="23"/>
  </cols>
  <sheetData>
    <row r="1" spans="1:11" ht="18" customHeight="1">
      <c r="A1" s="51" t="s">
        <v>54</v>
      </c>
      <c r="B1" s="51" t="s">
        <v>49</v>
      </c>
      <c r="C1" s="51" t="s">
        <v>43</v>
      </c>
      <c r="D1" s="51" t="s">
        <v>32</v>
      </c>
      <c r="E1" s="52" t="s">
        <v>0</v>
      </c>
      <c r="F1" s="51" t="s">
        <v>33</v>
      </c>
      <c r="G1" s="36"/>
    </row>
    <row r="2" spans="1:11">
      <c r="A2" s="37" t="s">
        <v>51</v>
      </c>
      <c r="B2" s="38">
        <v>728013</v>
      </c>
      <c r="C2" s="39">
        <v>589970</v>
      </c>
      <c r="D2" s="40">
        <f>AVERAGE(B2:C2)</f>
        <v>658991.5</v>
      </c>
      <c r="E2" s="41">
        <v>1</v>
      </c>
      <c r="F2" s="40">
        <f>E2*D2</f>
        <v>658991.5</v>
      </c>
      <c r="G2" s="36"/>
      <c r="I2" s="60">
        <v>43555</v>
      </c>
      <c r="J2" s="60">
        <v>43921</v>
      </c>
      <c r="K2" s="59" t="s">
        <v>70</v>
      </c>
    </row>
    <row r="3" spans="1:11">
      <c r="A3" s="37" t="s">
        <v>48</v>
      </c>
      <c r="B3" s="38">
        <v>187362</v>
      </c>
      <c r="C3" s="39">
        <v>217829</v>
      </c>
      <c r="D3" s="40">
        <f t="shared" ref="D3:D8" si="0">AVERAGE(B3:C3)</f>
        <v>202595.5</v>
      </c>
      <c r="E3" s="41">
        <v>1</v>
      </c>
      <c r="F3" s="40">
        <f t="shared" ref="F3:F8" si="1">E3*D3</f>
        <v>202595.5</v>
      </c>
      <c r="G3" s="36"/>
      <c r="H3" s="59" t="s">
        <v>67</v>
      </c>
      <c r="I3" s="59">
        <v>38776417</v>
      </c>
      <c r="J3" s="59">
        <v>45561197</v>
      </c>
      <c r="K3" s="59">
        <f>0+2688690+5569843+5389245+5534930+6249670+5265465+4530115+5357328+6470105+6897190+6039168</f>
        <v>59991749</v>
      </c>
    </row>
    <row r="4" spans="1:11">
      <c r="A4" s="37" t="s">
        <v>55</v>
      </c>
      <c r="B4" s="38">
        <v>952635</v>
      </c>
      <c r="C4" s="38">
        <v>983045</v>
      </c>
      <c r="D4" s="40">
        <f t="shared" ref="D4:D5" si="2">AVERAGE(B4:C4)</f>
        <v>967840</v>
      </c>
      <c r="E4" s="41">
        <v>0</v>
      </c>
      <c r="F4" s="40">
        <f t="shared" ref="F4:F5" si="3">E4*D4</f>
        <v>0</v>
      </c>
      <c r="G4" s="36"/>
      <c r="H4" s="59" t="s">
        <v>59</v>
      </c>
      <c r="I4" s="59">
        <v>12618489</v>
      </c>
      <c r="J4" s="59">
        <v>13129886</v>
      </c>
      <c r="K4" s="59">
        <f>0+572398+3060974+497352+789894+452546+5002562+4038789+4364261+5415506+5181477+5523964</f>
        <v>34899723</v>
      </c>
    </row>
    <row r="5" spans="1:11" ht="12" customHeight="1">
      <c r="A5" s="37" t="s">
        <v>56</v>
      </c>
      <c r="B5" s="38">
        <v>1267427</v>
      </c>
      <c r="C5" s="38">
        <v>1400839</v>
      </c>
      <c r="D5" s="40">
        <f t="shared" si="2"/>
        <v>1334133</v>
      </c>
      <c r="E5" s="41">
        <v>1</v>
      </c>
      <c r="F5" s="40">
        <f t="shared" si="3"/>
        <v>1334133</v>
      </c>
      <c r="G5" s="36"/>
    </row>
    <row r="6" spans="1:11" ht="12" customHeight="1">
      <c r="A6" s="37" t="s">
        <v>57</v>
      </c>
      <c r="B6" s="38">
        <v>540000</v>
      </c>
      <c r="C6" s="38">
        <v>540000</v>
      </c>
      <c r="D6" s="40">
        <f t="shared" si="0"/>
        <v>540000</v>
      </c>
      <c r="E6" s="41">
        <v>1</v>
      </c>
      <c r="F6" s="40">
        <f t="shared" si="1"/>
        <v>540000</v>
      </c>
      <c r="G6" s="36"/>
    </row>
    <row r="7" spans="1:11" ht="12" customHeight="1">
      <c r="A7" s="37" t="s">
        <v>58</v>
      </c>
      <c r="B7" s="38">
        <v>0</v>
      </c>
      <c r="C7" s="38">
        <v>4753</v>
      </c>
      <c r="D7" s="40">
        <f t="shared" ref="D7" si="4">AVERAGE(B7:C7)</f>
        <v>2376.5</v>
      </c>
      <c r="E7" s="41">
        <v>1</v>
      </c>
      <c r="F7" s="40">
        <f t="shared" ref="F7" si="5">E7*D7</f>
        <v>2376.5</v>
      </c>
      <c r="G7" s="36"/>
    </row>
    <row r="8" spans="1:11">
      <c r="A8" s="37" t="s">
        <v>44</v>
      </c>
      <c r="B8" s="38">
        <v>-236070</v>
      </c>
      <c r="C8" s="38">
        <v>-184695</v>
      </c>
      <c r="D8" s="40">
        <f t="shared" si="0"/>
        <v>-210382.5</v>
      </c>
      <c r="E8" s="41">
        <v>1</v>
      </c>
      <c r="F8" s="40">
        <f t="shared" si="1"/>
        <v>-210382.5</v>
      </c>
      <c r="G8" s="36"/>
      <c r="H8" s="59" t="s">
        <v>71</v>
      </c>
      <c r="I8" s="59" t="s">
        <v>53</v>
      </c>
    </row>
    <row r="9" spans="1:11">
      <c r="A9" s="51" t="s">
        <v>60</v>
      </c>
      <c r="B9" s="51" t="s">
        <v>49</v>
      </c>
      <c r="C9" s="51" t="s">
        <v>43</v>
      </c>
      <c r="D9" s="51" t="s">
        <v>32</v>
      </c>
      <c r="E9" s="52" t="s">
        <v>0</v>
      </c>
      <c r="F9" s="51" t="s">
        <v>33</v>
      </c>
      <c r="G9" s="36"/>
      <c r="H9" s="59" t="s">
        <v>64</v>
      </c>
      <c r="I9" s="59" t="s">
        <v>73</v>
      </c>
      <c r="J9" s="61">
        <v>0.25</v>
      </c>
    </row>
    <row r="10" spans="1:11">
      <c r="A10" s="37" t="s">
        <v>51</v>
      </c>
      <c r="B10" s="38">
        <v>1416670</v>
      </c>
      <c r="C10" s="39">
        <v>1124262</v>
      </c>
      <c r="D10" s="40">
        <f>AVERAGE(B10:C10)</f>
        <v>1270466</v>
      </c>
      <c r="E10" s="41">
        <v>1</v>
      </c>
      <c r="F10" s="40">
        <f>E10*D10</f>
        <v>1270466</v>
      </c>
      <c r="G10" s="36"/>
      <c r="H10" s="59" t="s">
        <v>72</v>
      </c>
      <c r="I10" s="59" t="s">
        <v>73</v>
      </c>
      <c r="J10" s="61">
        <v>0.25</v>
      </c>
      <c r="K10" s="59" t="s">
        <v>74</v>
      </c>
    </row>
    <row r="11" spans="1:11">
      <c r="A11" s="37" t="s">
        <v>48</v>
      </c>
      <c r="B11" s="38">
        <v>663206</v>
      </c>
      <c r="C11" s="39">
        <v>745924</v>
      </c>
      <c r="D11" s="40">
        <f t="shared" ref="D11:D13" si="6">AVERAGE(B11:C11)</f>
        <v>704565</v>
      </c>
      <c r="E11" s="41">
        <v>1</v>
      </c>
      <c r="F11" s="40">
        <f t="shared" ref="F11:F13" si="7">E11*D11</f>
        <v>704565</v>
      </c>
      <c r="G11" s="36"/>
      <c r="H11" s="59" t="s">
        <v>61</v>
      </c>
      <c r="I11" s="59" t="s">
        <v>73</v>
      </c>
      <c r="J11" s="61">
        <v>0.25</v>
      </c>
      <c r="K11" s="59" t="s">
        <v>74</v>
      </c>
    </row>
    <row r="12" spans="1:11" ht="12" customHeight="1">
      <c r="A12" s="37" t="s">
        <v>65</v>
      </c>
      <c r="B12" s="38">
        <f>895618+189760</f>
        <v>1085378</v>
      </c>
      <c r="C12" s="38">
        <f>994460+141123</f>
        <v>1135583</v>
      </c>
      <c r="D12" s="40">
        <f t="shared" si="6"/>
        <v>1110480.5</v>
      </c>
      <c r="E12" s="41">
        <v>0</v>
      </c>
      <c r="F12" s="40">
        <f t="shared" si="7"/>
        <v>0</v>
      </c>
      <c r="G12" s="36"/>
      <c r="H12" s="59" t="s">
        <v>66</v>
      </c>
      <c r="I12" s="59" t="s">
        <v>73</v>
      </c>
      <c r="J12" s="61">
        <v>0.25</v>
      </c>
      <c r="K12" s="59" t="s">
        <v>75</v>
      </c>
    </row>
    <row r="13" spans="1:11">
      <c r="A13" s="37" t="s">
        <v>44</v>
      </c>
      <c r="B13" s="38">
        <v>-273232</v>
      </c>
      <c r="C13" s="38">
        <v>-170701</v>
      </c>
      <c r="D13" s="40">
        <f t="shared" si="6"/>
        <v>-221966.5</v>
      </c>
      <c r="E13" s="41">
        <v>1</v>
      </c>
      <c r="F13" s="40">
        <f t="shared" si="7"/>
        <v>-221966.5</v>
      </c>
      <c r="G13" s="36"/>
      <c r="H13" s="59" t="s">
        <v>59</v>
      </c>
    </row>
    <row r="14" spans="1:11">
      <c r="A14" s="51" t="s">
        <v>61</v>
      </c>
      <c r="B14" s="51" t="s">
        <v>49</v>
      </c>
      <c r="C14" s="51" t="s">
        <v>43</v>
      </c>
      <c r="D14" s="51" t="s">
        <v>32</v>
      </c>
      <c r="E14" s="52" t="s">
        <v>0</v>
      </c>
      <c r="F14" s="51" t="s">
        <v>33</v>
      </c>
      <c r="G14" s="36"/>
    </row>
    <row r="15" spans="1:11">
      <c r="A15" s="37" t="s">
        <v>62</v>
      </c>
      <c r="B15" s="38">
        <v>180000</v>
      </c>
      <c r="C15" s="39">
        <v>180000</v>
      </c>
      <c r="D15" s="40">
        <f>AVERAGE(B15:C15)</f>
        <v>180000</v>
      </c>
      <c r="E15" s="41">
        <v>0</v>
      </c>
      <c r="F15" s="40">
        <f>E15*D15</f>
        <v>0</v>
      </c>
      <c r="G15" s="36"/>
    </row>
    <row r="16" spans="1:11">
      <c r="A16" s="37" t="s">
        <v>63</v>
      </c>
      <c r="B16" s="38">
        <v>201001</v>
      </c>
      <c r="C16" s="39">
        <v>263986</v>
      </c>
      <c r="D16" s="40">
        <f t="shared" ref="D16:D18" si="8">AVERAGE(B16:C16)</f>
        <v>232493.5</v>
      </c>
      <c r="E16" s="41">
        <v>0</v>
      </c>
      <c r="F16" s="40">
        <f t="shared" ref="F16:F18" si="9">E16*D16</f>
        <v>0</v>
      </c>
      <c r="G16" s="36"/>
    </row>
    <row r="17" spans="1:7" ht="12" customHeight="1">
      <c r="A17" s="37" t="s">
        <v>50</v>
      </c>
      <c r="B17" s="38">
        <v>125400</v>
      </c>
      <c r="C17" s="38">
        <v>48500</v>
      </c>
      <c r="D17" s="40">
        <f t="shared" si="8"/>
        <v>86950</v>
      </c>
      <c r="E17" s="41">
        <v>0.25</v>
      </c>
      <c r="F17" s="40">
        <f t="shared" si="9"/>
        <v>21737.5</v>
      </c>
      <c r="G17" s="36"/>
    </row>
    <row r="18" spans="1:7">
      <c r="A18" s="37" t="s">
        <v>44</v>
      </c>
      <c r="B18" s="38">
        <v>0</v>
      </c>
      <c r="C18" s="38">
        <v>-2599</v>
      </c>
      <c r="D18" s="40">
        <f t="shared" si="8"/>
        <v>-1299.5</v>
      </c>
      <c r="E18" s="41">
        <v>1</v>
      </c>
      <c r="F18" s="40">
        <f t="shared" si="9"/>
        <v>-1299.5</v>
      </c>
      <c r="G18" s="36"/>
    </row>
    <row r="19" spans="1:7">
      <c r="A19" s="51" t="s">
        <v>64</v>
      </c>
      <c r="B19" s="51" t="s">
        <v>49</v>
      </c>
      <c r="C19" s="51" t="s">
        <v>43</v>
      </c>
      <c r="D19" s="51" t="s">
        <v>32</v>
      </c>
      <c r="E19" s="52" t="s">
        <v>0</v>
      </c>
      <c r="F19" s="51" t="s">
        <v>33</v>
      </c>
      <c r="G19" s="36"/>
    </row>
    <row r="20" spans="1:7">
      <c r="A20" s="37" t="s">
        <v>62</v>
      </c>
      <c r="B20" s="38">
        <v>180000</v>
      </c>
      <c r="C20" s="39">
        <v>180000</v>
      </c>
      <c r="D20" s="40">
        <f>AVERAGE(B20:C20)</f>
        <v>180000</v>
      </c>
      <c r="E20" s="41">
        <v>0</v>
      </c>
      <c r="F20" s="40">
        <f>E20*D20</f>
        <v>0</v>
      </c>
      <c r="G20" s="36"/>
    </row>
    <row r="21" spans="1:7">
      <c r="A21" s="37" t="s">
        <v>63</v>
      </c>
      <c r="B21" s="38">
        <v>478425</v>
      </c>
      <c r="C21" s="39">
        <v>511073</v>
      </c>
      <c r="D21" s="40">
        <f t="shared" ref="D21:D23" si="10">AVERAGE(B21:C21)</f>
        <v>494749</v>
      </c>
      <c r="E21" s="41">
        <v>0</v>
      </c>
      <c r="F21" s="40">
        <f t="shared" ref="F21:F23" si="11">E21*D21</f>
        <v>0</v>
      </c>
      <c r="G21" s="36"/>
    </row>
    <row r="22" spans="1:7" ht="12" customHeight="1">
      <c r="A22" s="37" t="s">
        <v>50</v>
      </c>
      <c r="B22" s="38">
        <v>189760</v>
      </c>
      <c r="C22" s="38">
        <v>141123</v>
      </c>
      <c r="D22" s="40">
        <f t="shared" si="10"/>
        <v>165441.5</v>
      </c>
      <c r="E22" s="41">
        <v>1</v>
      </c>
      <c r="F22" s="40">
        <f t="shared" si="11"/>
        <v>165441.5</v>
      </c>
      <c r="G22" s="36"/>
    </row>
    <row r="23" spans="1:7">
      <c r="A23" s="37" t="s">
        <v>44</v>
      </c>
      <c r="B23" s="38">
        <v>-92422</v>
      </c>
      <c r="C23" s="38">
        <v>-88021</v>
      </c>
      <c r="D23" s="40">
        <f t="shared" si="10"/>
        <v>-90221.5</v>
      </c>
      <c r="E23" s="41">
        <v>1</v>
      </c>
      <c r="F23" s="40">
        <f t="shared" si="11"/>
        <v>-90221.5</v>
      </c>
      <c r="G23" s="36"/>
    </row>
    <row r="24" spans="1:7">
      <c r="A24" s="51" t="s">
        <v>66</v>
      </c>
      <c r="B24" s="51" t="s">
        <v>49</v>
      </c>
      <c r="C24" s="51" t="s">
        <v>43</v>
      </c>
      <c r="D24" s="51" t="s">
        <v>32</v>
      </c>
      <c r="E24" s="52" t="s">
        <v>0</v>
      </c>
      <c r="F24" s="51" t="s">
        <v>33</v>
      </c>
      <c r="G24" s="36"/>
    </row>
    <row r="25" spans="1:7">
      <c r="A25" s="37" t="s">
        <v>63</v>
      </c>
      <c r="B25" s="38">
        <v>560547</v>
      </c>
      <c r="C25" s="39">
        <v>607925</v>
      </c>
      <c r="D25" s="40">
        <f t="shared" ref="D25:D26" si="12">AVERAGE(B25:C25)</f>
        <v>584236</v>
      </c>
      <c r="E25" s="41">
        <v>0</v>
      </c>
      <c r="F25" s="40">
        <f t="shared" ref="F25:F26" si="13">E25*D25</f>
        <v>0</v>
      </c>
      <c r="G25" s="36"/>
    </row>
    <row r="26" spans="1:7">
      <c r="A26" s="37" t="s">
        <v>44</v>
      </c>
      <c r="B26" s="38">
        <v>-26440</v>
      </c>
      <c r="C26" s="38">
        <v>-37127</v>
      </c>
      <c r="D26" s="40">
        <f t="shared" si="12"/>
        <v>-31783.5</v>
      </c>
      <c r="E26" s="41">
        <v>1</v>
      </c>
      <c r="F26" s="40">
        <f t="shared" si="13"/>
        <v>-31783.5</v>
      </c>
      <c r="G26" s="36"/>
    </row>
    <row r="27" spans="1:7" ht="15.4" customHeight="1">
      <c r="A27" s="53" t="s">
        <v>34</v>
      </c>
      <c r="B27" s="54"/>
      <c r="C27" s="54"/>
      <c r="D27" s="54"/>
      <c r="E27" s="54"/>
      <c r="F27" s="55">
        <f>+SUM(F2:F26)</f>
        <v>4344653</v>
      </c>
      <c r="G27" s="36"/>
    </row>
    <row r="28" spans="1:7" ht="16.350000000000001" customHeight="1">
      <c r="A28" s="42" t="s">
        <v>35</v>
      </c>
      <c r="B28" s="43"/>
      <c r="C28" s="43"/>
      <c r="D28" s="43"/>
      <c r="E28" s="43"/>
      <c r="F28" s="55">
        <f>F27/12</f>
        <v>362054.41666666669</v>
      </c>
      <c r="G28" s="36"/>
    </row>
    <row r="29" spans="1:7">
      <c r="A29" s="42" t="s">
        <v>36</v>
      </c>
      <c r="B29" s="43"/>
      <c r="C29" s="43"/>
      <c r="D29" s="43"/>
      <c r="E29" s="43"/>
      <c r="F29" s="44">
        <f>RTR!L3</f>
        <v>0</v>
      </c>
      <c r="G29" s="36"/>
    </row>
    <row r="30" spans="1:7" ht="14.25" customHeight="1">
      <c r="A30" s="45" t="s">
        <v>45</v>
      </c>
      <c r="B30" s="45"/>
      <c r="C30" s="45"/>
      <c r="D30" s="45"/>
      <c r="E30" s="45"/>
      <c r="F30" s="46">
        <v>1</v>
      </c>
      <c r="G30" s="36"/>
    </row>
    <row r="31" spans="1:7" ht="16.350000000000001" customHeight="1">
      <c r="A31" s="42" t="s">
        <v>37</v>
      </c>
      <c r="B31" s="43"/>
      <c r="C31" s="43"/>
      <c r="D31" s="43"/>
      <c r="E31" s="43"/>
      <c r="F31" s="56">
        <f>(F28*F30)-F29</f>
        <v>362054.41666666669</v>
      </c>
      <c r="G31" s="36"/>
    </row>
    <row r="32" spans="1:7" ht="16.350000000000001" customHeight="1">
      <c r="A32" s="42" t="s">
        <v>38</v>
      </c>
      <c r="B32" s="43"/>
      <c r="C32" s="43"/>
      <c r="D32" s="43"/>
      <c r="E32" s="43"/>
      <c r="F32" s="45">
        <v>180</v>
      </c>
      <c r="G32" s="36"/>
    </row>
    <row r="33" spans="1:7" ht="15" customHeight="1">
      <c r="A33" s="42" t="s">
        <v>39</v>
      </c>
      <c r="B33" s="43"/>
      <c r="C33" s="43"/>
      <c r="D33" s="43"/>
      <c r="E33" s="43"/>
      <c r="F33" s="46">
        <v>0.1</v>
      </c>
      <c r="G33" s="36"/>
    </row>
    <row r="34" spans="1:7">
      <c r="A34" s="42" t="s">
        <v>40</v>
      </c>
      <c r="B34" s="43"/>
      <c r="C34" s="43"/>
      <c r="D34" s="43"/>
      <c r="E34" s="43"/>
      <c r="F34" s="57">
        <f>PMT(F33/12,F32,-100000)</f>
        <v>1074.6051177081183</v>
      </c>
      <c r="G34" s="36"/>
    </row>
    <row r="35" spans="1:7">
      <c r="A35" s="42" t="s">
        <v>41</v>
      </c>
      <c r="B35" s="43"/>
      <c r="C35" s="43"/>
      <c r="D35" s="43"/>
      <c r="E35" s="43"/>
      <c r="F35" s="58">
        <f>F31/F34</f>
        <v>336.91856729553285</v>
      </c>
      <c r="G35" s="36"/>
    </row>
    <row r="43" spans="1:7">
      <c r="B43" s="20">
        <v>0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X3"/>
  <sheetViews>
    <sheetView zoomScale="136" zoomScaleNormal="136" workbookViewId="0">
      <selection activeCell="K11" sqref="K11"/>
    </sheetView>
  </sheetViews>
  <sheetFormatPr defaultColWidth="22.140625" defaultRowHeight="12"/>
  <cols>
    <col min="1" max="1" width="6.140625" style="24" bestFit="1" customWidth="1"/>
    <col min="2" max="2" width="14.5703125" style="24" bestFit="1" customWidth="1"/>
    <col min="3" max="3" width="19.7109375" style="24" bestFit="1" customWidth="1"/>
    <col min="4" max="4" width="9.85546875" style="24" bestFit="1" customWidth="1"/>
    <col min="5" max="5" width="4.85546875" style="24" bestFit="1" customWidth="1"/>
    <col min="6" max="6" width="9" style="24" bestFit="1" customWidth="1"/>
    <col min="7" max="7" width="4.28515625" style="24" bestFit="1" customWidth="1"/>
    <col min="8" max="8" width="6.5703125" style="24" bestFit="1" customWidth="1"/>
    <col min="9" max="10" width="5.5703125" style="24" bestFit="1" customWidth="1"/>
    <col min="11" max="11" width="7.7109375" style="24" bestFit="1" customWidth="1"/>
    <col min="12" max="12" width="9.85546875" style="24" bestFit="1" customWidth="1"/>
    <col min="13" max="232" width="22.140625" style="24"/>
    <col min="233" max="16384" width="22.140625" style="25"/>
  </cols>
  <sheetData>
    <row r="1" spans="1:232" s="27" customFormat="1" ht="25.5">
      <c r="A1" s="50" t="s">
        <v>1</v>
      </c>
      <c r="B1" s="50" t="s">
        <v>46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47</v>
      </c>
      <c r="H1" s="50" t="s">
        <v>6</v>
      </c>
      <c r="I1" s="50" t="s">
        <v>7</v>
      </c>
      <c r="J1" s="50" t="s">
        <v>8</v>
      </c>
      <c r="K1" s="50" t="s">
        <v>9</v>
      </c>
      <c r="L1" s="50" t="s">
        <v>42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</row>
    <row r="2" spans="1:232">
      <c r="A2" s="29">
        <v>1</v>
      </c>
      <c r="B2" s="49">
        <v>2598020000733</v>
      </c>
      <c r="C2" s="29" t="s">
        <v>67</v>
      </c>
      <c r="D2" s="29" t="s">
        <v>68</v>
      </c>
      <c r="E2" s="48" t="s">
        <v>52</v>
      </c>
      <c r="F2" s="49">
        <v>15581064</v>
      </c>
      <c r="G2" s="34"/>
      <c r="H2" s="34"/>
      <c r="I2" s="34"/>
      <c r="J2" s="34"/>
      <c r="K2" s="35"/>
      <c r="L2" s="30" t="s">
        <v>69</v>
      </c>
      <c r="HX2" s="25"/>
    </row>
    <row r="3" spans="1:232">
      <c r="A3" s="31"/>
      <c r="B3" s="28"/>
      <c r="C3" s="28"/>
      <c r="D3" s="28"/>
      <c r="E3" s="28"/>
      <c r="F3" s="32"/>
      <c r="G3" s="28"/>
      <c r="H3" s="28"/>
      <c r="I3" s="28"/>
      <c r="J3" s="28"/>
      <c r="K3" s="28"/>
      <c r="L3" s="33">
        <f>SUMIF(L2:L2,"Y",K2:K2)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47" t="s">
        <v>10</v>
      </c>
      <c r="B1" s="47"/>
      <c r="C1" s="2"/>
    </row>
    <row r="2" spans="1:6" ht="14.25" customHeight="1">
      <c r="A2" s="47" t="s">
        <v>11</v>
      </c>
      <c r="B2" s="47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2021-05-26T07:52:14Z</dcterms:modified>
</cp:coreProperties>
</file>