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LIGIBLITY\"/>
    </mc:Choice>
  </mc:AlternateContent>
  <bookViews>
    <workbookView xWindow="0" yWindow="0" windowWidth="16392" windowHeight="5472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62913"/>
  <fileRecoveryPr autoRecover="0"/>
</workbook>
</file>

<file path=xl/calcChain.xml><?xml version="1.0" encoding="utf-8"?>
<calcChain xmlns="http://schemas.openxmlformats.org/spreadsheetml/2006/main">
  <c r="F30" i="1" l="1"/>
  <c r="K5" i="2"/>
  <c r="D26" i="1"/>
  <c r="F26" i="1" s="1"/>
  <c r="C20" i="1"/>
  <c r="D22" i="1"/>
  <c r="F22" i="1" s="1"/>
  <c r="B20" i="1"/>
  <c r="D23" i="1"/>
  <c r="F23" i="1" s="1"/>
  <c r="D21" i="1"/>
  <c r="F21" i="1" s="1"/>
  <c r="D19" i="1"/>
  <c r="F19" i="1" s="1"/>
  <c r="D18" i="1"/>
  <c r="F18" i="1" s="1"/>
  <c r="D14" i="1"/>
  <c r="D10" i="1"/>
  <c r="D7" i="1"/>
  <c r="F7" i="1" s="1"/>
  <c r="C4" i="1"/>
  <c r="B4" i="1"/>
  <c r="D20" i="1" l="1"/>
  <c r="F20" i="1" s="1"/>
  <c r="D25" i="1" l="1"/>
  <c r="F25" i="1" s="1"/>
  <c r="D27" i="1"/>
  <c r="F27" i="1" s="1"/>
  <c r="D16" i="1"/>
  <c r="F16" i="1" s="1"/>
  <c r="D15" i="1"/>
  <c r="F15" i="1" s="1"/>
  <c r="F14" i="1"/>
  <c r="D12" i="1"/>
  <c r="F12" i="1" s="1"/>
  <c r="D11" i="1"/>
  <c r="F11" i="1" s="1"/>
  <c r="F10" i="1"/>
  <c r="D8" i="1"/>
  <c r="F8" i="1" s="1"/>
  <c r="D6" i="1"/>
  <c r="F6" i="1" s="1"/>
  <c r="D5" i="1"/>
  <c r="F5" i="1" s="1"/>
  <c r="D3" i="1"/>
  <c r="F3" i="1" s="1"/>
  <c r="F47" i="1"/>
  <c r="F46" i="1"/>
  <c r="B41" i="1"/>
  <c r="F40" i="1"/>
  <c r="F42" i="1" s="1"/>
  <c r="F35" i="1"/>
  <c r="A73" i="1"/>
  <c r="A77" i="1"/>
  <c r="F6" i="5"/>
  <c r="F7" i="5"/>
  <c r="F8" i="5"/>
  <c r="F9" i="5"/>
  <c r="F10" i="5"/>
  <c r="F11" i="5"/>
  <c r="F12" i="5"/>
  <c r="E13" i="5"/>
  <c r="D4" i="1" l="1"/>
  <c r="F4" i="1" s="1"/>
  <c r="F28" i="1" s="1"/>
  <c r="F13" i="5"/>
  <c r="F29" i="1" l="1"/>
  <c r="F32" i="1" l="1"/>
  <c r="F36" i="1" s="1"/>
  <c r="F43" i="1"/>
  <c r="F48" i="1" s="1"/>
</calcChain>
</file>

<file path=xl/sharedStrings.xml><?xml version="1.0" encoding="utf-8"?>
<sst xmlns="http://schemas.openxmlformats.org/spreadsheetml/2006/main" count="172" uniqueCount="122">
  <si>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</si>
  <si>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</si>
  <si>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</si>
  <si>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</si>
  <si>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</si>
  <si>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</si>
  <si>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</si>
  <si>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</si>
  <si>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</si>
  <si>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</si>
  <si>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</si>
  <si>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</si>
  <si>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</si>
  <si>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</si>
  <si>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</si>
  <si>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</si>
  <si>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</si>
  <si>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</si>
  <si>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</si>
  <si>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</si>
  <si>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</si>
  <si>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</si>
  <si>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</si>
  <si>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</si>
  <si>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</si>
  <si>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</si>
  <si>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</si>
  <si>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</si>
  <si>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</si>
  <si>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</si>
  <si>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</si>
  <si>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</si>
  <si>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</si>
  <si>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</si>
  <si>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</si>
  <si>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</si>
  <si>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</si>
  <si>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</si>
  <si>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</si>
  <si>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</si>
  <si>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</si>
  <si>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</si>
  <si>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</si>
  <si>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</si>
  <si>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</si>
  <si>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</si>
  <si>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</si>
  <si>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Property Address</t>
  </si>
  <si>
    <t>No. Of Bounces</t>
  </si>
  <si>
    <t>ICICI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</si>
  <si>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</si>
  <si>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</si>
  <si>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</si>
  <si>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</si>
  <si>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</si>
  <si>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</si>
  <si>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</si>
  <si>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</si>
  <si>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</si>
  <si>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</si>
  <si>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</si>
  <si>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</si>
  <si>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</si>
  <si>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</si>
  <si>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</si>
  <si>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</si>
  <si>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</si>
  <si>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</si>
  <si>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</si>
  <si>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</si>
  <si>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</si>
  <si>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</si>
  <si>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</si>
  <si>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</si>
  <si>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</si>
  <si>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</si>
  <si>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</si>
  <si>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</si>
  <si>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</si>
  <si>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</si>
  <si>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</si>
  <si>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</si>
  <si>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</si>
  <si>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</si>
  <si>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</si>
  <si>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</si>
  <si>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</si>
  <si>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</si>
  <si>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</si>
  <si>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</si>
  <si>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</si>
  <si>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</si>
  <si>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</si>
  <si>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</si>
  <si>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</si>
  <si>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>Y</t>
  </si>
  <si>
    <t>EMI Considered</t>
  </si>
  <si>
    <t>2016-17</t>
  </si>
  <si>
    <t>Income from buisness profession</t>
  </si>
  <si>
    <t>income from other sources</t>
  </si>
  <si>
    <t xml:space="preserve">Assessment YEAR </t>
  </si>
  <si>
    <t>2019-20</t>
  </si>
  <si>
    <t>2018-19</t>
  </si>
  <si>
    <t>Payment Made By 40A(2)(b)</t>
  </si>
  <si>
    <t>Interest</t>
  </si>
  <si>
    <t>income From Business /Profession</t>
  </si>
  <si>
    <t>HL</t>
  </si>
  <si>
    <t>TR</t>
  </si>
  <si>
    <t>TR BOLT HOUSE (Ishan gupta)</t>
  </si>
  <si>
    <t>Bank interest</t>
  </si>
  <si>
    <t>Naveen Gupta</t>
  </si>
  <si>
    <t>Poonam Gupta</t>
  </si>
  <si>
    <t>Gupta Enterprises (Jiwan Gupta)</t>
  </si>
  <si>
    <t>Deepak Gupta</t>
  </si>
  <si>
    <t>LBLUD00003113174</t>
  </si>
  <si>
    <t>LBLUD00002373899</t>
  </si>
  <si>
    <t>LUBLUD00002283632</t>
  </si>
  <si>
    <t>Ishan Gupta</t>
  </si>
  <si>
    <t>Jiwan Gupta</t>
  </si>
  <si>
    <t>top up</t>
  </si>
  <si>
    <t>LAP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</si>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</sst>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6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color indexed="8"/>
      <name val="Zurich BT"/>
    </font>
    <font>
      <b/>
      <sz val="8"/>
      <name val="Zurich BT"/>
      <family val="2"/>
    </font>
    <font>
      <sz val="8"/>
      <name val="Zurich BT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0" fontId="12" fillId="0" borderId="0"/>
    <xf numFmtId="0" fontId="1" fillId="0" borderId="0" applyBorder="0" applyProtection="0"/>
    <xf numFmtId="164" fontId="1" fillId="0" borderId="0" applyBorder="0" applyProtection="0"/>
  </cellStyleXfs>
  <cellXfs count="91">
    <xf numFmtId="0" fontId="0" fillId="0" borderId="0" xfId="0"/>
    <xf numFmtId="0" fontId="2" fillId="2" borderId="0" xfId="3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4" fillId="0" borderId="1" xfId="4" applyFont="1" applyBorder="1" applyAlignment="1">
      <alignment horizontal="center" vertical="top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NumberFormat="1" applyFont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top"/>
    </xf>
    <xf numFmtId="0" fontId="2" fillId="0" borderId="0" xfId="3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left" vertical="center" wrapText="1"/>
    </xf>
    <xf numFmtId="0" fontId="8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7" borderId="1" xfId="0" applyFont="1" applyFill="1" applyBorder="1" applyAlignment="1" applyProtection="1">
      <alignment vertical="top" wrapText="1"/>
      <protection hidden="1"/>
    </xf>
    <xf numFmtId="0" fontId="8" fillId="7" borderId="1" xfId="0" applyFont="1" applyFill="1" applyBorder="1" applyAlignment="1" applyProtection="1">
      <alignment vertical="top" wrapText="1"/>
      <protection hidden="1"/>
    </xf>
    <xf numFmtId="0" fontId="8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7" borderId="1" xfId="2" applyNumberFormat="1" applyFont="1" applyFill="1" applyBorder="1" applyAlignment="1" applyProtection="1">
      <alignment horizontal="left" vertical="top" wrapText="1"/>
      <protection hidden="1"/>
    </xf>
    <xf numFmtId="0" fontId="13" fillId="0" borderId="1" xfId="0" applyFont="1" applyFill="1" applyBorder="1" applyAlignment="1">
      <alignment horizontal="center" vertical="center" wrapText="1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165" fontId="14" fillId="4" borderId="1" xfId="1" applyNumberFormat="1" applyFont="1" applyFill="1" applyBorder="1" applyAlignment="1" applyProtection="1">
      <alignment horizontal="left" vertical="center" wrapText="1"/>
    </xf>
    <xf numFmtId="165" fontId="14" fillId="4" borderId="1" xfId="1" applyNumberFormat="1" applyFont="1" applyFill="1" applyBorder="1" applyAlignment="1" applyProtection="1">
      <alignment horizontal="center" vertical="center" wrapText="1"/>
    </xf>
    <xf numFmtId="9" fontId="14" fillId="4" borderId="1" xfId="1" applyNumberFormat="1" applyFont="1" applyFill="1" applyBorder="1" applyAlignment="1" applyProtection="1">
      <alignment horizontal="center" vertical="center" wrapText="1"/>
    </xf>
    <xf numFmtId="165" fontId="15" fillId="2" borderId="1" xfId="1" applyNumberFormat="1" applyFont="1" applyFill="1" applyBorder="1" applyAlignment="1" applyProtection="1">
      <alignment horizontal="left" vertical="center" wrapText="1"/>
    </xf>
    <xf numFmtId="166" fontId="15" fillId="2" borderId="1" xfId="1" applyNumberFormat="1" applyFont="1" applyFill="1" applyBorder="1" applyAlignment="1" applyProtection="1">
      <alignment horizontal="center" vertical="center"/>
    </xf>
    <xf numFmtId="166" fontId="15" fillId="0" borderId="1" xfId="1" applyNumberFormat="1" applyFont="1" applyFill="1" applyBorder="1" applyAlignment="1" applyProtection="1">
      <alignment horizontal="center" vertical="center"/>
    </xf>
    <xf numFmtId="165" fontId="15" fillId="2" borderId="1" xfId="1" applyNumberFormat="1" applyFont="1" applyFill="1" applyBorder="1" applyAlignment="1" applyProtection="1">
      <alignment horizontal="center" vertical="top"/>
    </xf>
    <xf numFmtId="9" fontId="15" fillId="2" borderId="1" xfId="1" applyNumberFormat="1" applyFont="1" applyFill="1" applyBorder="1" applyAlignment="1" applyProtection="1">
      <alignment horizontal="center" vertical="top"/>
    </xf>
    <xf numFmtId="164" fontId="14" fillId="4" borderId="1" xfId="1" applyFont="1" applyFill="1" applyBorder="1" applyAlignment="1" applyProtection="1">
      <alignment vertical="top" wrapText="1"/>
    </xf>
    <xf numFmtId="167" fontId="14" fillId="4" borderId="1" xfId="1" applyNumberFormat="1" applyFont="1" applyFill="1" applyBorder="1" applyAlignment="1" applyProtection="1">
      <alignment horizontal="center" vertical="top"/>
    </xf>
    <xf numFmtId="165" fontId="15" fillId="0" borderId="1" xfId="1" applyNumberFormat="1" applyFont="1" applyFill="1" applyBorder="1" applyAlignment="1" applyProtection="1">
      <alignment vertical="top" wrapText="1"/>
    </xf>
    <xf numFmtId="165" fontId="15" fillId="0" borderId="1" xfId="1" applyNumberFormat="1" applyFont="1" applyFill="1" applyBorder="1" applyAlignment="1" applyProtection="1">
      <alignment horizontal="left" vertical="top" wrapText="1"/>
    </xf>
    <xf numFmtId="10" fontId="15" fillId="0" borderId="1" xfId="1" applyNumberFormat="1" applyFont="1" applyFill="1" applyBorder="1" applyAlignment="1" applyProtection="1">
      <alignment horizontal="center" vertical="top"/>
    </xf>
    <xf numFmtId="165" fontId="15" fillId="4" borderId="1" xfId="1" applyNumberFormat="1" applyFont="1" applyFill="1" applyBorder="1" applyAlignment="1" applyProtection="1">
      <alignment horizontal="center" vertical="top"/>
    </xf>
    <xf numFmtId="165" fontId="15" fillId="0" borderId="1" xfId="1" applyNumberFormat="1" applyFont="1" applyFill="1" applyBorder="1" applyAlignment="1" applyProtection="1">
      <alignment horizontal="center" vertical="top"/>
    </xf>
    <xf numFmtId="2" fontId="15" fillId="4" borderId="1" xfId="6" applyNumberFormat="1" applyFont="1" applyFill="1" applyBorder="1" applyAlignment="1" applyProtection="1">
      <alignment horizontal="center" vertical="top"/>
    </xf>
    <xf numFmtId="164" fontId="15" fillId="4" borderId="1" xfId="6" applyNumberFormat="1" applyFont="1" applyFill="1" applyBorder="1" applyAlignment="1" applyProtection="1">
      <alignment horizontal="center" vertical="top"/>
    </xf>
    <xf numFmtId="10" fontId="15" fillId="4" borderId="1" xfId="1" applyNumberFormat="1" applyFont="1" applyFill="1" applyBorder="1" applyAlignment="1" applyProtection="1">
      <alignment horizontal="center" vertical="top"/>
    </xf>
    <xf numFmtId="164" fontId="15" fillId="0" borderId="1" xfId="1" applyNumberFormat="1" applyFont="1" applyFill="1" applyBorder="1" applyAlignment="1" applyProtection="1">
      <alignment horizontal="center" vertical="top"/>
    </xf>
    <xf numFmtId="165" fontId="15" fillId="4" borderId="1" xfId="6" applyNumberFormat="1" applyFont="1" applyFill="1" applyBorder="1" applyAlignment="1" applyProtection="1">
      <alignment horizontal="center" vertical="top"/>
    </xf>
    <xf numFmtId="10" fontId="15" fillId="4" borderId="1" xfId="6" applyNumberFormat="1" applyFont="1" applyFill="1" applyBorder="1" applyAlignment="1" applyProtection="1">
      <alignment horizontal="center" vertical="top"/>
    </xf>
    <xf numFmtId="164" fontId="15" fillId="0" borderId="1" xfId="1" applyNumberFormat="1" applyFont="1" applyFill="1" applyBorder="1" applyAlignment="1" applyProtection="1">
      <alignment vertical="top" wrapText="1"/>
    </xf>
    <xf numFmtId="2" fontId="15" fillId="0" borderId="1" xfId="6" applyNumberFormat="1" applyFont="1" applyFill="1" applyBorder="1" applyAlignment="1" applyProtection="1">
      <alignment horizontal="center" vertical="top"/>
    </xf>
    <xf numFmtId="164" fontId="15" fillId="0" borderId="1" xfId="6" applyNumberFormat="1" applyFont="1" applyFill="1" applyBorder="1" applyAlignment="1" applyProtection="1">
      <alignment horizontal="center" vertical="top"/>
    </xf>
    <xf numFmtId="10" fontId="15" fillId="5" borderId="1" xfId="5" applyNumberFormat="1" applyFont="1" applyFill="1" applyBorder="1" applyAlignment="1" applyProtection="1">
      <alignment horizontal="center" vertical="top"/>
    </xf>
    <xf numFmtId="0" fontId="2" fillId="2" borderId="1" xfId="3" applyFont="1" applyFill="1" applyBorder="1" applyAlignment="1">
      <alignment vertical="top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justify" vertical="center" wrapText="1"/>
    </xf>
    <xf numFmtId="0" fontId="4" fillId="3" borderId="1" xfId="4" applyFont="1" applyFill="1" applyBorder="1" applyAlignment="1">
      <alignment horizontal="center" vertical="top"/>
    </xf>
    <xf numFmtId="0" fontId="2" fillId="0" borderId="1" xfId="4" applyFont="1" applyBorder="1" applyAlignment="1">
      <alignment horizontal="left" vertical="center"/>
    </xf>
    <xf numFmtId="0" fontId="4" fillId="3" borderId="1" xfId="4" applyFont="1" applyFill="1" applyBorder="1" applyAlignment="1">
      <alignment horizontal="center" vertical="top" wrapText="1"/>
    </xf>
    <xf numFmtId="0" fontId="4" fillId="0" borderId="1" xfId="4" applyFont="1" applyBorder="1" applyAlignment="1">
      <alignment horizontal="center" vertical="top" wrapText="1"/>
    </xf>
    <xf numFmtId="10" fontId="2" fillId="0" borderId="1" xfId="4" applyNumberFormat="1" applyFont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/>
    </xf>
    <xf numFmtId="0" fontId="15" fillId="0" borderId="1" xfId="0" applyNumberFormat="1" applyFont="1" applyFill="1" applyBorder="1"/>
    <xf numFmtId="0" fontId="15" fillId="0" borderId="1" xfId="4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15" fillId="4" borderId="2" xfId="0" applyNumberFormat="1" applyFont="1" applyFill="1" applyBorder="1"/>
    <xf numFmtId="0" fontId="15" fillId="4" borderId="3" xfId="0" applyNumberFormat="1" applyFont="1" applyFill="1" applyBorder="1"/>
    <xf numFmtId="0" fontId="15" fillId="4" borderId="4" xfId="0" applyNumberFormat="1" applyFont="1" applyFill="1" applyBorder="1"/>
    <xf numFmtId="0" fontId="15" fillId="0" borderId="2" xfId="0" applyNumberFormat="1" applyFont="1" applyFill="1" applyBorder="1"/>
    <xf numFmtId="0" fontId="15" fillId="0" borderId="3" xfId="0" applyNumberFormat="1" applyFont="1" applyFill="1" applyBorder="1"/>
    <xf numFmtId="0" fontId="15" fillId="0" borderId="4" xfId="0" applyNumberFormat="1" applyFont="1" applyFill="1" applyBorder="1"/>
    <xf numFmtId="165" fontId="14" fillId="0" borderId="2" xfId="1" applyNumberFormat="1" applyFont="1" applyFill="1" applyBorder="1" applyAlignment="1" applyProtection="1">
      <alignment horizontal="center" vertical="center"/>
    </xf>
    <xf numFmtId="165" fontId="14" fillId="0" borderId="3" xfId="1" applyNumberFormat="1" applyFont="1" applyFill="1" applyBorder="1" applyAlignment="1" applyProtection="1">
      <alignment horizontal="center" vertical="center"/>
    </xf>
    <xf numFmtId="165" fontId="14" fillId="0" borderId="4" xfId="1" applyNumberFormat="1" applyFont="1" applyFill="1" applyBorder="1" applyAlignment="1" applyProtection="1">
      <alignment horizontal="center" vertical="center"/>
    </xf>
    <xf numFmtId="168" fontId="14" fillId="3" borderId="1" xfId="1" applyNumberFormat="1" applyFont="1" applyFill="1" applyBorder="1" applyAlignment="1" applyProtection="1">
      <alignment horizontal="center" vertical="center" wrapText="1"/>
    </xf>
    <xf numFmtId="165" fontId="14" fillId="0" borderId="1" xfId="1" applyNumberFormat="1" applyFont="1" applyFill="1" applyBorder="1" applyAlignment="1" applyProtection="1">
      <alignment horizontal="center" vertical="top"/>
    </xf>
    <xf numFmtId="0" fontId="8" fillId="6" borderId="1" xfId="0" applyFont="1" applyFill="1" applyBorder="1" applyAlignment="1" applyProtection="1">
      <alignment horizontal="center" vertical="top" wrapText="1"/>
      <protection hidden="1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95"/>
  <sheetViews>
    <sheetView tabSelected="1" topLeftCell="A29" zoomScaleNormal="100" workbookViewId="0">
      <selection activeCell="F34" sqref="F34"/>
    </sheetView>
  </sheetViews>
  <sheetFormatPr defaultColWidth="31.33203125" defaultRowHeight="13.8"/>
  <cols>
    <col min="1" max="1" width="46.6640625" style="1" customWidth="1"/>
    <col min="2" max="2" width="12.44140625" style="1" customWidth="1"/>
    <col min="3" max="3" width="12" style="1" customWidth="1"/>
    <col min="4" max="4" width="14.109375" style="1" customWidth="1"/>
    <col min="5" max="5" width="14.6640625" style="1" customWidth="1"/>
    <col min="6" max="6" width="20.5546875" style="1" customWidth="1"/>
    <col min="7" max="7" width="16.33203125" style="1" customWidth="1"/>
    <col min="8" max="8" width="14.6640625" style="1" customWidth="1"/>
    <col min="9" max="9" width="11.88671875" style="1" customWidth="1"/>
    <col min="10" max="10" width="14.5546875" style="1" customWidth="1"/>
    <col min="11" max="12" width="13.109375" style="1" customWidth="1"/>
    <col min="13" max="13" width="13.6640625" style="1" customWidth="1"/>
    <col min="14" max="14" width="14.109375" style="1" customWidth="1"/>
    <col min="15" max="15" width="11.88671875" style="1" customWidth="1"/>
    <col min="16" max="16" width="12" style="1" customWidth="1"/>
    <col min="17" max="17" width="11" style="1" customWidth="1"/>
    <col min="18" max="18" width="11.5546875" style="1" customWidth="1"/>
    <col min="19" max="19" width="12" style="1" customWidth="1"/>
    <col min="20" max="237" width="31.33203125" style="1"/>
    <col min="238" max="245" width="31.33203125" style="2"/>
    <col min="246" max="247" width="31.33203125" style="3"/>
    <col min="248" max="254" width="31.33203125" style="4"/>
    <col min="255" max="16384" width="31.33203125" style="5"/>
  </cols>
  <sheetData>
    <row r="1" spans="1:6" ht="26.85" customHeight="1">
      <c r="A1" s="40" t="s">
        <v>107</v>
      </c>
      <c r="B1" s="78" t="s">
        <v>100</v>
      </c>
      <c r="C1" s="78"/>
      <c r="D1" s="6" t="s">
        <v>0</v>
      </c>
      <c r="E1" s="6">
        <v>7720208401</v>
      </c>
      <c r="F1" s="6" t="s">
        <v>1</v>
      </c>
    </row>
    <row r="2" spans="1:6">
      <c r="A2" s="41" t="s">
        <v>108</v>
      </c>
      <c r="B2" s="42" t="s">
        <v>101</v>
      </c>
      <c r="C2" s="42" t="s">
        <v>102</v>
      </c>
      <c r="D2" s="42" t="s">
        <v>72</v>
      </c>
      <c r="E2" s="43" t="s">
        <v>2</v>
      </c>
      <c r="F2" s="42" t="s">
        <v>73</v>
      </c>
    </row>
    <row r="3" spans="1:6">
      <c r="A3" s="44" t="s">
        <v>93</v>
      </c>
      <c r="B3" s="45">
        <v>906854.34</v>
      </c>
      <c r="C3" s="46">
        <v>745890.15</v>
      </c>
      <c r="D3" s="47">
        <f t="shared" ref="D3:D8" si="0">AVERAGE(B3:C3)</f>
        <v>826372.245</v>
      </c>
      <c r="E3" s="48">
        <v>1</v>
      </c>
      <c r="F3" s="47">
        <f t="shared" ref="F3:F8" si="1">E3*D3</f>
        <v>826372.245</v>
      </c>
    </row>
    <row r="4" spans="1:6">
      <c r="A4" s="44" t="s">
        <v>103</v>
      </c>
      <c r="B4" s="45">
        <f>23820+300000</f>
        <v>323820</v>
      </c>
      <c r="C4" s="46">
        <f>1125+3434+2640+2567+2567+58910</f>
        <v>71243</v>
      </c>
      <c r="D4" s="47">
        <f t="shared" ref="D4" si="2">AVERAGE(B4:C4)</f>
        <v>197531.5</v>
      </c>
      <c r="E4" s="48">
        <v>1</v>
      </c>
      <c r="F4" s="47">
        <f t="shared" ref="F4" si="3">E4*D4</f>
        <v>197531.5</v>
      </c>
    </row>
    <row r="5" spans="1:6">
      <c r="A5" s="44" t="s">
        <v>94</v>
      </c>
      <c r="B5" s="45">
        <v>240723</v>
      </c>
      <c r="C5" s="46">
        <v>206888</v>
      </c>
      <c r="D5" s="47">
        <f t="shared" si="0"/>
        <v>223805.5</v>
      </c>
      <c r="E5" s="48">
        <v>1</v>
      </c>
      <c r="F5" s="47">
        <f t="shared" si="1"/>
        <v>223805.5</v>
      </c>
    </row>
    <row r="6" spans="1:6">
      <c r="A6" s="44" t="s">
        <v>109</v>
      </c>
      <c r="B6" s="45">
        <v>567118</v>
      </c>
      <c r="C6" s="46">
        <v>762636</v>
      </c>
      <c r="D6" s="47">
        <f t="shared" si="0"/>
        <v>664877</v>
      </c>
      <c r="E6" s="48">
        <v>1</v>
      </c>
      <c r="F6" s="47">
        <f t="shared" si="1"/>
        <v>664877</v>
      </c>
    </row>
    <row r="7" spans="1:6">
      <c r="A7" s="44" t="s">
        <v>99</v>
      </c>
      <c r="B7" s="45">
        <v>202530</v>
      </c>
      <c r="C7" s="46">
        <v>11057</v>
      </c>
      <c r="D7" s="47">
        <f t="shared" si="0"/>
        <v>106793.5</v>
      </c>
      <c r="E7" s="48">
        <v>0.5</v>
      </c>
      <c r="F7" s="47">
        <f>E7*D7</f>
        <v>53396.75</v>
      </c>
    </row>
    <row r="8" spans="1:6">
      <c r="A8" s="44" t="s">
        <v>74</v>
      </c>
      <c r="B8" s="45">
        <v>-99149</v>
      </c>
      <c r="C8" s="45">
        <v>-64638</v>
      </c>
      <c r="D8" s="47">
        <f t="shared" si="0"/>
        <v>-81893.5</v>
      </c>
      <c r="E8" s="48">
        <v>1</v>
      </c>
      <c r="F8" s="47">
        <f t="shared" si="1"/>
        <v>-81893.5</v>
      </c>
    </row>
    <row r="9" spans="1:6">
      <c r="A9" s="41" t="s">
        <v>110</v>
      </c>
      <c r="B9" s="42" t="s">
        <v>101</v>
      </c>
      <c r="C9" s="42" t="s">
        <v>102</v>
      </c>
      <c r="D9" s="42" t="s">
        <v>72</v>
      </c>
      <c r="E9" s="43" t="s">
        <v>2</v>
      </c>
      <c r="F9" s="42" t="s">
        <v>73</v>
      </c>
    </row>
    <row r="10" spans="1:6">
      <c r="A10" s="44" t="s">
        <v>99</v>
      </c>
      <c r="B10" s="45">
        <v>9902</v>
      </c>
      <c r="C10" s="46">
        <v>71832</v>
      </c>
      <c r="D10" s="47">
        <f t="shared" ref="D10" si="4">AVERAGE(B10:C10)</f>
        <v>40867</v>
      </c>
      <c r="E10" s="48">
        <v>0.5</v>
      </c>
      <c r="F10" s="47">
        <f>E10*D10</f>
        <v>20433.5</v>
      </c>
    </row>
    <row r="11" spans="1:6">
      <c r="A11" s="44" t="s">
        <v>98</v>
      </c>
      <c r="B11" s="45">
        <v>1352869</v>
      </c>
      <c r="C11" s="46">
        <v>1186708</v>
      </c>
      <c r="D11" s="47">
        <f t="shared" ref="D11:D12" si="5">AVERAGE(B11:C11)</f>
        <v>1269788.5</v>
      </c>
      <c r="E11" s="48">
        <v>1</v>
      </c>
      <c r="F11" s="47">
        <f t="shared" ref="F11:F12" si="6">E11*D11</f>
        <v>1269788.5</v>
      </c>
    </row>
    <row r="12" spans="1:6">
      <c r="A12" s="44" t="s">
        <v>74</v>
      </c>
      <c r="B12" s="45">
        <v>-124798</v>
      </c>
      <c r="C12" s="45">
        <v>-140890</v>
      </c>
      <c r="D12" s="47">
        <f t="shared" si="5"/>
        <v>-132844</v>
      </c>
      <c r="E12" s="48">
        <v>1</v>
      </c>
      <c r="F12" s="47">
        <f t="shared" si="6"/>
        <v>-132844</v>
      </c>
    </row>
    <row r="13" spans="1:6">
      <c r="A13" s="41" t="s">
        <v>111</v>
      </c>
      <c r="B13" s="42" t="s">
        <v>101</v>
      </c>
      <c r="C13" s="42" t="s">
        <v>102</v>
      </c>
      <c r="D13" s="42" t="s">
        <v>72</v>
      </c>
      <c r="E13" s="43" t="s">
        <v>2</v>
      </c>
      <c r="F13" s="42" t="s">
        <v>73</v>
      </c>
    </row>
    <row r="14" spans="1:6">
      <c r="A14" s="44" t="s">
        <v>99</v>
      </c>
      <c r="B14" s="45">
        <v>213775</v>
      </c>
      <c r="C14" s="46">
        <v>177509</v>
      </c>
      <c r="D14" s="47">
        <f t="shared" ref="D14:D16" si="7">AVERAGE(B14:C14)</f>
        <v>195642</v>
      </c>
      <c r="E14" s="48">
        <v>0.5</v>
      </c>
      <c r="F14" s="47">
        <f t="shared" ref="F14:F16" si="8">E14*D14</f>
        <v>97821</v>
      </c>
    </row>
    <row r="15" spans="1:6">
      <c r="A15" s="44" t="s">
        <v>98</v>
      </c>
      <c r="B15" s="45">
        <v>0</v>
      </c>
      <c r="C15" s="46">
        <v>0</v>
      </c>
      <c r="D15" s="47">
        <f t="shared" si="7"/>
        <v>0</v>
      </c>
      <c r="E15" s="48">
        <v>1</v>
      </c>
      <c r="F15" s="47">
        <f t="shared" si="8"/>
        <v>0</v>
      </c>
    </row>
    <row r="16" spans="1:6">
      <c r="A16" s="44" t="s">
        <v>74</v>
      </c>
      <c r="B16" s="45">
        <v>0</v>
      </c>
      <c r="C16" s="45">
        <v>0</v>
      </c>
      <c r="D16" s="47">
        <f t="shared" si="7"/>
        <v>0</v>
      </c>
      <c r="E16" s="48">
        <v>1</v>
      </c>
      <c r="F16" s="47">
        <f t="shared" si="8"/>
        <v>0</v>
      </c>
    </row>
    <row r="17" spans="1:6">
      <c r="A17" s="41" t="s">
        <v>112</v>
      </c>
      <c r="B17" s="42" t="s">
        <v>101</v>
      </c>
      <c r="C17" s="42" t="s">
        <v>97</v>
      </c>
      <c r="D17" s="42" t="s">
        <v>72</v>
      </c>
      <c r="E17" s="43" t="s">
        <v>2</v>
      </c>
      <c r="F17" s="42" t="s">
        <v>73</v>
      </c>
    </row>
    <row r="18" spans="1:6">
      <c r="A18" s="44" t="s">
        <v>93</v>
      </c>
      <c r="B18" s="45">
        <v>1338913.3400000001</v>
      </c>
      <c r="C18" s="46">
        <v>1235206.45</v>
      </c>
      <c r="D18" s="47">
        <f t="shared" ref="D18:D23" si="9">AVERAGE(B18:C18)</f>
        <v>1287059.895</v>
      </c>
      <c r="E18" s="48">
        <v>1</v>
      </c>
      <c r="F18" s="47">
        <f t="shared" ref="F18:F23" si="10">E18*D18</f>
        <v>1287059.895</v>
      </c>
    </row>
    <row r="19" spans="1:6">
      <c r="A19" s="44" t="s">
        <v>94</v>
      </c>
      <c r="B19" s="45">
        <v>15517</v>
      </c>
      <c r="C19" s="46">
        <v>906</v>
      </c>
      <c r="D19" s="47">
        <f t="shared" si="9"/>
        <v>8211.5</v>
      </c>
      <c r="E19" s="48">
        <v>0.5</v>
      </c>
      <c r="F19" s="47">
        <f t="shared" si="10"/>
        <v>4105.75</v>
      </c>
    </row>
    <row r="20" spans="1:6">
      <c r="A20" s="44" t="s">
        <v>103</v>
      </c>
      <c r="B20" s="45">
        <f>34981+7313+57157+2702+9764+74263+17634+25521</f>
        <v>229335</v>
      </c>
      <c r="C20" s="46">
        <f>76196+21840+46783+14438+11963+9827+7446+2500+28133+6602</f>
        <v>225728</v>
      </c>
      <c r="D20" s="47">
        <f t="shared" si="9"/>
        <v>227531.5</v>
      </c>
      <c r="E20" s="48">
        <v>1</v>
      </c>
      <c r="F20" s="47">
        <f t="shared" si="10"/>
        <v>227531.5</v>
      </c>
    </row>
    <row r="21" spans="1:6">
      <c r="A21" s="44" t="s">
        <v>104</v>
      </c>
      <c r="B21" s="45">
        <v>602259</v>
      </c>
      <c r="C21" s="46">
        <v>584769</v>
      </c>
      <c r="D21" s="47">
        <f t="shared" si="9"/>
        <v>593514</v>
      </c>
      <c r="E21" s="48">
        <v>1</v>
      </c>
      <c r="F21" s="47">
        <f t="shared" si="10"/>
        <v>593514</v>
      </c>
    </row>
    <row r="22" spans="1:6">
      <c r="A22" s="44" t="s">
        <v>99</v>
      </c>
      <c r="B22" s="45">
        <v>142308</v>
      </c>
      <c r="C22" s="46">
        <v>245410</v>
      </c>
      <c r="D22" s="47">
        <f t="shared" si="9"/>
        <v>193859</v>
      </c>
      <c r="E22" s="48">
        <v>0.5</v>
      </c>
      <c r="F22" s="47">
        <f t="shared" si="10"/>
        <v>96929.5</v>
      </c>
    </row>
    <row r="23" spans="1:6">
      <c r="A23" s="44" t="s">
        <v>74</v>
      </c>
      <c r="B23" s="45">
        <v>-118860</v>
      </c>
      <c r="C23" s="45">
        <v>-89042</v>
      </c>
      <c r="D23" s="47">
        <f t="shared" si="9"/>
        <v>-103951</v>
      </c>
      <c r="E23" s="48">
        <v>1</v>
      </c>
      <c r="F23" s="47">
        <f t="shared" si="10"/>
        <v>-103951</v>
      </c>
    </row>
    <row r="24" spans="1:6">
      <c r="A24" s="41" t="s">
        <v>113</v>
      </c>
      <c r="B24" s="42" t="s">
        <v>101</v>
      </c>
      <c r="C24" s="42" t="s">
        <v>101</v>
      </c>
      <c r="D24" s="42" t="s">
        <v>72</v>
      </c>
      <c r="E24" s="43" t="s">
        <v>2</v>
      </c>
      <c r="F24" s="42" t="s">
        <v>73</v>
      </c>
    </row>
    <row r="25" spans="1:6">
      <c r="A25" s="44" t="s">
        <v>105</v>
      </c>
      <c r="B25" s="45">
        <v>1279044</v>
      </c>
      <c r="C25" s="46">
        <v>1041605</v>
      </c>
      <c r="D25" s="47">
        <f t="shared" ref="D25:D26" si="11">AVERAGE(B25:C25)</f>
        <v>1160324.5</v>
      </c>
      <c r="E25" s="48">
        <v>1</v>
      </c>
      <c r="F25" s="47">
        <f t="shared" ref="F25:F26" si="12">E25*D25</f>
        <v>1160324.5</v>
      </c>
    </row>
    <row r="26" spans="1:6">
      <c r="A26" s="44" t="s">
        <v>99</v>
      </c>
      <c r="B26" s="45">
        <v>123115</v>
      </c>
      <c r="C26" s="46">
        <v>145445</v>
      </c>
      <c r="D26" s="47">
        <f t="shared" si="11"/>
        <v>134280</v>
      </c>
      <c r="E26" s="48">
        <v>0.5</v>
      </c>
      <c r="F26" s="47">
        <f t="shared" si="12"/>
        <v>67140</v>
      </c>
    </row>
    <row r="27" spans="1:6">
      <c r="A27" s="44" t="s">
        <v>74</v>
      </c>
      <c r="B27" s="45">
        <v>-141581</v>
      </c>
      <c r="C27" s="45">
        <v>-87456</v>
      </c>
      <c r="D27" s="47">
        <f t="shared" ref="D27" si="13">AVERAGE(B27:C27)</f>
        <v>-114518.5</v>
      </c>
      <c r="E27" s="48">
        <v>1</v>
      </c>
      <c r="F27" s="47">
        <f t="shared" ref="F27" si="14">E27*D27</f>
        <v>-114518.5</v>
      </c>
    </row>
    <row r="28" spans="1:6" ht="15.45" customHeight="1">
      <c r="A28" s="49" t="s">
        <v>75</v>
      </c>
      <c r="B28" s="79"/>
      <c r="C28" s="80"/>
      <c r="D28" s="80"/>
      <c r="E28" s="81"/>
      <c r="F28" s="50">
        <f>SUM(F3:F27)</f>
        <v>6357424.1400000006</v>
      </c>
    </row>
    <row r="29" spans="1:6" ht="16.350000000000001" customHeight="1">
      <c r="A29" s="51" t="s">
        <v>76</v>
      </c>
      <c r="B29" s="82"/>
      <c r="C29" s="83"/>
      <c r="D29" s="83"/>
      <c r="E29" s="84"/>
      <c r="F29" s="50">
        <f>F28/12</f>
        <v>529785.34500000009</v>
      </c>
    </row>
    <row r="30" spans="1:6">
      <c r="A30" s="51" t="s">
        <v>77</v>
      </c>
      <c r="B30" s="82"/>
      <c r="C30" s="83"/>
      <c r="D30" s="83"/>
      <c r="E30" s="84"/>
      <c r="F30" s="14">
        <f>66192+66783</f>
        <v>132975</v>
      </c>
    </row>
    <row r="31" spans="1:6" ht="16.350000000000001" customHeight="1">
      <c r="A31" s="52" t="s">
        <v>78</v>
      </c>
      <c r="B31" s="85"/>
      <c r="C31" s="86"/>
      <c r="D31" s="86"/>
      <c r="E31" s="87"/>
      <c r="F31" s="53">
        <v>1</v>
      </c>
    </row>
    <row r="32" spans="1:6" ht="16.350000000000001" customHeight="1">
      <c r="A32" s="51" t="s">
        <v>79</v>
      </c>
      <c r="B32" s="75"/>
      <c r="C32" s="75"/>
      <c r="D32" s="75"/>
      <c r="E32" s="75"/>
      <c r="F32" s="54">
        <f>(F29*F31)-F30</f>
        <v>396810.34500000009</v>
      </c>
    </row>
    <row r="33" spans="1:6" ht="16.350000000000001" customHeight="1">
      <c r="A33" s="51" t="s">
        <v>80</v>
      </c>
      <c r="B33" s="75"/>
      <c r="C33" s="75"/>
      <c r="D33" s="75"/>
      <c r="E33" s="75"/>
      <c r="F33" s="55">
        <v>120</v>
      </c>
    </row>
    <row r="34" spans="1:6" ht="37.35" customHeight="1">
      <c r="A34" s="51" t="s">
        <v>81</v>
      </c>
      <c r="B34" s="75"/>
      <c r="C34" s="75"/>
      <c r="D34" s="75"/>
      <c r="E34" s="75"/>
      <c r="F34" s="53">
        <v>0.1</v>
      </c>
    </row>
    <row r="35" spans="1:6">
      <c r="A35" s="51" t="s">
        <v>82</v>
      </c>
      <c r="B35" s="75"/>
      <c r="C35" s="75"/>
      <c r="D35" s="75"/>
      <c r="E35" s="75"/>
      <c r="F35" s="56">
        <f>PMT(F34/12,F33,-100000)</f>
        <v>1321.5073688176165</v>
      </c>
    </row>
    <row r="36" spans="1:6">
      <c r="A36" s="51" t="s">
        <v>83</v>
      </c>
      <c r="B36" s="75"/>
      <c r="C36" s="75"/>
      <c r="D36" s="75"/>
      <c r="E36" s="75"/>
      <c r="F36" s="57">
        <f>F32/F35</f>
        <v>300.27100443263936</v>
      </c>
    </row>
    <row r="37" spans="1:6" ht="15.45" customHeight="1">
      <c r="A37" s="88" t="s">
        <v>84</v>
      </c>
      <c r="B37" s="88"/>
      <c r="C37" s="88"/>
      <c r="D37" s="88"/>
      <c r="E37" s="88"/>
      <c r="F37" s="88"/>
    </row>
    <row r="38" spans="1:6">
      <c r="A38" s="51" t="s">
        <v>80</v>
      </c>
      <c r="B38" s="75"/>
      <c r="C38" s="75"/>
      <c r="D38" s="75"/>
      <c r="E38" s="75"/>
      <c r="F38" s="54">
        <v>180</v>
      </c>
    </row>
    <row r="39" spans="1:6">
      <c r="A39" s="51" t="s">
        <v>81</v>
      </c>
      <c r="B39" s="75"/>
      <c r="C39" s="75"/>
      <c r="D39" s="75"/>
      <c r="E39" s="75"/>
      <c r="F39" s="58">
        <v>9.5500000000000002E-2</v>
      </c>
    </row>
    <row r="40" spans="1:6">
      <c r="A40" s="51" t="s">
        <v>82</v>
      </c>
      <c r="B40" s="75"/>
      <c r="C40" s="75"/>
      <c r="D40" s="75"/>
      <c r="E40" s="75"/>
      <c r="F40" s="57">
        <f>PMT(F39/12,F38,-100000)</f>
        <v>1047.2438674424525</v>
      </c>
    </row>
    <row r="41" spans="1:6">
      <c r="A41" s="51" t="s">
        <v>85</v>
      </c>
      <c r="B41" s="89">
        <f>B31</f>
        <v>0</v>
      </c>
      <c r="C41" s="89"/>
      <c r="D41" s="89"/>
      <c r="E41" s="89"/>
      <c r="F41" s="59">
        <v>0</v>
      </c>
    </row>
    <row r="42" spans="1:6">
      <c r="A42" s="51" t="s">
        <v>86</v>
      </c>
      <c r="B42" s="75"/>
      <c r="C42" s="75"/>
      <c r="D42" s="75"/>
      <c r="E42" s="75"/>
      <c r="F42" s="60">
        <f>F41*F40</f>
        <v>0</v>
      </c>
    </row>
    <row r="43" spans="1:6">
      <c r="A43" s="51" t="s">
        <v>87</v>
      </c>
      <c r="B43" s="75"/>
      <c r="C43" s="75"/>
      <c r="D43" s="75"/>
      <c r="E43" s="75"/>
      <c r="F43" s="61">
        <f>(F42+F30)/F29</f>
        <v>0.25099788292558373</v>
      </c>
    </row>
    <row r="44" spans="1:6">
      <c r="A44" s="62" t="s">
        <v>88</v>
      </c>
      <c r="B44" s="77" t="s">
        <v>3</v>
      </c>
      <c r="C44" s="77"/>
      <c r="D44" s="77"/>
      <c r="E44" s="77"/>
      <c r="F44" s="63">
        <v>0</v>
      </c>
    </row>
    <row r="45" spans="1:6">
      <c r="A45" s="62" t="s">
        <v>89</v>
      </c>
      <c r="B45" s="75"/>
      <c r="C45" s="75"/>
      <c r="D45" s="75"/>
      <c r="E45" s="75"/>
      <c r="F45" s="64"/>
    </row>
    <row r="46" spans="1:6">
      <c r="A46" s="62" t="s">
        <v>90</v>
      </c>
      <c r="B46" s="75"/>
      <c r="C46" s="75"/>
      <c r="D46" s="75"/>
      <c r="E46" s="75"/>
      <c r="F46" s="65" t="e">
        <f>F41/F44</f>
        <v>#DIV/0!</v>
      </c>
    </row>
    <row r="47" spans="1:6">
      <c r="A47" s="51" t="s">
        <v>91</v>
      </c>
      <c r="B47" s="75"/>
      <c r="C47" s="75"/>
      <c r="D47" s="75"/>
      <c r="E47" s="75"/>
      <c r="F47" s="65" t="e">
        <f>(F41+F45)/F44</f>
        <v>#DIV/0!</v>
      </c>
    </row>
    <row r="48" spans="1:6">
      <c r="A48" s="51" t="s">
        <v>92</v>
      </c>
      <c r="B48" s="75"/>
      <c r="C48" s="75"/>
      <c r="D48" s="75"/>
      <c r="E48" s="75"/>
      <c r="F48" s="65" t="e">
        <f>F47+F43</f>
        <v>#DIV/0!</v>
      </c>
    </row>
    <row r="49" spans="1:6" ht="15.45" customHeight="1">
      <c r="A49" s="76"/>
      <c r="B49" s="76"/>
      <c r="C49" s="76"/>
      <c r="D49" s="76"/>
      <c r="E49" s="76"/>
      <c r="F49" s="76"/>
    </row>
    <row r="50" spans="1:6">
      <c r="A50" s="76"/>
      <c r="B50" s="76"/>
      <c r="C50" s="76"/>
      <c r="D50" s="76"/>
      <c r="E50" s="76"/>
      <c r="F50" s="76"/>
    </row>
    <row r="51" spans="1:6" ht="15.45" customHeight="1">
      <c r="A51" s="67"/>
      <c r="B51" s="67"/>
      <c r="C51" s="67"/>
      <c r="D51" s="67"/>
      <c r="E51" s="67"/>
      <c r="F51" s="67"/>
    </row>
    <row r="52" spans="1:6">
      <c r="A52" s="67"/>
      <c r="B52" s="67"/>
      <c r="C52" s="67"/>
      <c r="D52" s="67"/>
      <c r="E52" s="67"/>
      <c r="F52" s="67"/>
    </row>
    <row r="53" spans="1:6">
      <c r="A53" s="67"/>
      <c r="B53" s="67"/>
      <c r="C53" s="67"/>
      <c r="D53" s="67"/>
      <c r="E53" s="67"/>
      <c r="F53" s="67"/>
    </row>
    <row r="54" spans="1:6">
      <c r="A54" s="67"/>
      <c r="B54" s="67"/>
      <c r="C54" s="67"/>
      <c r="D54" s="67"/>
      <c r="E54" s="67"/>
      <c r="F54" s="67"/>
    </row>
    <row r="55" spans="1:6">
      <c r="A55" s="67"/>
      <c r="B55" s="67"/>
      <c r="C55" s="67"/>
      <c r="D55" s="67"/>
      <c r="E55" s="67"/>
      <c r="F55" s="67"/>
    </row>
    <row r="56" spans="1:6" ht="15.45" customHeight="1">
      <c r="A56" s="67"/>
      <c r="B56" s="67"/>
      <c r="C56" s="67"/>
      <c r="D56" s="67"/>
      <c r="E56" s="67"/>
      <c r="F56" s="67"/>
    </row>
    <row r="57" spans="1:6">
      <c r="A57" s="67"/>
      <c r="B57" s="67"/>
      <c r="C57" s="67"/>
      <c r="D57" s="67"/>
      <c r="E57" s="67"/>
      <c r="F57" s="67"/>
    </row>
    <row r="58" spans="1:6">
      <c r="A58" s="71" t="s">
        <v>6</v>
      </c>
      <c r="B58" s="71"/>
      <c r="C58" s="71"/>
      <c r="D58" s="71"/>
      <c r="E58" s="71"/>
      <c r="F58" s="71"/>
    </row>
    <row r="59" spans="1:6">
      <c r="A59" s="67"/>
      <c r="B59" s="67"/>
      <c r="C59" s="67"/>
      <c r="D59" s="67"/>
      <c r="E59" s="67"/>
      <c r="F59" s="67"/>
    </row>
    <row r="60" spans="1:6">
      <c r="A60" s="67" t="s">
        <v>7</v>
      </c>
      <c r="B60" s="67"/>
      <c r="C60" s="67"/>
      <c r="D60" s="67"/>
      <c r="E60" s="67"/>
      <c r="F60" s="67"/>
    </row>
    <row r="61" spans="1:6">
      <c r="A61" s="67"/>
      <c r="B61" s="67"/>
      <c r="C61" s="67"/>
      <c r="D61" s="67"/>
      <c r="E61" s="67"/>
      <c r="F61" s="67"/>
    </row>
    <row r="62" spans="1:6" ht="15.45" customHeight="1">
      <c r="A62" s="67"/>
      <c r="B62" s="67"/>
      <c r="C62" s="67"/>
      <c r="D62" s="67"/>
      <c r="E62" s="67"/>
      <c r="F62" s="67"/>
    </row>
    <row r="63" spans="1:6">
      <c r="A63" s="67"/>
      <c r="B63" s="67"/>
      <c r="C63" s="67"/>
      <c r="D63" s="67"/>
      <c r="E63" s="67"/>
      <c r="F63" s="67"/>
    </row>
    <row r="64" spans="1:6">
      <c r="A64" s="67"/>
      <c r="B64" s="67"/>
      <c r="C64" s="67"/>
      <c r="D64" s="67"/>
      <c r="E64" s="67"/>
      <c r="F64" s="67"/>
    </row>
    <row r="65" spans="1:6">
      <c r="A65" s="71" t="s">
        <v>8</v>
      </c>
      <c r="B65" s="71"/>
      <c r="C65" s="71"/>
      <c r="D65" s="71"/>
      <c r="E65" s="71"/>
      <c r="F65" s="71"/>
    </row>
    <row r="66" spans="1:6" ht="15.45" customHeight="1">
      <c r="A66" s="67"/>
      <c r="B66" s="67"/>
      <c r="C66" s="67"/>
      <c r="D66" s="67"/>
      <c r="E66" s="67"/>
      <c r="F66" s="67"/>
    </row>
    <row r="67" spans="1:6" ht="26.85" customHeight="1">
      <c r="A67" s="67"/>
      <c r="B67" s="67"/>
      <c r="C67" s="67"/>
      <c r="D67" s="67"/>
      <c r="E67" s="67"/>
      <c r="F67" s="67"/>
    </row>
    <row r="68" spans="1:6" ht="15.45" customHeight="1">
      <c r="A68" s="67"/>
      <c r="B68" s="67"/>
      <c r="C68" s="67"/>
      <c r="D68" s="67"/>
      <c r="E68" s="67"/>
      <c r="F68" s="67"/>
    </row>
    <row r="69" spans="1:6" ht="15.45" customHeight="1">
      <c r="A69" s="67"/>
      <c r="B69" s="67"/>
      <c r="C69" s="67"/>
      <c r="D69" s="67"/>
      <c r="E69" s="67"/>
      <c r="F69" s="67"/>
    </row>
    <row r="70" spans="1:6">
      <c r="A70" s="67"/>
      <c r="B70" s="67"/>
      <c r="C70" s="67"/>
      <c r="D70" s="67"/>
      <c r="E70" s="67"/>
      <c r="F70" s="67"/>
    </row>
    <row r="71" spans="1:6" ht="16.350000000000001" customHeight="1">
      <c r="A71" s="71" t="s">
        <v>9</v>
      </c>
      <c r="B71" s="71"/>
      <c r="C71" s="71"/>
      <c r="D71" s="71"/>
      <c r="E71" s="71"/>
      <c r="F71" s="71"/>
    </row>
    <row r="72" spans="1:6" ht="16.350000000000001" customHeight="1">
      <c r="A72" s="11" t="s">
        <v>5</v>
      </c>
      <c r="B72" s="7" t="s">
        <v>10</v>
      </c>
      <c r="C72" s="7" t="s">
        <v>11</v>
      </c>
      <c r="D72" s="7" t="s">
        <v>12</v>
      </c>
      <c r="E72" s="7" t="s">
        <v>13</v>
      </c>
      <c r="F72" s="7" t="s">
        <v>14</v>
      </c>
    </row>
    <row r="73" spans="1:6" ht="16.350000000000001" customHeight="1">
      <c r="A73" s="9" t="str">
        <f>+A44</f>
        <v xml:space="preserve">Value based on Market valuation                </v>
      </c>
      <c r="B73" s="8"/>
      <c r="C73" s="8"/>
      <c r="D73" s="10" t="s">
        <v>15</v>
      </c>
      <c r="E73" s="8" t="s">
        <v>15</v>
      </c>
      <c r="F73" s="8"/>
    </row>
    <row r="74" spans="1:6" ht="16.350000000000001" customHeight="1">
      <c r="A74" s="9" t="s">
        <v>4</v>
      </c>
      <c r="B74" s="8"/>
      <c r="C74" s="8"/>
      <c r="D74" s="10" t="s">
        <v>15</v>
      </c>
      <c r="E74" s="8" t="s">
        <v>15</v>
      </c>
      <c r="F74" s="8"/>
    </row>
    <row r="75" spans="1:6" ht="16.350000000000001" customHeight="1">
      <c r="A75" s="71" t="s">
        <v>16</v>
      </c>
      <c r="B75" s="71"/>
      <c r="C75" s="71"/>
      <c r="D75" s="71"/>
      <c r="E75" s="71"/>
      <c r="F75" s="71"/>
    </row>
    <row r="76" spans="1:6" ht="16.350000000000001" customHeight="1">
      <c r="A76" s="11" t="s">
        <v>5</v>
      </c>
      <c r="B76" s="7" t="s">
        <v>17</v>
      </c>
      <c r="C76" s="7" t="s">
        <v>18</v>
      </c>
      <c r="D76" s="7" t="s">
        <v>19</v>
      </c>
      <c r="E76" s="72" t="s">
        <v>20</v>
      </c>
      <c r="F76" s="72"/>
    </row>
    <row r="77" spans="1:6" ht="16.350000000000001" customHeight="1">
      <c r="A77" s="9" t="str">
        <f>+A44</f>
        <v xml:space="preserve">Value based on Market valuation                </v>
      </c>
      <c r="B77" s="8" t="s">
        <v>15</v>
      </c>
      <c r="C77" s="8"/>
      <c r="D77" s="10" t="s">
        <v>15</v>
      </c>
      <c r="E77" s="73" t="s">
        <v>15</v>
      </c>
      <c r="F77" s="73"/>
    </row>
    <row r="78" spans="1:6" ht="16.350000000000001" customHeight="1">
      <c r="A78" s="9" t="s">
        <v>4</v>
      </c>
      <c r="B78" s="8" t="s">
        <v>15</v>
      </c>
      <c r="C78" s="8"/>
      <c r="D78" s="10" t="s">
        <v>15</v>
      </c>
      <c r="E78" s="73" t="s">
        <v>15</v>
      </c>
      <c r="F78" s="73"/>
    </row>
    <row r="79" spans="1:6" ht="16.350000000000001" customHeight="1">
      <c r="A79" s="74" t="s">
        <v>21</v>
      </c>
      <c r="B79" s="74"/>
      <c r="C79" s="74"/>
      <c r="D79" s="74" t="s">
        <v>22</v>
      </c>
      <c r="E79" s="74"/>
      <c r="F79" s="74"/>
    </row>
    <row r="80" spans="1:6" ht="16.350000000000001" customHeight="1">
      <c r="A80" s="67" t="s">
        <v>23</v>
      </c>
      <c r="B80" s="67"/>
      <c r="C80" s="67"/>
      <c r="D80" s="67"/>
      <c r="E80" s="67"/>
      <c r="F80" s="67"/>
    </row>
    <row r="81" spans="1:249" ht="16.350000000000001" customHeight="1">
      <c r="A81" s="67" t="s">
        <v>24</v>
      </c>
      <c r="B81" s="67"/>
      <c r="C81" s="67"/>
      <c r="D81" s="67"/>
      <c r="E81" s="67"/>
      <c r="F81" s="67"/>
    </row>
    <row r="82" spans="1:249" ht="26.85" customHeight="1">
      <c r="A82" s="67" t="s">
        <v>25</v>
      </c>
      <c r="B82" s="67"/>
      <c r="C82" s="67"/>
      <c r="D82" s="67"/>
      <c r="E82" s="67"/>
      <c r="F82" s="67"/>
    </row>
    <row r="83" spans="1:249" s="12" customFormat="1">
      <c r="A83" s="67" t="s">
        <v>26</v>
      </c>
      <c r="B83" s="67"/>
      <c r="C83" s="67"/>
      <c r="D83" s="67"/>
      <c r="E83" s="67"/>
      <c r="F83" s="6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ID83" s="13"/>
      <c r="IE83" s="13"/>
      <c r="IF83" s="13"/>
      <c r="IG83" s="2"/>
      <c r="IL83" s="3"/>
      <c r="IM83" s="3"/>
      <c r="IN83" s="4"/>
      <c r="IO83" s="4"/>
    </row>
    <row r="84" spans="1:249" s="12" customFormat="1">
      <c r="A84" s="67" t="s">
        <v>27</v>
      </c>
      <c r="B84" s="67"/>
      <c r="C84" s="67"/>
      <c r="D84" s="67"/>
      <c r="E84" s="67"/>
      <c r="F84" s="6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ID84" s="13"/>
      <c r="IE84" s="13"/>
      <c r="IF84" s="13"/>
      <c r="IG84" s="2"/>
      <c r="IL84" s="3"/>
      <c r="IM84" s="3"/>
      <c r="IN84" s="4"/>
      <c r="IO84" s="4"/>
    </row>
    <row r="85" spans="1:249" s="12" customFormat="1">
      <c r="A85" s="67" t="s">
        <v>28</v>
      </c>
      <c r="B85" s="67"/>
      <c r="C85" s="67"/>
      <c r="D85" s="67"/>
      <c r="E85" s="67"/>
      <c r="F85" s="6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ID85" s="13"/>
      <c r="IE85" s="13"/>
      <c r="IF85" s="13"/>
      <c r="IG85" s="2"/>
      <c r="IL85" s="3"/>
      <c r="IM85" s="3"/>
      <c r="IN85" s="4"/>
      <c r="IO85" s="4"/>
    </row>
    <row r="86" spans="1:249">
      <c r="A86" s="67" t="s">
        <v>29</v>
      </c>
      <c r="B86" s="67"/>
      <c r="C86" s="67"/>
      <c r="D86" s="67"/>
      <c r="E86" s="67"/>
      <c r="F86" s="67"/>
    </row>
    <row r="87" spans="1:249">
      <c r="A87" s="67" t="s">
        <v>30</v>
      </c>
      <c r="B87" s="67"/>
      <c r="C87" s="67"/>
      <c r="D87" s="67"/>
      <c r="E87" s="67"/>
      <c r="F87" s="67"/>
    </row>
    <row r="88" spans="1:249">
      <c r="A88" s="67" t="s">
        <v>31</v>
      </c>
      <c r="B88" s="67"/>
      <c r="C88" s="67"/>
      <c r="D88" s="67"/>
      <c r="E88" s="67"/>
      <c r="F88" s="67"/>
    </row>
    <row r="89" spans="1:249">
      <c r="A89" s="67" t="s">
        <v>32</v>
      </c>
      <c r="B89" s="67"/>
      <c r="C89" s="67"/>
      <c r="D89" s="67"/>
      <c r="E89" s="67"/>
      <c r="F89" s="67"/>
    </row>
    <row r="90" spans="1:249">
      <c r="A90" s="67" t="s">
        <v>33</v>
      </c>
      <c r="B90" s="67"/>
      <c r="C90" s="67"/>
      <c r="D90" s="67"/>
      <c r="E90" s="67"/>
      <c r="F90" s="67"/>
    </row>
    <row r="91" spans="1:249">
      <c r="A91" s="67" t="s">
        <v>34</v>
      </c>
      <c r="B91" s="67"/>
      <c r="C91" s="67"/>
      <c r="D91" s="68" t="s">
        <v>35</v>
      </c>
      <c r="E91" s="68"/>
      <c r="F91" s="68"/>
    </row>
    <row r="92" spans="1:249">
      <c r="A92" s="69" t="s">
        <v>36</v>
      </c>
      <c r="B92" s="69"/>
      <c r="C92" s="69"/>
      <c r="D92" s="69"/>
      <c r="E92" s="69"/>
      <c r="F92" s="69"/>
    </row>
    <row r="93" spans="1:249">
      <c r="A93" s="70"/>
      <c r="B93" s="70"/>
      <c r="C93" s="70"/>
      <c r="D93" s="70"/>
      <c r="E93" s="70"/>
      <c r="F93" s="70"/>
    </row>
    <row r="94" spans="1:249">
      <c r="A94" s="70"/>
      <c r="B94" s="70"/>
      <c r="C94" s="70"/>
      <c r="D94" s="70"/>
      <c r="E94" s="70"/>
      <c r="F94" s="70"/>
    </row>
    <row r="95" spans="1:249">
      <c r="A95" s="66"/>
      <c r="B95" s="66"/>
      <c r="C95" s="66"/>
      <c r="D95" s="66"/>
      <c r="E95" s="66"/>
      <c r="F95" s="66"/>
    </row>
  </sheetData>
  <sheetProtection selectLockedCells="1" selectUnlockedCells="1"/>
  <mergeCells count="79">
    <mergeCell ref="B48:E48"/>
    <mergeCell ref="B1:C1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A37:F37"/>
    <mergeCell ref="B38:E38"/>
    <mergeCell ref="B39:E39"/>
    <mergeCell ref="B40:E40"/>
    <mergeCell ref="B41:E41"/>
    <mergeCell ref="A51:F51"/>
    <mergeCell ref="A52:F52"/>
    <mergeCell ref="A53:F53"/>
    <mergeCell ref="A54:F54"/>
    <mergeCell ref="A55:F55"/>
    <mergeCell ref="B42:E42"/>
    <mergeCell ref="B43:E43"/>
    <mergeCell ref="B44:E44"/>
    <mergeCell ref="B45:E45"/>
    <mergeCell ref="B46:E46"/>
    <mergeCell ref="B47:E47"/>
    <mergeCell ref="A68:F68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A66:F66"/>
    <mergeCell ref="A67:F67"/>
    <mergeCell ref="A56:F56"/>
    <mergeCell ref="A49:F49"/>
    <mergeCell ref="A50:F50"/>
    <mergeCell ref="A81:C81"/>
    <mergeCell ref="D81:F81"/>
    <mergeCell ref="A69:F69"/>
    <mergeCell ref="A70:F70"/>
    <mergeCell ref="A71:F71"/>
    <mergeCell ref="A75:F75"/>
    <mergeCell ref="E76:F76"/>
    <mergeCell ref="E77:F77"/>
    <mergeCell ref="E78:F78"/>
    <mergeCell ref="A79:C79"/>
    <mergeCell ref="D79:F79"/>
    <mergeCell ref="A80:C80"/>
    <mergeCell ref="D80:F80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95:F95"/>
    <mergeCell ref="A88:C88"/>
    <mergeCell ref="D88:F88"/>
    <mergeCell ref="A89:C89"/>
    <mergeCell ref="D89:F89"/>
    <mergeCell ref="A90:C90"/>
    <mergeCell ref="D90:F90"/>
    <mergeCell ref="A91:C91"/>
    <mergeCell ref="D91:F91"/>
    <mergeCell ref="A92:F92"/>
    <mergeCell ref="A93:F93"/>
    <mergeCell ref="A94:F94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P5"/>
  <sheetViews>
    <sheetView zoomScale="70" zoomScaleNormal="70" workbookViewId="0">
      <selection activeCell="K5" sqref="K5"/>
    </sheetView>
  </sheetViews>
  <sheetFormatPr defaultColWidth="22.109375" defaultRowHeight="13.8"/>
  <cols>
    <col min="1" max="1" width="5.44140625" style="14" customWidth="1"/>
    <col min="2" max="2" width="22.109375" style="14"/>
    <col min="3" max="3" width="15.109375" style="14" customWidth="1"/>
    <col min="4" max="4" width="11.88671875" style="14" bestFit="1" customWidth="1"/>
    <col min="5" max="5" width="7.44140625" style="14" customWidth="1"/>
    <col min="6" max="6" width="13.109375" style="14" bestFit="1" customWidth="1"/>
    <col min="7" max="7" width="9" style="14" customWidth="1"/>
    <col min="8" max="8" width="7.6640625" style="14" customWidth="1"/>
    <col min="9" max="9" width="8.44140625" style="14" customWidth="1"/>
    <col min="10" max="10" width="10.109375" style="14" customWidth="1"/>
    <col min="11" max="11" width="13.109375" style="14" customWidth="1"/>
    <col min="12" max="12" width="24.88671875" style="14" customWidth="1"/>
    <col min="13" max="13" width="10.109375" style="14" customWidth="1"/>
    <col min="14" max="250" width="22.109375" style="14"/>
    <col min="251" max="16384" width="22.109375" style="4"/>
  </cols>
  <sheetData>
    <row r="1" spans="1:13" ht="27.6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96</v>
      </c>
      <c r="L1" s="15" t="s">
        <v>47</v>
      </c>
      <c r="M1" s="15" t="s">
        <v>48</v>
      </c>
    </row>
    <row r="2" spans="1:13">
      <c r="A2" s="16">
        <v>1</v>
      </c>
      <c r="B2" s="17" t="s">
        <v>114</v>
      </c>
      <c r="C2" s="16" t="s">
        <v>117</v>
      </c>
      <c r="D2" s="39" t="s">
        <v>49</v>
      </c>
      <c r="E2" s="17" t="s">
        <v>119</v>
      </c>
      <c r="F2" s="18">
        <v>7300000</v>
      </c>
      <c r="G2" s="17">
        <v>48</v>
      </c>
      <c r="H2" s="17">
        <v>38</v>
      </c>
      <c r="I2" s="17">
        <v>10</v>
      </c>
      <c r="J2" s="17">
        <v>96875</v>
      </c>
      <c r="K2" s="17" t="s">
        <v>121</v>
      </c>
      <c r="L2" s="19"/>
      <c r="M2" s="17">
        <v>0</v>
      </c>
    </row>
    <row r="3" spans="1:13">
      <c r="A3" s="16">
        <v>2</v>
      </c>
      <c r="B3" s="17" t="s">
        <v>115</v>
      </c>
      <c r="C3" s="16" t="s">
        <v>118</v>
      </c>
      <c r="D3" s="39" t="s">
        <v>49</v>
      </c>
      <c r="E3" s="17" t="s">
        <v>106</v>
      </c>
      <c r="F3" s="18">
        <v>5000000</v>
      </c>
      <c r="G3" s="17">
        <v>117</v>
      </c>
      <c r="H3" s="17">
        <v>56</v>
      </c>
      <c r="I3" s="17">
        <v>61</v>
      </c>
      <c r="J3" s="17">
        <v>66192</v>
      </c>
      <c r="K3" s="17" t="s">
        <v>95</v>
      </c>
      <c r="L3" s="19"/>
      <c r="M3" s="17">
        <v>0</v>
      </c>
    </row>
    <row r="4" spans="1:13">
      <c r="A4" s="16">
        <v>3</v>
      </c>
      <c r="B4" s="17" t="s">
        <v>116</v>
      </c>
      <c r="C4" s="16" t="s">
        <v>118</v>
      </c>
      <c r="D4" s="39" t="s">
        <v>49</v>
      </c>
      <c r="E4" s="17" t="s">
        <v>120</v>
      </c>
      <c r="F4" s="18">
        <v>4750000</v>
      </c>
      <c r="G4" s="17">
        <v>70</v>
      </c>
      <c r="H4" s="17">
        <v>60</v>
      </c>
      <c r="I4" s="17">
        <v>10</v>
      </c>
      <c r="J4" s="17">
        <v>66783</v>
      </c>
      <c r="K4" s="17" t="s">
        <v>95</v>
      </c>
      <c r="L4" s="19"/>
      <c r="M4" s="17">
        <v>0</v>
      </c>
    </row>
    <row r="5" spans="1:13">
      <c r="K5" s="14">
        <f>66192+66783</f>
        <v>132975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/>
  <cols>
    <col min="2" max="2" width="23.33203125" customWidth="1"/>
    <col min="3" max="3" width="28.5546875" customWidth="1"/>
    <col min="4" max="4" width="10.5546875" customWidth="1"/>
    <col min="5" max="5" width="19" customWidth="1"/>
    <col min="6" max="6" width="14.88671875" customWidth="1"/>
  </cols>
  <sheetData>
    <row r="1" spans="1:6" ht="17.25" customHeight="1">
      <c r="A1" s="90" t="s">
        <v>50</v>
      </c>
      <c r="B1" s="90"/>
      <c r="C1" s="21"/>
    </row>
    <row r="2" spans="1:6" ht="14.25" customHeight="1">
      <c r="A2" s="90" t="s">
        <v>51</v>
      </c>
      <c r="B2" s="90"/>
      <c r="C2" s="21"/>
    </row>
    <row r="5" spans="1:6" ht="27.6">
      <c r="A5" s="22" t="s">
        <v>37</v>
      </c>
      <c r="B5" s="23" t="s">
        <v>52</v>
      </c>
      <c r="C5" s="23" t="s">
        <v>53</v>
      </c>
      <c r="D5" s="24" t="s">
        <v>54</v>
      </c>
      <c r="E5" s="20" t="s">
        <v>55</v>
      </c>
      <c r="F5" s="20" t="s">
        <v>56</v>
      </c>
    </row>
    <row r="6" spans="1:6" ht="41.4">
      <c r="A6" s="25">
        <v>1</v>
      </c>
      <c r="B6" s="26" t="s">
        <v>57</v>
      </c>
      <c r="C6" s="27" t="s">
        <v>58</v>
      </c>
      <c r="D6" s="28"/>
      <c r="E6" s="29">
        <v>0.2</v>
      </c>
      <c r="F6" s="29">
        <f t="shared" ref="F6:F12" si="0">E6/10*D6</f>
        <v>0</v>
      </c>
    </row>
    <row r="7" spans="1:6" ht="41.4">
      <c r="A7" s="25">
        <v>2</v>
      </c>
      <c r="B7" s="26" t="s">
        <v>59</v>
      </c>
      <c r="C7" s="27" t="s">
        <v>60</v>
      </c>
      <c r="D7" s="30"/>
      <c r="E7" s="29">
        <v>0.15</v>
      </c>
      <c r="F7" s="29">
        <f t="shared" si="0"/>
        <v>0</v>
      </c>
    </row>
    <row r="8" spans="1:6" ht="41.4">
      <c r="A8" s="25">
        <v>3</v>
      </c>
      <c r="B8" s="26" t="s">
        <v>61</v>
      </c>
      <c r="C8" s="27" t="s">
        <v>62</v>
      </c>
      <c r="D8" s="30"/>
      <c r="E8" s="29">
        <v>0.1</v>
      </c>
      <c r="F8" s="29">
        <f t="shared" si="0"/>
        <v>0</v>
      </c>
    </row>
    <row r="9" spans="1:6" ht="41.4">
      <c r="A9" s="25">
        <v>4</v>
      </c>
      <c r="B9" s="26" t="s">
        <v>63</v>
      </c>
      <c r="C9" s="31" t="s">
        <v>64</v>
      </c>
      <c r="D9" s="30"/>
      <c r="E9" s="29">
        <v>0.1</v>
      </c>
      <c r="F9" s="29">
        <f t="shared" si="0"/>
        <v>0</v>
      </c>
    </row>
    <row r="10" spans="1:6" ht="82.8">
      <c r="A10" s="25">
        <v>5</v>
      </c>
      <c r="B10" s="26" t="s">
        <v>65</v>
      </c>
      <c r="C10" s="27" t="s">
        <v>66</v>
      </c>
      <c r="D10" s="30"/>
      <c r="E10" s="29">
        <v>0.1</v>
      </c>
      <c r="F10" s="29">
        <f t="shared" si="0"/>
        <v>0</v>
      </c>
    </row>
    <row r="11" spans="1:6" ht="96.6">
      <c r="A11" s="25">
        <v>6</v>
      </c>
      <c r="B11" s="32" t="s">
        <v>67</v>
      </c>
      <c r="C11" s="33" t="s">
        <v>68</v>
      </c>
      <c r="D11" s="30"/>
      <c r="E11" s="29">
        <v>0.1</v>
      </c>
      <c r="F11" s="29">
        <f t="shared" si="0"/>
        <v>0</v>
      </c>
    </row>
    <row r="12" spans="1:6" ht="27.6">
      <c r="A12" s="25">
        <v>7</v>
      </c>
      <c r="B12" s="25" t="s">
        <v>69</v>
      </c>
      <c r="C12" s="34" t="s">
        <v>70</v>
      </c>
      <c r="D12" s="30"/>
      <c r="E12" s="29">
        <v>0.25</v>
      </c>
      <c r="F12" s="29">
        <f t="shared" si="0"/>
        <v>0</v>
      </c>
    </row>
    <row r="13" spans="1:6" ht="13.8">
      <c r="A13" s="35"/>
      <c r="B13" s="36" t="s">
        <v>71</v>
      </c>
      <c r="C13" s="36"/>
      <c r="D13" s="37"/>
      <c r="E13" s="38">
        <f>SUM(E6:E12)</f>
        <v>0.99999999999999989</v>
      </c>
      <c r="F13" s="38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2018-07-05T06:12:53Z</cp:lastPrinted>
  <dcterms:created xsi:type="dcterms:W3CDTF">2015-09-25T09:25:31Z</dcterms:created>
  <dcterms:modified xsi:type="dcterms:W3CDTF">2019-11-11T10:25:00Z</dcterms:modified>
</cp:coreProperties>
</file>