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4" i="1"/>
  <c r="D9"/>
  <c r="F9" s="1"/>
  <c r="F8"/>
  <c r="D8"/>
  <c r="D7"/>
  <c r="F7" s="1"/>
  <c r="F10" s="1"/>
  <c r="L3" i="2" l="1"/>
  <c r="D3" i="1" l="1"/>
  <c r="D4"/>
  <c r="D5"/>
  <c r="F5" l="1"/>
  <c r="F17"/>
  <c r="F12" l="1"/>
  <c r="F3"/>
  <c r="F4"/>
  <c r="F6" i="5"/>
  <c r="F7"/>
  <c r="F8"/>
  <c r="F9"/>
  <c r="F10"/>
  <c r="F11"/>
  <c r="F12"/>
  <c r="E13"/>
  <c r="F13" l="1"/>
  <c r="F11" i="1" l="1"/>
  <c r="F14" s="1"/>
  <c r="F18" s="1"/>
</calcChain>
</file>

<file path=xl/sharedStrings.xml><?xml version="1.0" encoding="utf-8"?>
<sst xmlns="http://schemas.openxmlformats.org/spreadsheetml/2006/main" count="81" uniqueCount="73">
  <si>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</si>
  <si>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</si>
  <si>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</si>
  <si>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</si>
  <si>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</si>
  <si>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</si>
  <si>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</si>
  <si>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</si>
  <si>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</si>
  <si>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</si>
  <si>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</si>
  <si>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</si>
  <si>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</si>
  <si>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</si>
  <si>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</si>
  <si>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</si>
  <si>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</si>
  <si>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</si>
  <si>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</si>
  <si>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</si>
  <si>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</si>
  <si>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</si>
  <si>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</si>
  <si>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</si>
  <si>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</si>
  <si>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</si>
  <si>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</si>
  <si>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</si>
  <si>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</si>
  <si>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</si>
  <si>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</si>
  <si>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</si>
  <si>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</si>
  <si>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</si>
  <si>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</si>
  <si>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</si>
  <si>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</si>
  <si>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</si>
  <si>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</si>
  <si>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</si>
  <si>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</si>
  <si>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</si>
  <si>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</si>
  <si>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</si>
  <si>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Assessment Year</t>
  </si>
  <si>
    <t>2019-20</t>
  </si>
  <si>
    <t xml:space="preserve">Max FOIR)                </t>
  </si>
  <si>
    <t>2020-21</t>
  </si>
  <si>
    <t>Loan Start Date</t>
  </si>
  <si>
    <t>Prop</t>
  </si>
  <si>
    <t>Taboo Cycle Industries (Prop. Gaurab Phutela)</t>
  </si>
  <si>
    <t>Kiran Phutela</t>
  </si>
  <si>
    <t>Less Taxes Paid</t>
  </si>
  <si>
    <t>Business And Profession</t>
  </si>
  <si>
    <t>Other Sources</t>
  </si>
  <si>
    <t>L9001010421934991</t>
  </si>
  <si>
    <t>Taboo Cycle Inds</t>
  </si>
  <si>
    <t>AU Small Finance</t>
  </si>
  <si>
    <t>CV</t>
  </si>
  <si>
    <t>y</t>
  </si>
  <si>
    <t>Tenure</t>
  </si>
  <si>
    <t>Inst Bal</t>
  </si>
  <si>
    <t>Inst Paid</t>
  </si>
  <si>
    <t>Repayment Account No</t>
  </si>
  <si>
    <t>78550 (HDFC - CA)</t>
  </si>
  <si>
    <t>sale as on 31 march 19</t>
  </si>
  <si>
    <t>sale as on 31 march 20</t>
  </si>
  <si>
    <t>till december</t>
  </si>
  <si>
    <t>Taboo Cycle Industries</t>
  </si>
  <si>
    <t>Gaurav Phutela</t>
  </si>
  <si>
    <t>Firm</t>
  </si>
  <si>
    <t>w/o gaurav</t>
  </si>
  <si>
    <t>Amount (In Rs)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</si>
</sst>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59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1" fontId="8" fillId="2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8" fillId="0" borderId="4" xfId="0" applyNumberFormat="1" applyFont="1" applyBorder="1" applyAlignment="1">
      <alignment horizontal="left" vertical="center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165" fontId="10" fillId="4" borderId="2" xfId="1" applyNumberFormat="1" applyFont="1" applyFill="1" applyBorder="1" applyAlignment="1" applyProtection="1">
      <alignment horizontal="left"/>
    </xf>
    <xf numFmtId="9" fontId="10" fillId="4" borderId="2" xfId="1" applyNumberFormat="1" applyFont="1" applyFill="1" applyBorder="1" applyAlignment="1" applyProtection="1">
      <alignment horizontal="left"/>
    </xf>
    <xf numFmtId="164" fontId="10" fillId="4" borderId="2" xfId="1" applyFont="1" applyFill="1" applyBorder="1" applyAlignment="1" applyProtection="1">
      <alignment horizontal="left"/>
    </xf>
    <xf numFmtId="0" fontId="10" fillId="4" borderId="2" xfId="0" applyNumberFormat="1" applyFont="1" applyFill="1" applyBorder="1" applyAlignment="1">
      <alignment horizontal="left"/>
    </xf>
    <xf numFmtId="167" fontId="10" fillId="4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4" borderId="2" xfId="4" applyNumberFormat="1" applyFont="1" applyFill="1" applyBorder="1" applyAlignment="1" applyProtection="1">
      <alignment horizontal="left"/>
    </xf>
    <xf numFmtId="164" fontId="10" fillId="4" borderId="2" xfId="4" applyNumberFormat="1" applyFont="1" applyFill="1" applyBorder="1" applyAlignment="1" applyProtection="1">
      <alignment horizontal="left"/>
    </xf>
    <xf numFmtId="165" fontId="10" fillId="8" borderId="2" xfId="1" applyNumberFormat="1" applyFont="1" applyFill="1" applyBorder="1" applyAlignment="1" applyProtection="1">
      <alignment horizontal="left"/>
    </xf>
    <xf numFmtId="166" fontId="10" fillId="8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9" fontId="10" fillId="8" borderId="2" xfId="1" applyNumberFormat="1" applyFont="1" applyFill="1" applyBorder="1" applyAlignment="1" applyProtection="1">
      <alignment horizontal="left"/>
    </xf>
    <xf numFmtId="0" fontId="8" fillId="7" borderId="4" xfId="0" applyFont="1" applyFill="1" applyBorder="1" applyAlignment="1">
      <alignment horizontal="left" vertical="center"/>
    </xf>
    <xf numFmtId="1" fontId="8" fillId="7" borderId="4" xfId="0" applyNumberFormat="1" applyFont="1" applyFill="1" applyBorder="1" applyAlignment="1">
      <alignment horizontal="left" vertical="center"/>
    </xf>
    <xf numFmtId="2" fontId="8" fillId="7" borderId="4" xfId="0" applyNumberFormat="1" applyFont="1" applyFill="1" applyBorder="1" applyAlignment="1">
      <alignment horizontal="left" vertical="center"/>
    </xf>
    <xf numFmtId="168" fontId="8" fillId="7" borderId="4" xfId="0" applyNumberFormat="1" applyFont="1" applyFill="1" applyBorder="1" applyAlignment="1">
      <alignment horizontal="left" vertical="center"/>
    </xf>
    <xf numFmtId="0" fontId="10" fillId="2" borderId="2" xfId="3" applyFont="1" applyFill="1" applyBorder="1" applyAlignment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9" fillId="0" borderId="2" xfId="0" applyFont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left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G18"/>
  <sheetViews>
    <sheetView tabSelected="1" zoomScale="136" zoomScaleNormal="136" workbookViewId="0">
      <selection activeCell="F13" sqref="F13"/>
    </sheetView>
  </sheetViews>
  <sheetFormatPr defaultColWidth="31.28515625" defaultRowHeight="12"/>
  <cols>
    <col min="1" max="1" width="37.5703125" style="30" bestFit="1" customWidth="1"/>
    <col min="2" max="3" width="7.42578125" style="30" bestFit="1" customWidth="1"/>
    <col min="4" max="4" width="9.28515625" style="30" bestFit="1" customWidth="1"/>
    <col min="5" max="5" width="8.42578125" style="30" bestFit="1" customWidth="1"/>
    <col min="6" max="6" width="13.5703125" style="30" customWidth="1"/>
    <col min="7" max="7" width="7" style="30" customWidth="1"/>
    <col min="8" max="8" width="18.7109375" style="30" bestFit="1" customWidth="1"/>
    <col min="9" max="9" width="12.42578125" style="30" bestFit="1" customWidth="1"/>
    <col min="10" max="10" width="12" style="30" customWidth="1"/>
    <col min="11" max="11" width="11" style="30" customWidth="1"/>
    <col min="12" max="12" width="11.5703125" style="30" customWidth="1"/>
    <col min="13" max="13" width="12" style="30" customWidth="1"/>
    <col min="14" max="231" width="31.28515625" style="30"/>
    <col min="232" max="239" width="31.28515625" style="31"/>
    <col min="240" max="241" width="31.28515625" style="32"/>
    <col min="242" max="16384" width="31.28515625" style="28"/>
  </cols>
  <sheetData>
    <row r="1" spans="1:241" ht="12.75" customHeight="1">
      <c r="A1" s="53" t="s">
        <v>50</v>
      </c>
      <c r="B1" s="54" t="s">
        <v>44</v>
      </c>
      <c r="C1" s="54"/>
      <c r="D1" s="34"/>
      <c r="E1" s="34"/>
      <c r="F1" s="34"/>
      <c r="G1" s="26"/>
      <c r="H1" s="26"/>
      <c r="I1" s="52" t="s">
        <v>72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7"/>
      <c r="HY1" s="27"/>
      <c r="HZ1" s="27"/>
      <c r="IA1" s="27"/>
      <c r="IB1" s="27"/>
      <c r="IC1" s="27"/>
      <c r="ID1" s="27"/>
      <c r="IE1" s="27"/>
      <c r="IF1" s="28"/>
      <c r="IG1" s="28"/>
    </row>
    <row r="2" spans="1:241">
      <c r="A2" s="35" t="s">
        <v>50</v>
      </c>
      <c r="B2" s="35" t="s">
        <v>47</v>
      </c>
      <c r="C2" s="35" t="s">
        <v>45</v>
      </c>
      <c r="D2" s="35" t="s">
        <v>30</v>
      </c>
      <c r="E2" s="36" t="s">
        <v>0</v>
      </c>
      <c r="F2" s="35" t="s">
        <v>31</v>
      </c>
      <c r="G2" s="26"/>
      <c r="H2" s="52" t="s">
        <v>65</v>
      </c>
      <c r="I2" s="52">
        <v>36939072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7"/>
      <c r="HY2" s="27"/>
      <c r="HZ2" s="27"/>
      <c r="IA2" s="27"/>
      <c r="IB2" s="27"/>
      <c r="IC2" s="27"/>
      <c r="ID2" s="27"/>
      <c r="IE2" s="27"/>
      <c r="IF2" s="28"/>
      <c r="IG2" s="28"/>
    </row>
    <row r="3" spans="1:241">
      <c r="A3" s="44" t="s">
        <v>41</v>
      </c>
      <c r="B3" s="45">
        <v>1693569.01</v>
      </c>
      <c r="C3" s="46">
        <v>1116337</v>
      </c>
      <c r="D3" s="44">
        <f t="shared" ref="D3:D5" si="0">AVERAGE(B3:C3)</f>
        <v>1404953.0049999999</v>
      </c>
      <c r="E3" s="47">
        <v>1</v>
      </c>
      <c r="F3" s="29">
        <f t="shared" ref="F3:F4" si="1">E3*D3</f>
        <v>1404953.0049999999</v>
      </c>
      <c r="G3" s="26"/>
      <c r="H3" s="52" t="s">
        <v>66</v>
      </c>
      <c r="I3" s="52">
        <v>64300481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7"/>
      <c r="HY3" s="27"/>
      <c r="HZ3" s="27"/>
      <c r="IA3" s="27"/>
      <c r="IB3" s="27"/>
      <c r="IC3" s="27"/>
      <c r="ID3" s="27"/>
      <c r="IE3" s="27"/>
      <c r="IF3" s="28"/>
      <c r="IG3" s="28"/>
    </row>
    <row r="4" spans="1:241" ht="12.75" customHeight="1">
      <c r="A4" s="44" t="s">
        <v>42</v>
      </c>
      <c r="B4" s="45">
        <v>399078.68</v>
      </c>
      <c r="C4" s="46">
        <v>342294</v>
      </c>
      <c r="D4" s="44">
        <f t="shared" si="0"/>
        <v>370686.33999999997</v>
      </c>
      <c r="E4" s="47">
        <v>1</v>
      </c>
      <c r="F4" s="29">
        <f t="shared" si="1"/>
        <v>370686.33999999997</v>
      </c>
      <c r="G4" s="26"/>
      <c r="H4" s="52" t="s">
        <v>67</v>
      </c>
      <c r="I4" s="52">
        <f>0+1240608+3323901+4451698+5527083+6523560+6678282+5941960+3115274</f>
        <v>36802366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7"/>
      <c r="HV4" s="27"/>
      <c r="HW4" s="27"/>
      <c r="HX4" s="27"/>
      <c r="HY4" s="27"/>
      <c r="HZ4" s="27"/>
      <c r="IA4" s="27"/>
      <c r="IB4" s="27"/>
      <c r="IC4" s="28"/>
      <c r="ID4" s="28"/>
      <c r="IE4" s="28"/>
      <c r="IF4" s="28"/>
      <c r="IG4" s="28"/>
    </row>
    <row r="5" spans="1:241">
      <c r="A5" s="44" t="s">
        <v>32</v>
      </c>
      <c r="B5" s="45">
        <v>-344032</v>
      </c>
      <c r="C5" s="45">
        <v>-117943</v>
      </c>
      <c r="D5" s="44">
        <f t="shared" si="0"/>
        <v>-230987.5</v>
      </c>
      <c r="E5" s="47">
        <v>1</v>
      </c>
      <c r="F5" s="29">
        <f>E5*D5</f>
        <v>-230987.5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7"/>
      <c r="HV5" s="27"/>
      <c r="HW5" s="27"/>
      <c r="HX5" s="27"/>
      <c r="HY5" s="27"/>
      <c r="HZ5" s="27"/>
      <c r="IA5" s="27"/>
      <c r="IB5" s="27"/>
      <c r="IC5" s="28"/>
      <c r="ID5" s="28"/>
      <c r="IE5" s="28"/>
      <c r="IF5" s="28"/>
      <c r="IG5" s="28"/>
    </row>
    <row r="6" spans="1:241">
      <c r="A6" s="35" t="s">
        <v>51</v>
      </c>
      <c r="B6" s="35" t="s">
        <v>47</v>
      </c>
      <c r="C6" s="35" t="s">
        <v>45</v>
      </c>
      <c r="D6" s="35" t="s">
        <v>30</v>
      </c>
      <c r="E6" s="36" t="s">
        <v>0</v>
      </c>
      <c r="F6" s="35" t="s">
        <v>31</v>
      </c>
      <c r="G6" s="26"/>
      <c r="H6" s="52" t="s">
        <v>68</v>
      </c>
      <c r="I6" s="52" t="s">
        <v>70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7"/>
      <c r="HY6" s="27"/>
      <c r="HZ6" s="27"/>
      <c r="IA6" s="27"/>
      <c r="IB6" s="27"/>
      <c r="IC6" s="27"/>
      <c r="ID6" s="27"/>
      <c r="IE6" s="27"/>
      <c r="IF6" s="28"/>
      <c r="IG6" s="28"/>
    </row>
    <row r="7" spans="1:241">
      <c r="A7" s="44" t="s">
        <v>53</v>
      </c>
      <c r="B7" s="45">
        <v>325200</v>
      </c>
      <c r="C7" s="46">
        <v>298450</v>
      </c>
      <c r="D7" s="44">
        <f t="shared" ref="D7:D9" si="2">AVERAGE(B7:C7)</f>
        <v>311825</v>
      </c>
      <c r="E7" s="47">
        <v>0</v>
      </c>
      <c r="F7" s="29">
        <f t="shared" ref="F7:F8" si="3">E7*D7</f>
        <v>0</v>
      </c>
      <c r="G7" s="26"/>
      <c r="H7" s="52" t="s">
        <v>69</v>
      </c>
      <c r="I7" s="52" t="s">
        <v>49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7"/>
      <c r="HY7" s="27"/>
      <c r="HZ7" s="27"/>
      <c r="IA7" s="27"/>
      <c r="IB7" s="27"/>
      <c r="IC7" s="27"/>
      <c r="ID7" s="27"/>
      <c r="IE7" s="27"/>
      <c r="IF7" s="28"/>
      <c r="IG7" s="28"/>
    </row>
    <row r="8" spans="1:241" ht="12.75" customHeight="1">
      <c r="A8" s="44" t="s">
        <v>54</v>
      </c>
      <c r="B8" s="45">
        <v>475</v>
      </c>
      <c r="C8" s="46">
        <v>388</v>
      </c>
      <c r="D8" s="44">
        <f t="shared" si="2"/>
        <v>431.5</v>
      </c>
      <c r="E8" s="47">
        <v>0.25</v>
      </c>
      <c r="F8" s="29">
        <f t="shared" si="3"/>
        <v>107.875</v>
      </c>
      <c r="G8" s="26"/>
      <c r="H8" s="52" t="s">
        <v>51</v>
      </c>
      <c r="I8" s="52" t="s">
        <v>71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7"/>
      <c r="HV8" s="27"/>
      <c r="HW8" s="27"/>
      <c r="HX8" s="27"/>
      <c r="HY8" s="27"/>
      <c r="HZ8" s="27"/>
      <c r="IA8" s="27"/>
      <c r="IB8" s="27"/>
      <c r="IC8" s="28"/>
      <c r="ID8" s="28"/>
      <c r="IE8" s="28"/>
      <c r="IF8" s="28"/>
      <c r="IG8" s="28"/>
    </row>
    <row r="9" spans="1:241">
      <c r="A9" s="44" t="s">
        <v>52</v>
      </c>
      <c r="B9" s="45">
        <v>0</v>
      </c>
      <c r="C9" s="45">
        <v>0</v>
      </c>
      <c r="D9" s="44">
        <f t="shared" si="2"/>
        <v>0</v>
      </c>
      <c r="E9" s="47">
        <v>1</v>
      </c>
      <c r="F9" s="29">
        <f>E9*D9</f>
        <v>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7"/>
      <c r="HV9" s="27"/>
      <c r="HW9" s="27"/>
      <c r="HX9" s="27"/>
      <c r="HY9" s="27"/>
      <c r="HZ9" s="27"/>
      <c r="IA9" s="27"/>
      <c r="IB9" s="27"/>
      <c r="IC9" s="28"/>
      <c r="ID9" s="28"/>
      <c r="IE9" s="28"/>
      <c r="IF9" s="28"/>
      <c r="IG9" s="28"/>
    </row>
    <row r="10" spans="1:241" ht="10.5" customHeight="1">
      <c r="A10" s="37" t="s">
        <v>33</v>
      </c>
      <c r="B10" s="38"/>
      <c r="C10" s="38"/>
      <c r="D10" s="38"/>
      <c r="E10" s="38"/>
      <c r="F10" s="39">
        <f>+SUM(F3:F9)</f>
        <v>1544759.7199999997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7"/>
      <c r="HY10" s="27"/>
      <c r="HZ10" s="27"/>
      <c r="IA10" s="27"/>
      <c r="IB10" s="27"/>
      <c r="IC10" s="27"/>
      <c r="ID10" s="27"/>
      <c r="IE10" s="27"/>
      <c r="IF10" s="28"/>
      <c r="IG10" s="28"/>
    </row>
    <row r="11" spans="1:241" ht="10.5" customHeight="1">
      <c r="A11" s="33" t="s">
        <v>34</v>
      </c>
      <c r="B11" s="40"/>
      <c r="C11" s="40"/>
      <c r="D11" s="40"/>
      <c r="E11" s="40"/>
      <c r="F11" s="39">
        <f>F10/12</f>
        <v>128729.97666666664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7"/>
      <c r="HY11" s="27"/>
      <c r="HZ11" s="27"/>
      <c r="IA11" s="27"/>
      <c r="IB11" s="27"/>
      <c r="IC11" s="27"/>
      <c r="ID11" s="27"/>
      <c r="IE11" s="27"/>
      <c r="IF11" s="28"/>
      <c r="IG11" s="28"/>
    </row>
    <row r="12" spans="1:241" ht="10.5" customHeight="1">
      <c r="A12" s="33" t="s">
        <v>35</v>
      </c>
      <c r="B12" s="40"/>
      <c r="C12" s="40"/>
      <c r="D12" s="40"/>
      <c r="E12" s="40"/>
      <c r="F12" s="29">
        <f>RTR!L3</f>
        <v>20532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7"/>
      <c r="HY12" s="27"/>
      <c r="HZ12" s="27"/>
      <c r="IA12" s="27"/>
      <c r="IB12" s="27"/>
      <c r="IC12" s="27"/>
      <c r="ID12" s="27"/>
      <c r="IE12" s="27"/>
      <c r="IF12" s="28"/>
      <c r="IG12" s="28"/>
    </row>
    <row r="13" spans="1:241" ht="10.5" customHeight="1">
      <c r="A13" s="33" t="s">
        <v>46</v>
      </c>
      <c r="B13" s="33"/>
      <c r="C13" s="33"/>
      <c r="D13" s="33"/>
      <c r="E13" s="33"/>
      <c r="F13" s="41">
        <v>1.2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7"/>
      <c r="HY13" s="27"/>
      <c r="HZ13" s="27"/>
      <c r="IA13" s="27"/>
      <c r="IB13" s="27"/>
      <c r="IC13" s="27"/>
      <c r="ID13" s="27"/>
      <c r="IE13" s="27"/>
      <c r="IF13" s="28"/>
      <c r="IG13" s="28"/>
    </row>
    <row r="14" spans="1:241" ht="10.5" customHeight="1">
      <c r="A14" s="33" t="s">
        <v>36</v>
      </c>
      <c r="B14" s="40"/>
      <c r="C14" s="40"/>
      <c r="D14" s="40"/>
      <c r="E14" s="40"/>
      <c r="F14" s="35">
        <f>(F11*F13)-F12</f>
        <v>133943.97199999995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7"/>
      <c r="HY14" s="27"/>
      <c r="HZ14" s="27"/>
      <c r="IA14" s="27"/>
      <c r="IB14" s="27"/>
      <c r="IC14" s="27"/>
      <c r="ID14" s="27"/>
      <c r="IE14" s="27"/>
      <c r="IF14" s="28"/>
      <c r="IG14" s="28"/>
    </row>
    <row r="15" spans="1:241" ht="10.5" customHeight="1">
      <c r="A15" s="33" t="s">
        <v>37</v>
      </c>
      <c r="B15" s="40"/>
      <c r="C15" s="40"/>
      <c r="D15" s="40"/>
      <c r="E15" s="40"/>
      <c r="F15" s="33">
        <v>180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7"/>
      <c r="HY15" s="27"/>
      <c r="HZ15" s="27"/>
      <c r="IA15" s="27"/>
      <c r="IB15" s="27"/>
      <c r="IC15" s="27"/>
      <c r="ID15" s="27"/>
      <c r="IE15" s="27"/>
      <c r="IF15" s="28"/>
      <c r="IG15" s="28"/>
    </row>
    <row r="16" spans="1:241" ht="10.5" customHeight="1">
      <c r="A16" s="33" t="s">
        <v>38</v>
      </c>
      <c r="B16" s="40"/>
      <c r="C16" s="40"/>
      <c r="D16" s="40"/>
      <c r="E16" s="40"/>
      <c r="F16" s="41">
        <v>0.1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7"/>
      <c r="HY16" s="27"/>
      <c r="HZ16" s="27"/>
      <c r="IA16" s="27"/>
      <c r="IB16" s="27"/>
      <c r="IC16" s="27"/>
      <c r="ID16" s="27"/>
      <c r="IE16" s="27"/>
      <c r="IF16" s="28"/>
      <c r="IG16" s="28"/>
    </row>
    <row r="17" spans="1:241" ht="10.5" customHeight="1">
      <c r="A17" s="33" t="s">
        <v>39</v>
      </c>
      <c r="B17" s="40"/>
      <c r="C17" s="40"/>
      <c r="D17" s="40"/>
      <c r="E17" s="40"/>
      <c r="F17" s="42">
        <f>PMT(F16/12,F15,-100000)</f>
        <v>1074.6051177081183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7"/>
      <c r="HY17" s="27"/>
      <c r="HZ17" s="27"/>
      <c r="IA17" s="27"/>
      <c r="IB17" s="27"/>
      <c r="IC17" s="27"/>
      <c r="ID17" s="27"/>
      <c r="IE17" s="27"/>
      <c r="IF17" s="28"/>
      <c r="IG17" s="28"/>
    </row>
    <row r="18" spans="1:241" ht="10.5" customHeight="1">
      <c r="A18" s="33" t="s">
        <v>40</v>
      </c>
      <c r="B18" s="40"/>
      <c r="C18" s="40"/>
      <c r="D18" s="40"/>
      <c r="E18" s="40"/>
      <c r="F18" s="43">
        <f>F14/F17</f>
        <v>124.6448298009888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7"/>
      <c r="HY18" s="27"/>
      <c r="HZ18" s="27"/>
      <c r="IA18" s="27"/>
      <c r="IB18" s="27"/>
      <c r="IC18" s="27"/>
      <c r="ID18" s="27"/>
      <c r="IE18" s="27"/>
      <c r="IF18" s="28"/>
      <c r="IG18" s="28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16"/>
  <sheetViews>
    <sheetView zoomScale="136" zoomScaleNormal="136" workbookViewId="0">
      <selection activeCell="L2" sqref="L2"/>
    </sheetView>
  </sheetViews>
  <sheetFormatPr defaultColWidth="22.140625" defaultRowHeight="8.25" customHeight="1"/>
  <cols>
    <col min="1" max="1" width="5.28515625" style="20" bestFit="1" customWidth="1"/>
    <col min="2" max="2" width="13.85546875" style="20" bestFit="1" customWidth="1"/>
    <col min="3" max="3" width="12.7109375" style="20" bestFit="1" customWidth="1"/>
    <col min="4" max="4" width="12.42578125" style="20" bestFit="1" customWidth="1"/>
    <col min="5" max="5" width="11.140625" style="20" bestFit="1" customWidth="1"/>
    <col min="6" max="6" width="10" style="20" bestFit="1" customWidth="1"/>
    <col min="7" max="7" width="11.42578125" style="20" bestFit="1" customWidth="1"/>
    <col min="8" max="8" width="5.7109375" style="20" bestFit="1" customWidth="1"/>
    <col min="9" max="9" width="6.85546875" style="20" bestFit="1" customWidth="1"/>
    <col min="10" max="10" width="4.7109375" style="20" customWidth="1"/>
    <col min="11" max="11" width="6.42578125" style="20" bestFit="1" customWidth="1"/>
    <col min="12" max="12" width="11.42578125" style="20" bestFit="1" customWidth="1"/>
    <col min="13" max="247" width="22.140625" style="20"/>
    <col min="248" max="16384" width="22.140625" style="21"/>
  </cols>
  <sheetData>
    <row r="1" spans="1:247" ht="11.25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48</v>
      </c>
      <c r="H1" s="58" t="s">
        <v>60</v>
      </c>
      <c r="I1" s="58" t="s">
        <v>62</v>
      </c>
      <c r="J1" s="58" t="s">
        <v>61</v>
      </c>
      <c r="K1" s="58" t="s">
        <v>7</v>
      </c>
      <c r="L1" s="58" t="s">
        <v>43</v>
      </c>
      <c r="M1" s="57" t="s">
        <v>63</v>
      </c>
    </row>
    <row r="2" spans="1:247" s="24" customFormat="1" ht="11.25">
      <c r="A2" s="48">
        <v>1</v>
      </c>
      <c r="B2" s="49" t="s">
        <v>55</v>
      </c>
      <c r="C2" s="48" t="s">
        <v>56</v>
      </c>
      <c r="D2" s="48" t="s">
        <v>57</v>
      </c>
      <c r="E2" s="49" t="s">
        <v>58</v>
      </c>
      <c r="F2" s="50">
        <v>602898</v>
      </c>
      <c r="G2" s="51">
        <v>44153</v>
      </c>
      <c r="H2" s="49">
        <v>36</v>
      </c>
      <c r="I2" s="49">
        <v>5</v>
      </c>
      <c r="J2" s="49">
        <v>31</v>
      </c>
      <c r="K2" s="49">
        <v>20532</v>
      </c>
      <c r="L2" s="25" t="s">
        <v>59</v>
      </c>
      <c r="M2" s="56" t="s">
        <v>64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</row>
    <row r="3" spans="1:247" ht="11.25">
      <c r="L3" s="22">
        <f>SUMIF(L2:L2,"Y",K2:K2)</f>
        <v>20532</v>
      </c>
    </row>
    <row r="5" spans="1:247" ht="8.25" customHeight="1">
      <c r="IF5" s="21"/>
      <c r="IG5" s="21"/>
      <c r="IH5" s="21"/>
      <c r="II5" s="21"/>
      <c r="IJ5" s="21"/>
      <c r="IK5" s="21"/>
      <c r="IL5" s="21"/>
      <c r="IM5" s="21"/>
    </row>
    <row r="6" spans="1:247" ht="8.25" customHeight="1">
      <c r="IF6" s="21"/>
      <c r="IG6" s="21"/>
      <c r="IH6" s="21"/>
      <c r="II6" s="21"/>
      <c r="IJ6" s="21"/>
      <c r="IK6" s="21"/>
      <c r="IL6" s="21"/>
      <c r="IM6" s="21"/>
    </row>
    <row r="7" spans="1:247" ht="8.25" customHeight="1">
      <c r="IF7" s="21"/>
      <c r="IG7" s="21"/>
      <c r="IH7" s="21"/>
      <c r="II7" s="21"/>
      <c r="IJ7" s="21"/>
      <c r="IK7" s="21"/>
      <c r="IL7" s="21"/>
      <c r="IM7" s="21"/>
    </row>
    <row r="8" spans="1:247" ht="8.25" customHeight="1">
      <c r="IF8" s="21"/>
      <c r="IG8" s="21"/>
      <c r="IH8" s="21"/>
      <c r="II8" s="21"/>
      <c r="IJ8" s="21"/>
      <c r="IK8" s="21"/>
      <c r="IL8" s="21"/>
      <c r="IM8" s="21"/>
    </row>
    <row r="9" spans="1:247" ht="8.25" customHeight="1">
      <c r="IF9" s="21"/>
      <c r="IG9" s="21"/>
      <c r="IH9" s="21"/>
      <c r="II9" s="21"/>
      <c r="IJ9" s="21"/>
      <c r="IK9" s="21"/>
      <c r="IL9" s="21"/>
      <c r="IM9" s="21"/>
    </row>
    <row r="10" spans="1:247" ht="8.25" customHeight="1">
      <c r="IF10" s="21"/>
      <c r="IG10" s="21"/>
      <c r="IH10" s="21"/>
      <c r="II10" s="21"/>
      <c r="IJ10" s="21"/>
      <c r="IK10" s="21"/>
      <c r="IL10" s="21"/>
      <c r="IM10" s="21"/>
    </row>
    <row r="11" spans="1:247" ht="8.25" customHeight="1">
      <c r="IF11" s="21"/>
      <c r="IG11" s="21"/>
      <c r="IH11" s="21"/>
      <c r="II11" s="21"/>
      <c r="IJ11" s="21"/>
      <c r="IK11" s="21"/>
      <c r="IL11" s="21"/>
      <c r="IM11" s="21"/>
    </row>
    <row r="13" spans="1:247" ht="8.25" customHeight="1">
      <c r="IM13" s="21"/>
    </row>
    <row r="14" spans="1:247" ht="8.25" customHeight="1">
      <c r="IM14" s="21"/>
    </row>
    <row r="15" spans="1:247" ht="8.25" customHeight="1">
      <c r="IM15" s="21"/>
    </row>
    <row r="16" spans="1:247" ht="8.25" customHeight="1">
      <c r="IM16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5" t="s">
        <v>8</v>
      </c>
      <c r="B1" s="55"/>
      <c r="C1" s="2"/>
    </row>
    <row r="2" spans="1:6" ht="14.25" customHeight="1">
      <c r="A2" s="55" t="s">
        <v>9</v>
      </c>
      <c r="B2" s="55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2021-02-17T07:20:50Z</dcterms:modified>
</cp:coreProperties>
</file>