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18" i="1"/>
  <c r="F17"/>
  <c r="B5"/>
  <c r="C5"/>
  <c r="D12"/>
  <c r="F12" s="1"/>
  <c r="D11"/>
  <c r="F11" s="1"/>
  <c r="D10"/>
  <c r="F10" s="1"/>
  <c r="D5"/>
  <c r="F5" s="1"/>
  <c r="D4"/>
  <c r="F4" s="1"/>
  <c r="D6"/>
  <c r="F6" s="1"/>
  <c r="D3"/>
  <c r="F3" s="1"/>
  <c r="D14" l="1"/>
  <c r="F14" s="1"/>
  <c r="D15"/>
  <c r="F15" s="1"/>
  <c r="D16"/>
  <c r="F16" s="1"/>
  <c r="D7"/>
  <c r="F7" s="1"/>
  <c r="D8"/>
  <c r="F8" l="1"/>
  <c r="F24"/>
  <c r="K6" i="2"/>
  <c r="F19" i="1" s="1"/>
  <c r="F21" s="1"/>
  <c r="F6" i="5"/>
  <c r="F7"/>
  <c r="F8"/>
  <c r="F9"/>
  <c r="F10"/>
  <c r="F11"/>
  <c r="F12"/>
  <c r="E13"/>
  <c r="F13" l="1"/>
  <c r="F25" i="1" l="1"/>
  <c r="F26" s="1"/>
</calcChain>
</file>

<file path=xl/sharedStrings.xml><?xml version="1.0" encoding="utf-8"?>
<sst xmlns="http://schemas.openxmlformats.org/spreadsheetml/2006/main" count="92" uniqueCount="66">
  <si>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</si>
  <si>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</si>
  <si>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</si>
  <si>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</si>
  <si>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</si>
  <si>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</si>
  <si>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</si>
  <si>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</si>
  <si>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</si>
  <si>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</si>
  <si>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</si>
  <si>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</si>
  <si>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</si>
  <si>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</si>
  <si>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</si>
  <si>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</si>
  <si>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</si>
  <si>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</si>
  <si>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</si>
  <si>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</si>
  <si>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</si>
  <si>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</si>
  <si>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</si>
  <si>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</si>
  <si>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</si>
  <si>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</si>
  <si>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</si>
  <si>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</si>
  <si>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</si>
  <si>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</si>
  <si>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</si>
  <si>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</si>
  <si>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</si>
  <si>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</si>
  <si>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</si>
  <si>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</si>
  <si>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</si>
  <si>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</si>
  <si>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</si>
  <si>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</si>
  <si>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</si>
  <si>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</si>
  <si>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</si>
  <si>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Tenure</t>
  </si>
  <si>
    <t>Inst. Paid</t>
  </si>
  <si>
    <t>Inst. Bal</t>
  </si>
  <si>
    <t>Loan Amt</t>
  </si>
  <si>
    <t>2019-20</t>
  </si>
  <si>
    <t>Income U/s 44 AD</t>
  </si>
  <si>
    <t>Varun Knitwears</t>
  </si>
  <si>
    <t>Satish Kumar(Prop)</t>
  </si>
  <si>
    <t>2020-21</t>
  </si>
  <si>
    <t>Net Profit</t>
  </si>
  <si>
    <t>Depreciation</t>
  </si>
  <si>
    <t>Bank Interest</t>
  </si>
  <si>
    <t>Varun Arora</t>
  </si>
  <si>
    <t>Salaries</t>
  </si>
  <si>
    <t>Shalika</t>
  </si>
  <si>
    <t>Varun knitwears</t>
  </si>
  <si>
    <t>HDFC Bank</t>
  </si>
  <si>
    <t>AL</t>
  </si>
  <si>
    <t>MTL</t>
  </si>
  <si>
    <t xml:space="preserve">Max FOIR             </t>
  </si>
  <si>
    <t>Shelika &amp; Varun Arora</t>
  </si>
  <si>
    <t>4 lac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</si>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</sst>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.0000000000000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164" fontId="2" fillId="0" borderId="0" applyBorder="0" applyProtection="0"/>
    <xf numFmtId="0" fontId="1" fillId="0" borderId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6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2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165" fontId="15" fillId="7" borderId="2" xfId="1" applyNumberFormat="1" applyFont="1" applyFill="1" applyBorder="1" applyAlignment="1" applyProtection="1">
      <alignment horizontal="left" vertical="center" wrapText="1"/>
    </xf>
    <xf numFmtId="165" fontId="12" fillId="2" borderId="2" xfId="1" applyNumberFormat="1" applyFont="1" applyFill="1" applyBorder="1" applyAlignment="1" applyProtection="1">
      <alignment horizontal="left" vertical="center" wrapText="1"/>
    </xf>
    <xf numFmtId="165" fontId="12" fillId="0" borderId="2" xfId="1" applyNumberFormat="1" applyFont="1" applyFill="1" applyBorder="1" applyAlignment="1" applyProtection="1">
      <alignment horizontal="left" vertical="top" wrapText="1"/>
    </xf>
    <xf numFmtId="165" fontId="15" fillId="3" borderId="2" xfId="1" applyNumberFormat="1" applyFont="1" applyFill="1" applyBorder="1" applyAlignment="1" applyProtection="1">
      <alignment horizontal="left" vertical="center" wrapText="1"/>
    </xf>
    <xf numFmtId="0" fontId="3" fillId="2" borderId="0" xfId="3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5" fillId="4" borderId="2" xfId="1" applyNumberFormat="1" applyFont="1" applyFill="1" applyBorder="1" applyAlignment="1" applyProtection="1">
      <alignment horizontal="left" vertical="center" wrapText="1"/>
    </xf>
    <xf numFmtId="9" fontId="15" fillId="4" borderId="2" xfId="1" applyNumberFormat="1" applyFont="1" applyFill="1" applyBorder="1" applyAlignment="1" applyProtection="1">
      <alignment horizontal="left" vertical="center" wrapText="1"/>
    </xf>
    <xf numFmtId="166" fontId="12" fillId="2" borderId="2" xfId="1" applyNumberFormat="1" applyFont="1" applyFill="1" applyBorder="1" applyAlignment="1" applyProtection="1">
      <alignment horizontal="left" vertical="center"/>
    </xf>
    <xf numFmtId="166" fontId="12" fillId="0" borderId="2" xfId="1" applyNumberFormat="1" applyFont="1" applyFill="1" applyBorder="1" applyAlignment="1" applyProtection="1">
      <alignment horizontal="left" vertical="center"/>
    </xf>
    <xf numFmtId="165" fontId="12" fillId="2" borderId="2" xfId="1" applyNumberFormat="1" applyFont="1" applyFill="1" applyBorder="1" applyAlignment="1" applyProtection="1">
      <alignment horizontal="left" vertical="top"/>
    </xf>
    <xf numFmtId="9" fontId="12" fillId="2" borderId="2" xfId="1" applyNumberFormat="1" applyFont="1" applyFill="1" applyBorder="1" applyAlignment="1" applyProtection="1">
      <alignment horizontal="left" vertical="top"/>
    </xf>
    <xf numFmtId="166" fontId="12" fillId="9" borderId="2" xfId="1" applyNumberFormat="1" applyFont="1" applyFill="1" applyBorder="1" applyAlignment="1" applyProtection="1">
      <alignment horizontal="left" vertical="center"/>
    </xf>
    <xf numFmtId="164" fontId="15" fillId="4" borderId="2" xfId="1" applyFont="1" applyFill="1" applyBorder="1" applyAlignment="1" applyProtection="1">
      <alignment horizontal="left" vertical="top" wrapText="1"/>
    </xf>
    <xf numFmtId="167" fontId="15" fillId="4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5" fontId="12" fillId="4" borderId="2" xfId="1" applyNumberFormat="1" applyFont="1" applyFill="1" applyBorder="1" applyAlignment="1" applyProtection="1">
      <alignment horizontal="left" vertical="top"/>
    </xf>
    <xf numFmtId="165" fontId="12" fillId="0" borderId="2" xfId="1" applyNumberFormat="1" applyFont="1" applyFill="1" applyBorder="1" applyAlignment="1" applyProtection="1">
      <alignment horizontal="left" vertical="top"/>
    </xf>
    <xf numFmtId="2" fontId="12" fillId="4" borderId="2" xfId="4" applyNumberFormat="1" applyFont="1" applyFill="1" applyBorder="1" applyAlignment="1" applyProtection="1">
      <alignment horizontal="left" vertical="top"/>
    </xf>
    <xf numFmtId="164" fontId="12" fillId="4" borderId="2" xfId="4" applyNumberFormat="1" applyFont="1" applyFill="1" applyBorder="1" applyAlignment="1" applyProtection="1">
      <alignment horizontal="left" vertical="top"/>
    </xf>
    <xf numFmtId="168" fontId="12" fillId="2" borderId="0" xfId="3" applyNumberFormat="1" applyFont="1" applyFill="1" applyBorder="1" applyAlignment="1">
      <alignment horizontal="left" vertical="top" wrapText="1"/>
    </xf>
    <xf numFmtId="0" fontId="12" fillId="0" borderId="2" xfId="0" applyNumberFormat="1" applyFont="1" applyFill="1" applyBorder="1" applyAlignment="1">
      <alignment horizontal="left"/>
    </xf>
    <xf numFmtId="165" fontId="15" fillId="3" borderId="2" xfId="1" applyNumberFormat="1" applyFont="1" applyFill="1" applyBorder="1" applyAlignment="1" applyProtection="1">
      <alignment horizontal="left" vertical="center" wrapText="1"/>
    </xf>
    <xf numFmtId="0" fontId="12" fillId="4" borderId="2" xfId="0" applyNumberFormat="1" applyFont="1" applyFill="1" applyBorder="1" applyAlignment="1">
      <alignment horizontal="left"/>
    </xf>
    <xf numFmtId="165" fontId="15" fillId="0" borderId="2" xfId="1" applyNumberFormat="1" applyFont="1" applyFill="1" applyBorder="1" applyAlignment="1" applyProtection="1">
      <alignment horizontal="left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6"/>
  <sheetViews>
    <sheetView tabSelected="1" zoomScale="98" zoomScaleNormal="98" workbookViewId="0">
      <selection activeCell="H20" sqref="H20"/>
    </sheetView>
  </sheetViews>
  <sheetFormatPr defaultColWidth="31.28515625" defaultRowHeight="13.5"/>
  <cols>
    <col min="1" max="1" width="29.7109375" style="37" customWidth="1"/>
    <col min="2" max="2" width="12.42578125" style="37" customWidth="1"/>
    <col min="3" max="3" width="12" style="37" customWidth="1"/>
    <col min="4" max="4" width="14.140625" style="37" customWidth="1"/>
    <col min="5" max="5" width="12.5703125" style="37" customWidth="1"/>
    <col min="6" max="6" width="15.5703125" style="37" customWidth="1"/>
    <col min="7" max="7" width="19.85546875" style="37" customWidth="1"/>
    <col min="8" max="8" width="17" style="37" customWidth="1"/>
    <col min="9" max="9" width="11.85546875" style="37" customWidth="1"/>
    <col min="10" max="10" width="14.5703125" style="37" customWidth="1"/>
    <col min="11" max="12" width="13.140625" style="37" customWidth="1"/>
    <col min="13" max="13" width="13.7109375" style="37" customWidth="1"/>
    <col min="14" max="14" width="14.140625" style="37" customWidth="1"/>
    <col min="15" max="15" width="11.85546875" style="37" customWidth="1"/>
    <col min="16" max="16" width="12" style="37" customWidth="1"/>
    <col min="17" max="17" width="11" style="37" customWidth="1"/>
    <col min="18" max="18" width="11.5703125" style="37" customWidth="1"/>
    <col min="19" max="19" width="12" style="37" customWidth="1"/>
    <col min="20" max="237" width="31.28515625" style="37"/>
    <col min="238" max="245" width="31.28515625" style="38"/>
    <col min="246" max="247" width="31.28515625" style="39"/>
    <col min="248" max="254" width="31.28515625" style="40"/>
    <col min="255" max="16384" width="31.28515625" style="41"/>
  </cols>
  <sheetData>
    <row r="1" spans="1:10" ht="14.25" customHeight="1">
      <c r="A1" s="36" t="s">
        <v>49</v>
      </c>
      <c r="B1" s="58"/>
      <c r="C1" s="58"/>
      <c r="D1" s="36"/>
      <c r="E1" s="36"/>
      <c r="F1" s="36"/>
    </row>
    <row r="2" spans="1:10">
      <c r="A2" s="33" t="s">
        <v>50</v>
      </c>
      <c r="B2" s="42" t="s">
        <v>51</v>
      </c>
      <c r="C2" s="42" t="s">
        <v>47</v>
      </c>
      <c r="D2" s="42" t="s">
        <v>29</v>
      </c>
      <c r="E2" s="43" t="s">
        <v>0</v>
      </c>
      <c r="F2" s="42" t="s">
        <v>30</v>
      </c>
    </row>
    <row r="3" spans="1:10">
      <c r="A3" s="34" t="s">
        <v>52</v>
      </c>
      <c r="B3" s="44">
        <v>1133998.25</v>
      </c>
      <c r="C3" s="45">
        <v>1095872.75</v>
      </c>
      <c r="D3" s="46">
        <f t="shared" ref="D3:D8" si="0">AVERAGE(B3:C3)</f>
        <v>1114935.5</v>
      </c>
      <c r="E3" s="47">
        <v>1</v>
      </c>
      <c r="F3" s="46">
        <f t="shared" ref="F3:F5" si="1">E3*D3</f>
        <v>1114935.5</v>
      </c>
    </row>
    <row r="4" spans="1:10">
      <c r="A4" s="34" t="s">
        <v>53</v>
      </c>
      <c r="B4" s="44">
        <v>1651529</v>
      </c>
      <c r="C4" s="45">
        <v>1304444</v>
      </c>
      <c r="D4" s="46">
        <f t="shared" si="0"/>
        <v>1477986.5</v>
      </c>
      <c r="E4" s="47">
        <v>1</v>
      </c>
      <c r="F4" s="46">
        <f t="shared" si="1"/>
        <v>1477986.5</v>
      </c>
    </row>
    <row r="5" spans="1:10" ht="11.25" customHeight="1">
      <c r="A5" s="34" t="s">
        <v>48</v>
      </c>
      <c r="B5" s="44">
        <f>85210+192796+422871+423500</f>
        <v>1124377</v>
      </c>
      <c r="C5" s="45">
        <f>144386+128755+265659+260984</f>
        <v>799784</v>
      </c>
      <c r="D5" s="46">
        <f t="shared" si="0"/>
        <v>962080.5</v>
      </c>
      <c r="E5" s="47">
        <v>1</v>
      </c>
      <c r="F5" s="46">
        <f t="shared" si="1"/>
        <v>962080.5</v>
      </c>
      <c r="G5" s="37" t="s">
        <v>63</v>
      </c>
    </row>
    <row r="6" spans="1:10">
      <c r="A6" s="34" t="s">
        <v>54</v>
      </c>
      <c r="B6" s="44">
        <v>727154.47</v>
      </c>
      <c r="C6" s="45">
        <v>287614.40999999997</v>
      </c>
      <c r="D6" s="46">
        <f t="shared" si="0"/>
        <v>507384.43999999994</v>
      </c>
      <c r="E6" s="47">
        <v>1</v>
      </c>
      <c r="F6" s="46">
        <f t="shared" ref="F6:F8" si="2">E6*D6</f>
        <v>507384.43999999994</v>
      </c>
    </row>
    <row r="7" spans="1:10">
      <c r="A7" s="34" t="s">
        <v>42</v>
      </c>
      <c r="B7" s="44">
        <v>0</v>
      </c>
      <c r="C7" s="45">
        <v>3574</v>
      </c>
      <c r="D7" s="46">
        <f t="shared" si="0"/>
        <v>1787</v>
      </c>
      <c r="E7" s="47">
        <v>0.5</v>
      </c>
      <c r="F7" s="46">
        <f t="shared" ref="F7" si="3">E7*D7</f>
        <v>893.5</v>
      </c>
    </row>
    <row r="8" spans="1:10">
      <c r="A8" s="34" t="s">
        <v>31</v>
      </c>
      <c r="B8" s="48">
        <v>-147164</v>
      </c>
      <c r="C8" s="44">
        <v>-147164</v>
      </c>
      <c r="D8" s="46">
        <f t="shared" si="0"/>
        <v>-147164</v>
      </c>
      <c r="E8" s="47">
        <v>1</v>
      </c>
      <c r="F8" s="46">
        <f t="shared" si="2"/>
        <v>-147164</v>
      </c>
    </row>
    <row r="9" spans="1:10">
      <c r="A9" s="33" t="s">
        <v>55</v>
      </c>
      <c r="B9" s="42" t="s">
        <v>51</v>
      </c>
      <c r="C9" s="42" t="s">
        <v>47</v>
      </c>
      <c r="D9" s="42" t="s">
        <v>29</v>
      </c>
      <c r="E9" s="43" t="s">
        <v>0</v>
      </c>
      <c r="F9" s="42" t="s">
        <v>30</v>
      </c>
    </row>
    <row r="10" spans="1:10">
      <c r="A10" s="34" t="s">
        <v>56</v>
      </c>
      <c r="B10" s="44">
        <v>373500</v>
      </c>
      <c r="C10" s="45">
        <v>220984</v>
      </c>
      <c r="D10" s="46">
        <f>AVERAGE(B10:C10)</f>
        <v>297242</v>
      </c>
      <c r="E10" s="47">
        <v>0</v>
      </c>
      <c r="F10" s="46">
        <f t="shared" ref="F10:F12" si="4">E10*D10</f>
        <v>0</v>
      </c>
    </row>
    <row r="11" spans="1:10">
      <c r="A11" s="34" t="s">
        <v>42</v>
      </c>
      <c r="B11" s="44">
        <v>199192</v>
      </c>
      <c r="C11" s="45">
        <v>132821</v>
      </c>
      <c r="D11" s="46">
        <f>AVERAGE(B11:C11)</f>
        <v>166006.5</v>
      </c>
      <c r="E11" s="47">
        <v>0.5</v>
      </c>
      <c r="F11" s="46">
        <f t="shared" si="4"/>
        <v>83003.25</v>
      </c>
    </row>
    <row r="12" spans="1:10">
      <c r="A12" s="34" t="s">
        <v>31</v>
      </c>
      <c r="B12" s="44">
        <v>0</v>
      </c>
      <c r="C12" s="44">
        <v>-2586</v>
      </c>
      <c r="D12" s="46">
        <f>AVERAGE(B12:C12)</f>
        <v>-1293</v>
      </c>
      <c r="E12" s="47">
        <v>1</v>
      </c>
      <c r="F12" s="46">
        <f t="shared" si="4"/>
        <v>-1293</v>
      </c>
    </row>
    <row r="13" spans="1:10">
      <c r="A13" s="33" t="s">
        <v>57</v>
      </c>
      <c r="B13" s="42" t="s">
        <v>51</v>
      </c>
      <c r="C13" s="42" t="s">
        <v>47</v>
      </c>
      <c r="D13" s="42" t="s">
        <v>29</v>
      </c>
      <c r="E13" s="43" t="s">
        <v>0</v>
      </c>
      <c r="F13" s="42" t="s">
        <v>30</v>
      </c>
      <c r="I13" s="37">
        <v>20</v>
      </c>
      <c r="J13" s="37">
        <v>19</v>
      </c>
    </row>
    <row r="14" spans="1:10">
      <c r="A14" s="34" t="s">
        <v>56</v>
      </c>
      <c r="B14" s="44">
        <v>372871</v>
      </c>
      <c r="C14" s="45">
        <v>225659</v>
      </c>
      <c r="D14" s="46">
        <f>AVERAGE(B14:C14)</f>
        <v>299265</v>
      </c>
      <c r="E14" s="47">
        <v>0</v>
      </c>
      <c r="F14" s="46">
        <f t="shared" ref="F14:F16" si="5">E14*D14</f>
        <v>0</v>
      </c>
      <c r="I14" s="37">
        <v>23290370</v>
      </c>
      <c r="J14" s="37">
        <v>18607872</v>
      </c>
    </row>
    <row r="15" spans="1:10">
      <c r="A15" s="34" t="s">
        <v>42</v>
      </c>
      <c r="B15" s="44">
        <v>177606</v>
      </c>
      <c r="C15" s="45">
        <v>148206</v>
      </c>
      <c r="D15" s="46">
        <f>AVERAGE(B15:C15)</f>
        <v>162906</v>
      </c>
      <c r="E15" s="47">
        <v>0.5</v>
      </c>
      <c r="F15" s="46">
        <f t="shared" si="5"/>
        <v>81453</v>
      </c>
    </row>
    <row r="16" spans="1:10">
      <c r="A16" s="34" t="s">
        <v>31</v>
      </c>
      <c r="B16" s="44">
        <v>0</v>
      </c>
      <c r="C16" s="44">
        <v>-9622</v>
      </c>
      <c r="D16" s="46">
        <f>AVERAGE(B16:C16)</f>
        <v>-4811</v>
      </c>
      <c r="E16" s="47">
        <v>1</v>
      </c>
      <c r="F16" s="46">
        <f t="shared" si="5"/>
        <v>-4811</v>
      </c>
    </row>
    <row r="17" spans="1:6" ht="15.4" customHeight="1">
      <c r="A17" s="49" t="s">
        <v>32</v>
      </c>
      <c r="B17" s="59"/>
      <c r="C17" s="59"/>
      <c r="D17" s="59"/>
      <c r="E17" s="59"/>
      <c r="F17" s="50">
        <f>+SUM(F3:F16)</f>
        <v>4074468.69</v>
      </c>
    </row>
    <row r="18" spans="1:6" ht="16.350000000000001" customHeight="1">
      <c r="A18" s="35" t="s">
        <v>33</v>
      </c>
      <c r="B18" s="57"/>
      <c r="C18" s="57"/>
      <c r="D18" s="57"/>
      <c r="E18" s="57"/>
      <c r="F18" s="50">
        <f>F17/12</f>
        <v>339539.0575</v>
      </c>
    </row>
    <row r="19" spans="1:6">
      <c r="A19" s="35" t="s">
        <v>34</v>
      </c>
      <c r="B19" s="57"/>
      <c r="C19" s="57"/>
      <c r="D19" s="57"/>
      <c r="E19" s="57"/>
      <c r="F19" s="46">
        <f>RTR!K6</f>
        <v>119231</v>
      </c>
    </row>
    <row r="20" spans="1:6" ht="16.350000000000001" customHeight="1">
      <c r="A20" s="35" t="s">
        <v>62</v>
      </c>
      <c r="B20" s="60"/>
      <c r="C20" s="60"/>
      <c r="D20" s="60"/>
      <c r="E20" s="60"/>
      <c r="F20" s="51">
        <v>0.65</v>
      </c>
    </row>
    <row r="21" spans="1:6" ht="16.350000000000001" customHeight="1">
      <c r="A21" s="35" t="s">
        <v>35</v>
      </c>
      <c r="B21" s="57"/>
      <c r="C21" s="57"/>
      <c r="D21" s="57"/>
      <c r="E21" s="57"/>
      <c r="F21" s="52">
        <f>(F18*F20)-F19</f>
        <v>101469.38737499999</v>
      </c>
    </row>
    <row r="22" spans="1:6" ht="16.350000000000001" customHeight="1">
      <c r="A22" s="35" t="s">
        <v>36</v>
      </c>
      <c r="B22" s="57"/>
      <c r="C22" s="57"/>
      <c r="D22" s="57"/>
      <c r="E22" s="57"/>
      <c r="F22" s="53">
        <v>120</v>
      </c>
    </row>
    <row r="23" spans="1:6" ht="14.25" customHeight="1">
      <c r="A23" s="35" t="s">
        <v>37</v>
      </c>
      <c r="B23" s="57"/>
      <c r="C23" s="57"/>
      <c r="D23" s="57"/>
      <c r="E23" s="57"/>
      <c r="F23" s="51">
        <v>0.09</v>
      </c>
    </row>
    <row r="24" spans="1:6">
      <c r="A24" s="35" t="s">
        <v>38</v>
      </c>
      <c r="B24" s="57"/>
      <c r="C24" s="57"/>
      <c r="D24" s="57"/>
      <c r="E24" s="57"/>
      <c r="F24" s="54">
        <f>PMT(F23/12,F22,-100000)</f>
        <v>1266.7577375024948</v>
      </c>
    </row>
    <row r="25" spans="1:6">
      <c r="A25" s="35" t="s">
        <v>39</v>
      </c>
      <c r="B25" s="57"/>
      <c r="C25" s="57"/>
      <c r="D25" s="57"/>
      <c r="E25" s="57"/>
      <c r="F25" s="55">
        <f>F21/F24</f>
        <v>80.101651934689798</v>
      </c>
    </row>
    <row r="26" spans="1:6">
      <c r="F26" s="56">
        <f>F25-4</f>
        <v>76.101651934689798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topLeftCell="B1" zoomScale="136" zoomScaleNormal="136" workbookViewId="0">
      <selection activeCell="J2" sqref="J2"/>
    </sheetView>
  </sheetViews>
  <sheetFormatPr defaultColWidth="22.140625" defaultRowHeight="13.5"/>
  <cols>
    <col min="1" max="1" width="5.42578125" style="2" customWidth="1"/>
    <col min="2" max="2" width="23.140625" style="2" customWidth="1"/>
    <col min="3" max="3" width="15.28515625" style="2" customWidth="1"/>
    <col min="4" max="4" width="11.85546875" style="2" bestFit="1" customWidth="1"/>
    <col min="5" max="5" width="7.42578125" style="2" customWidth="1"/>
    <col min="6" max="6" width="9.85546875" style="2" bestFit="1" customWidth="1"/>
    <col min="7" max="7" width="10.140625" style="2" customWidth="1"/>
    <col min="8" max="8" width="8.7109375" style="2" customWidth="1"/>
    <col min="9" max="9" width="6.85546875" style="2" customWidth="1"/>
    <col min="10" max="10" width="8" style="2" customWidth="1"/>
    <col min="11" max="11" width="12.85546875" style="2" customWidth="1"/>
    <col min="12" max="248" width="22.140625" style="2"/>
    <col min="249" max="16384" width="22.140625" style="1"/>
  </cols>
  <sheetData>
    <row r="1" spans="1:248" s="25" customFormat="1" ht="8.25" customHeight="1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46</v>
      </c>
      <c r="G1" s="29" t="s">
        <v>43</v>
      </c>
      <c r="H1" s="29" t="s">
        <v>44</v>
      </c>
      <c r="I1" s="29" t="s">
        <v>45</v>
      </c>
      <c r="J1" s="29" t="s">
        <v>6</v>
      </c>
      <c r="K1" s="29" t="s">
        <v>41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</row>
    <row r="2" spans="1:248" s="25" customFormat="1" ht="8.25" customHeight="1">
      <c r="A2" s="30">
        <v>1</v>
      </c>
      <c r="B2" s="31">
        <v>58861178</v>
      </c>
      <c r="C2" s="30" t="s">
        <v>58</v>
      </c>
      <c r="D2" s="30" t="s">
        <v>59</v>
      </c>
      <c r="E2" s="31" t="s">
        <v>60</v>
      </c>
      <c r="F2" s="31">
        <v>1400000</v>
      </c>
      <c r="G2" s="32">
        <v>36</v>
      </c>
      <c r="H2" s="32">
        <v>27</v>
      </c>
      <c r="I2" s="32">
        <v>9</v>
      </c>
      <c r="J2" s="32">
        <v>44520</v>
      </c>
      <c r="K2" s="26" t="s">
        <v>65</v>
      </c>
      <c r="L2" s="24" t="s">
        <v>64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</row>
    <row r="3" spans="1:248" s="25" customFormat="1" ht="8.25" customHeight="1">
      <c r="A3" s="30">
        <v>2</v>
      </c>
      <c r="B3" s="31">
        <v>83420762</v>
      </c>
      <c r="C3" s="30" t="s">
        <v>58</v>
      </c>
      <c r="D3" s="30" t="s">
        <v>59</v>
      </c>
      <c r="E3" s="31" t="s">
        <v>61</v>
      </c>
      <c r="F3" s="31">
        <v>442500</v>
      </c>
      <c r="G3" s="31">
        <v>60</v>
      </c>
      <c r="H3" s="31">
        <v>24</v>
      </c>
      <c r="I3" s="31">
        <v>36</v>
      </c>
      <c r="J3" s="31">
        <v>9337</v>
      </c>
      <c r="K3" s="26" t="s">
        <v>40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</row>
    <row r="4" spans="1:248" s="25" customFormat="1" ht="8.25" customHeight="1">
      <c r="A4" s="30">
        <v>3</v>
      </c>
      <c r="B4" s="31">
        <v>82870118</v>
      </c>
      <c r="C4" s="30" t="s">
        <v>58</v>
      </c>
      <c r="D4" s="30" t="s">
        <v>59</v>
      </c>
      <c r="E4" s="31" t="s">
        <v>61</v>
      </c>
      <c r="F4" s="31">
        <v>1500000</v>
      </c>
      <c r="G4" s="31">
        <v>60</v>
      </c>
      <c r="H4" s="31">
        <v>31</v>
      </c>
      <c r="I4" s="31">
        <v>29</v>
      </c>
      <c r="J4" s="31">
        <v>31284</v>
      </c>
      <c r="K4" s="26" t="s">
        <v>40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</row>
    <row r="5" spans="1:248" s="25" customFormat="1" ht="13.5" customHeight="1">
      <c r="A5" s="30">
        <v>4</v>
      </c>
      <c r="B5" s="27">
        <v>83571310</v>
      </c>
      <c r="C5" s="30" t="s">
        <v>58</v>
      </c>
      <c r="D5" s="30" t="s">
        <v>59</v>
      </c>
      <c r="E5" s="31" t="s">
        <v>61</v>
      </c>
      <c r="F5" s="26">
        <v>3717000</v>
      </c>
      <c r="G5" s="28">
        <v>60</v>
      </c>
      <c r="H5" s="28">
        <v>21</v>
      </c>
      <c r="I5" s="28">
        <v>39</v>
      </c>
      <c r="J5" s="28">
        <v>78610</v>
      </c>
      <c r="K5" s="26" t="s">
        <v>40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</row>
    <row r="6" spans="1:248">
      <c r="A6" s="3"/>
      <c r="K6" s="4">
        <f>SUMIF(K2:K5,"Y",J2:J5)</f>
        <v>119231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1" t="s">
        <v>7</v>
      </c>
      <c r="B1" s="61"/>
      <c r="C1" s="6"/>
    </row>
    <row r="2" spans="1:6" ht="14.25" customHeight="1">
      <c r="A2" s="61" t="s">
        <v>8</v>
      </c>
      <c r="B2" s="61"/>
      <c r="C2" s="6"/>
    </row>
    <row r="5" spans="1:6" ht="30">
      <c r="A5" s="7" t="s">
        <v>1</v>
      </c>
      <c r="B5" s="8" t="s">
        <v>9</v>
      </c>
      <c r="C5" s="8" t="s">
        <v>10</v>
      </c>
      <c r="D5" s="9" t="s">
        <v>11</v>
      </c>
      <c r="E5" s="5" t="s">
        <v>12</v>
      </c>
      <c r="F5" s="5" t="s">
        <v>13</v>
      </c>
    </row>
    <row r="6" spans="1:6" ht="42.75">
      <c r="A6" s="10">
        <v>1</v>
      </c>
      <c r="B6" s="11" t="s">
        <v>14</v>
      </c>
      <c r="C6" s="12" t="s">
        <v>15</v>
      </c>
      <c r="D6" s="13"/>
      <c r="E6" s="14">
        <v>0.2</v>
      </c>
      <c r="F6" s="14">
        <f t="shared" ref="F6:F12" si="0">E6/10*D6</f>
        <v>0</v>
      </c>
    </row>
    <row r="7" spans="1:6" ht="42.75">
      <c r="A7" s="10">
        <v>2</v>
      </c>
      <c r="B7" s="11" t="s">
        <v>16</v>
      </c>
      <c r="C7" s="12" t="s">
        <v>17</v>
      </c>
      <c r="D7" s="15"/>
      <c r="E7" s="14">
        <v>0.15</v>
      </c>
      <c r="F7" s="14">
        <f t="shared" si="0"/>
        <v>0</v>
      </c>
    </row>
    <row r="8" spans="1:6" ht="42.75">
      <c r="A8" s="10">
        <v>3</v>
      </c>
      <c r="B8" s="11" t="s">
        <v>18</v>
      </c>
      <c r="C8" s="12" t="s">
        <v>19</v>
      </c>
      <c r="D8" s="15"/>
      <c r="E8" s="14">
        <v>0.1</v>
      </c>
      <c r="F8" s="14">
        <f t="shared" si="0"/>
        <v>0</v>
      </c>
    </row>
    <row r="9" spans="1:6" ht="57">
      <c r="A9" s="10">
        <v>4</v>
      </c>
      <c r="B9" s="11" t="s">
        <v>20</v>
      </c>
      <c r="C9" s="16" t="s">
        <v>21</v>
      </c>
      <c r="D9" s="15"/>
      <c r="E9" s="14">
        <v>0.1</v>
      </c>
      <c r="F9" s="14">
        <f t="shared" si="0"/>
        <v>0</v>
      </c>
    </row>
    <row r="10" spans="1:6" ht="85.5">
      <c r="A10" s="10">
        <v>5</v>
      </c>
      <c r="B10" s="11" t="s">
        <v>22</v>
      </c>
      <c r="C10" s="12" t="s">
        <v>23</v>
      </c>
      <c r="D10" s="15"/>
      <c r="E10" s="14">
        <v>0.1</v>
      </c>
      <c r="F10" s="14">
        <f t="shared" si="0"/>
        <v>0</v>
      </c>
    </row>
    <row r="11" spans="1:6" ht="128.25">
      <c r="A11" s="10">
        <v>6</v>
      </c>
      <c r="B11" s="17" t="s">
        <v>24</v>
      </c>
      <c r="C11" s="18" t="s">
        <v>25</v>
      </c>
      <c r="D11" s="15"/>
      <c r="E11" s="14">
        <v>0.1</v>
      </c>
      <c r="F11" s="14">
        <f t="shared" si="0"/>
        <v>0</v>
      </c>
    </row>
    <row r="12" spans="1:6" ht="28.5">
      <c r="A12" s="10">
        <v>7</v>
      </c>
      <c r="B12" s="10" t="s">
        <v>26</v>
      </c>
      <c r="C12" s="19" t="s">
        <v>27</v>
      </c>
      <c r="D12" s="15"/>
      <c r="E12" s="14">
        <v>0.25</v>
      </c>
      <c r="F12" s="14">
        <f t="shared" si="0"/>
        <v>0</v>
      </c>
    </row>
    <row r="13" spans="1:6" ht="15">
      <c r="A13" s="20"/>
      <c r="B13" s="21" t="s">
        <v>28</v>
      </c>
      <c r="C13" s="21"/>
      <c r="D13" s="22"/>
      <c r="E13" s="23">
        <f>SUM(E6:E12)</f>
        <v>0.99999999999999989</v>
      </c>
      <c r="F13" s="23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2018-07-05T06:12:53Z</cp:lastPrinted>
  <dcterms:created xsi:type="dcterms:W3CDTF">2015-09-25T09:25:31Z</dcterms:created>
  <dcterms:modified xsi:type="dcterms:W3CDTF">2020-10-17T08:28:52Z</dcterms:modified>
</cp:coreProperties>
</file>