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6"/>
  <c r="K10" i="2"/>
  <c r="I3"/>
  <c r="I2"/>
  <c r="H9" i="6"/>
  <c r="G9"/>
  <c r="F9"/>
  <c r="E9"/>
  <c r="D9"/>
  <c r="C9"/>
  <c r="I9" l="1"/>
  <c r="D8" i="1"/>
  <c r="F8" s="1"/>
  <c r="D3"/>
  <c r="D4"/>
  <c r="D5"/>
  <c r="D9" l="1"/>
  <c r="F9" s="1"/>
  <c r="D7"/>
  <c r="F7" s="1"/>
  <c r="F3" l="1"/>
  <c r="F4"/>
  <c r="F5"/>
  <c r="E13" i="5"/>
  <c r="F12"/>
  <c r="F11"/>
  <c r="F10"/>
  <c r="F9"/>
  <c r="F8"/>
  <c r="F7"/>
  <c r="F6"/>
  <c r="F13"/>
  <c r="F12" i="1"/>
  <c r="F17"/>
  <c r="F10" l="1"/>
  <c r="F11" s="1"/>
  <c r="F14" s="1"/>
  <c r="F18" s="1"/>
</calcChain>
</file>

<file path=xl/sharedStrings.xml><?xml version="1.0" encoding="utf-8"?>
<sst xmlns="http://schemas.openxmlformats.org/spreadsheetml/2006/main" count="103" uniqueCount="87">
  <si>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</si>
  <si>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</si>
  <si>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</si>
  <si>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</si>
  <si>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</si>
  <si>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</si>
  <si>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</si>
  <si>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</si>
  <si>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</si>
  <si>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</si>
  <si>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</si>
  <si>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</si>
  <si>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</si>
  <si>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</si>
  <si>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</si>
  <si>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</si>
  <si>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</si>
  <si>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</si>
  <si>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</si>
  <si>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</si>
  <si>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</si>
  <si>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</si>
  <si>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</si>
  <si>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</si>
  <si>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</si>
  <si>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</si>
  <si>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</si>
  <si>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</si>
  <si>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</si>
  <si>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</si>
  <si>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</si>
  <si>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</si>
  <si>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</si>
  <si>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</si>
  <si>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</si>
  <si>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</si>
  <si>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</si>
  <si>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</si>
  <si>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</si>
  <si>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</si>
  <si>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</si>
  <si>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</si>
  <si>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</si>
  <si>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</si>
  <si>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</si>
  <si>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</si>
  <si>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</si>
  <si>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</si>
  <si>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</si>
  <si>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</si>
  <si>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</si>
  <si>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</si>
  <si>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</si>
  <si>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</si>
  <si>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 xml:space="preserve">Date's </t>
  </si>
  <si>
    <t>Oct</t>
  </si>
  <si>
    <t>Nov</t>
  </si>
  <si>
    <t>7th</t>
  </si>
  <si>
    <t>14th</t>
  </si>
  <si>
    <t>21st</t>
  </si>
  <si>
    <t>28th</t>
  </si>
  <si>
    <t>Total</t>
  </si>
  <si>
    <t>Eligibilty In Lacs</t>
  </si>
  <si>
    <t>Dec</t>
  </si>
  <si>
    <t>Sept</t>
  </si>
  <si>
    <t>Feb</t>
  </si>
  <si>
    <t>Jan</t>
  </si>
  <si>
    <t xml:space="preserve">Vinod Traders </t>
  </si>
  <si>
    <t>Vinod Traders (Prop. Vinod Kumar)</t>
  </si>
  <si>
    <t>G K Enterprises (Prop. Gulshan Kumar)</t>
  </si>
  <si>
    <t>X0HELIN00003034513</t>
  </si>
  <si>
    <t>Vinod Kumar</t>
  </si>
  <si>
    <t>Chola</t>
  </si>
  <si>
    <t>Lap</t>
  </si>
  <si>
    <t>n</t>
  </si>
  <si>
    <t>G K Enterprises</t>
  </si>
  <si>
    <t>HDFC</t>
  </si>
  <si>
    <t>LCV</t>
  </si>
  <si>
    <t>HL0039/HLHE00002802</t>
  </si>
  <si>
    <t>Gulshan Kumar</t>
  </si>
  <si>
    <t>Magma</t>
  </si>
  <si>
    <t>HL</t>
  </si>
  <si>
    <t>AUR004203135177</t>
  </si>
  <si>
    <t>Axis Bank</t>
  </si>
  <si>
    <t>Car Loan</t>
  </si>
  <si>
    <t>Vinod Traders</t>
  </si>
  <si>
    <t>Allahabad Bank A/c No. 50368933800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</si>
</sst>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9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</cellStyleXfs>
  <cellXfs count="81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3" fillId="5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9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7" fillId="9" borderId="5" xfId="0" applyFont="1" applyFill="1" applyBorder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6" fillId="9" borderId="7" xfId="0" applyFont="1" applyFill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</cellXfs>
  <cellStyles count="6">
    <cellStyle name="Comma" xfId="1" builtinId="3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18"/>
  <sheetViews>
    <sheetView tabSelected="1" zoomScale="107" zoomScaleNormal="107" workbookViewId="0">
      <selection activeCell="F14" sqref="F14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61" t="s">
        <v>67</v>
      </c>
      <c r="B1" s="62" t="s">
        <v>0</v>
      </c>
      <c r="C1" s="62"/>
      <c r="D1" s="25" t="s">
        <v>1</v>
      </c>
      <c r="E1" s="25"/>
      <c r="F1" s="25" t="s">
        <v>2</v>
      </c>
    </row>
    <row r="2" spans="1:6">
      <c r="A2" s="26" t="s">
        <v>68</v>
      </c>
      <c r="B2" s="27" t="s">
        <v>51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6">
      <c r="A3" s="29" t="s">
        <v>52</v>
      </c>
      <c r="B3" s="30">
        <v>372588</v>
      </c>
      <c r="C3" s="31">
        <v>365196</v>
      </c>
      <c r="D3" s="32">
        <f>AVERAGE(B3:C3)</f>
        <v>368892</v>
      </c>
      <c r="E3" s="33">
        <v>1</v>
      </c>
      <c r="F3" s="32">
        <f t="shared" ref="F3:F5" si="0">E3*D3</f>
        <v>368892</v>
      </c>
    </row>
    <row r="4" spans="1:6">
      <c r="A4" s="29" t="s">
        <v>53</v>
      </c>
      <c r="B4" s="30">
        <v>6581</v>
      </c>
      <c r="C4" s="31">
        <v>7665</v>
      </c>
      <c r="D4" s="32">
        <f t="shared" ref="D4:D5" si="1">AVERAGE(B4:C4)</f>
        <v>7123</v>
      </c>
      <c r="E4" s="33">
        <v>1</v>
      </c>
      <c r="F4" s="32">
        <f t="shared" si="0"/>
        <v>7123</v>
      </c>
    </row>
    <row r="5" spans="1:6">
      <c r="A5" s="29" t="s">
        <v>7</v>
      </c>
      <c r="B5" s="30">
        <v>-2801</v>
      </c>
      <c r="C5" s="30">
        <v>-1318</v>
      </c>
      <c r="D5" s="32">
        <f t="shared" si="1"/>
        <v>-2059.5</v>
      </c>
      <c r="E5" s="33">
        <v>1</v>
      </c>
      <c r="F5" s="32">
        <f t="shared" si="0"/>
        <v>-2059.5</v>
      </c>
    </row>
    <row r="6" spans="1:6" ht="12.75" customHeight="1">
      <c r="A6" s="26" t="s">
        <v>69</v>
      </c>
      <c r="B6" s="27" t="s">
        <v>51</v>
      </c>
      <c r="C6" s="27" t="s">
        <v>3</v>
      </c>
      <c r="D6" s="27" t="s">
        <v>4</v>
      </c>
      <c r="E6" s="28" t="s">
        <v>5</v>
      </c>
      <c r="F6" s="27" t="s">
        <v>6</v>
      </c>
    </row>
    <row r="7" spans="1:6">
      <c r="A7" s="29" t="s">
        <v>52</v>
      </c>
      <c r="B7" s="30">
        <v>400893.01</v>
      </c>
      <c r="C7" s="31">
        <v>340979.04</v>
      </c>
      <c r="D7" s="32">
        <f>AVERAGE(B7:C7)</f>
        <v>370936.02500000002</v>
      </c>
      <c r="E7" s="33">
        <v>1</v>
      </c>
      <c r="F7" s="32">
        <f t="shared" ref="F7:F9" si="2">E7*D7</f>
        <v>370936.02500000002</v>
      </c>
    </row>
    <row r="8" spans="1:6">
      <c r="A8" s="29" t="s">
        <v>53</v>
      </c>
      <c r="B8" s="30">
        <v>113891</v>
      </c>
      <c r="C8" s="31">
        <v>3375</v>
      </c>
      <c r="D8" s="32">
        <f t="shared" ref="D8" si="3">AVERAGE(B8:C8)</f>
        <v>58633</v>
      </c>
      <c r="E8" s="33">
        <v>1</v>
      </c>
      <c r="F8" s="32">
        <f t="shared" si="2"/>
        <v>58633</v>
      </c>
    </row>
    <row r="9" spans="1:6" ht="12.75" customHeight="1">
      <c r="A9" s="29" t="s">
        <v>7</v>
      </c>
      <c r="B9" s="30">
        <v>-2359</v>
      </c>
      <c r="C9" s="30">
        <v>-699</v>
      </c>
      <c r="D9" s="32">
        <f t="shared" ref="D9" si="4">AVERAGE(B9:C9)</f>
        <v>-1529</v>
      </c>
      <c r="E9" s="33">
        <v>1</v>
      </c>
      <c r="F9" s="32">
        <f t="shared" si="2"/>
        <v>-1529</v>
      </c>
    </row>
    <row r="10" spans="1:6" ht="15.4" customHeight="1">
      <c r="A10" s="34" t="s">
        <v>8</v>
      </c>
      <c r="B10" s="63"/>
      <c r="C10" s="64"/>
      <c r="D10" s="64"/>
      <c r="E10" s="65"/>
      <c r="F10" s="35">
        <f>+SUM(F3:F9)</f>
        <v>801995.52500000002</v>
      </c>
    </row>
    <row r="11" spans="1:6" ht="16.350000000000001" customHeight="1">
      <c r="A11" s="36" t="s">
        <v>9</v>
      </c>
      <c r="B11" s="66"/>
      <c r="C11" s="67"/>
      <c r="D11" s="67"/>
      <c r="E11" s="68"/>
      <c r="F11" s="35">
        <f>F10/12</f>
        <v>66832.960416666669</v>
      </c>
    </row>
    <row r="12" spans="1:6">
      <c r="A12" s="36" t="s">
        <v>10</v>
      </c>
      <c r="B12" s="66"/>
      <c r="C12" s="67"/>
      <c r="D12" s="67"/>
      <c r="E12" s="68"/>
      <c r="F12" s="32">
        <f>RTR!K10</f>
        <v>40268</v>
      </c>
    </row>
    <row r="13" spans="1:6" ht="16.350000000000001" customHeight="1">
      <c r="A13" s="37" t="s">
        <v>11</v>
      </c>
      <c r="B13" s="69"/>
      <c r="C13" s="70"/>
      <c r="D13" s="70"/>
      <c r="E13" s="71"/>
      <c r="F13" s="38">
        <v>0.85</v>
      </c>
    </row>
    <row r="14" spans="1:6" ht="16.350000000000001" customHeight="1">
      <c r="A14" s="36" t="s">
        <v>12</v>
      </c>
      <c r="B14" s="72"/>
      <c r="C14" s="72"/>
      <c r="D14" s="72"/>
      <c r="E14" s="72"/>
      <c r="F14" s="39">
        <f>(F11*F13)-F12</f>
        <v>16540.01635416667</v>
      </c>
    </row>
    <row r="15" spans="1:6" ht="16.350000000000001" customHeight="1">
      <c r="A15" s="36" t="s">
        <v>13</v>
      </c>
      <c r="B15" s="72"/>
      <c r="C15" s="72"/>
      <c r="D15" s="72"/>
      <c r="E15" s="72"/>
      <c r="F15" s="40">
        <v>180</v>
      </c>
    </row>
    <row r="16" spans="1:6" ht="14.25" customHeight="1">
      <c r="A16" s="36" t="s">
        <v>14</v>
      </c>
      <c r="B16" s="72"/>
      <c r="C16" s="72"/>
      <c r="D16" s="72"/>
      <c r="E16" s="72"/>
      <c r="F16" s="38">
        <v>0.105</v>
      </c>
    </row>
    <row r="17" spans="1:6">
      <c r="A17" s="36" t="s">
        <v>15</v>
      </c>
      <c r="B17" s="72"/>
      <c r="C17" s="72"/>
      <c r="D17" s="72"/>
      <c r="E17" s="72"/>
      <c r="F17" s="41">
        <f>PMT(F16/12,F15,-100000)</f>
        <v>1105.3989236971659</v>
      </c>
    </row>
    <row r="18" spans="1:6">
      <c r="A18" s="36" t="s">
        <v>16</v>
      </c>
      <c r="B18" s="72"/>
      <c r="C18" s="72"/>
      <c r="D18" s="72"/>
      <c r="E18" s="72"/>
      <c r="F18" s="42">
        <f>F14/F17</f>
        <v>14.962938717948271</v>
      </c>
    </row>
  </sheetData>
  <sheetProtection selectLockedCells="1" selectUnlockedCells="1"/>
  <mergeCells count="10">
    <mergeCell ref="B14:E14"/>
    <mergeCell ref="B15:E15"/>
    <mergeCell ref="B16:E16"/>
    <mergeCell ref="B17:E17"/>
    <mergeCell ref="B18:E18"/>
    <mergeCell ref="B1:C1"/>
    <mergeCell ref="B10:E10"/>
    <mergeCell ref="B11:E11"/>
    <mergeCell ref="B12:E12"/>
    <mergeCell ref="B13:E13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10"/>
  <sheetViews>
    <sheetView zoomScale="89" zoomScaleNormal="89" workbookViewId="0">
      <selection activeCell="A10" sqref="A10"/>
    </sheetView>
  </sheetViews>
  <sheetFormatPr defaultColWidth="22.140625" defaultRowHeight="13.5"/>
  <cols>
    <col min="1" max="1" width="5.42578125" style="43" customWidth="1"/>
    <col min="2" max="2" width="23.85546875" style="43" bestFit="1" customWidth="1"/>
    <col min="3" max="4" width="18.5703125" style="43" customWidth="1"/>
    <col min="5" max="5" width="13.28515625" style="43" customWidth="1"/>
    <col min="6" max="6" width="10.28515625" style="43" bestFit="1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248" width="22.140625" style="43"/>
    <col min="249" max="16384" width="22.140625" style="44"/>
  </cols>
  <sheetData>
    <row r="1" spans="1:11" ht="27">
      <c r="A1" s="45" t="s">
        <v>17</v>
      </c>
      <c r="B1" s="45" t="s">
        <v>18</v>
      </c>
      <c r="C1" s="45" t="s">
        <v>19</v>
      </c>
      <c r="D1" s="45" t="s">
        <v>20</v>
      </c>
      <c r="E1" s="45" t="s">
        <v>21</v>
      </c>
      <c r="F1" s="45" t="s">
        <v>22</v>
      </c>
      <c r="G1" s="45" t="s">
        <v>23</v>
      </c>
      <c r="H1" s="45" t="s">
        <v>24</v>
      </c>
      <c r="I1" s="45" t="s">
        <v>25</v>
      </c>
      <c r="J1" s="45" t="s">
        <v>26</v>
      </c>
      <c r="K1" s="45" t="s">
        <v>27</v>
      </c>
    </row>
    <row r="2" spans="1:11">
      <c r="A2" s="46">
        <v>1</v>
      </c>
      <c r="B2" s="47" t="s">
        <v>70</v>
      </c>
      <c r="C2" s="46" t="s">
        <v>71</v>
      </c>
      <c r="D2" s="46" t="s">
        <v>72</v>
      </c>
      <c r="E2" s="47" t="s">
        <v>73</v>
      </c>
      <c r="F2" s="47">
        <v>3100000</v>
      </c>
      <c r="G2" s="48">
        <v>156</v>
      </c>
      <c r="H2" s="48">
        <v>32</v>
      </c>
      <c r="I2" s="48">
        <f>156-32</f>
        <v>124</v>
      </c>
      <c r="J2" s="48">
        <v>38186</v>
      </c>
      <c r="K2" s="49" t="s">
        <v>74</v>
      </c>
    </row>
    <row r="3" spans="1:11">
      <c r="A3" s="46">
        <v>2</v>
      </c>
      <c r="B3" s="47">
        <v>59913753</v>
      </c>
      <c r="C3" s="46" t="s">
        <v>75</v>
      </c>
      <c r="D3" s="46" t="s">
        <v>76</v>
      </c>
      <c r="E3" s="47" t="s">
        <v>77</v>
      </c>
      <c r="F3" s="47">
        <v>713753</v>
      </c>
      <c r="G3" s="48">
        <v>48</v>
      </c>
      <c r="H3" s="48">
        <v>18</v>
      </c>
      <c r="I3" s="48">
        <f>48-18</f>
        <v>30</v>
      </c>
      <c r="J3" s="48">
        <v>18142</v>
      </c>
      <c r="K3" s="49" t="s">
        <v>28</v>
      </c>
    </row>
    <row r="4" spans="1:11">
      <c r="A4" s="46">
        <v>3</v>
      </c>
      <c r="B4" s="47" t="s">
        <v>78</v>
      </c>
      <c r="C4" s="46" t="s">
        <v>79</v>
      </c>
      <c r="D4" s="46" t="s">
        <v>80</v>
      </c>
      <c r="E4" s="47" t="s">
        <v>81</v>
      </c>
      <c r="F4" s="47">
        <v>390000</v>
      </c>
      <c r="G4" s="48">
        <v>154</v>
      </c>
      <c r="H4" s="48">
        <v>152</v>
      </c>
      <c r="I4" s="48">
        <v>2</v>
      </c>
      <c r="J4" s="48">
        <v>6547</v>
      </c>
      <c r="K4" s="49" t="s">
        <v>74</v>
      </c>
    </row>
    <row r="5" spans="1:11">
      <c r="A5" s="46">
        <v>4</v>
      </c>
      <c r="B5" s="47" t="s">
        <v>82</v>
      </c>
      <c r="C5" s="46" t="s">
        <v>79</v>
      </c>
      <c r="D5" s="46" t="s">
        <v>83</v>
      </c>
      <c r="E5" s="47" t="s">
        <v>84</v>
      </c>
      <c r="F5" s="47">
        <v>331414</v>
      </c>
      <c r="G5" s="48">
        <v>60</v>
      </c>
      <c r="H5" s="48"/>
      <c r="I5" s="48"/>
      <c r="J5" s="48">
        <v>6831</v>
      </c>
      <c r="K5" s="49" t="s">
        <v>28</v>
      </c>
    </row>
    <row r="6" spans="1:11">
      <c r="A6" s="46">
        <v>5</v>
      </c>
      <c r="B6" s="47"/>
      <c r="C6" s="46"/>
      <c r="D6" s="46"/>
      <c r="E6" s="47"/>
      <c r="F6" s="47"/>
      <c r="G6" s="48"/>
      <c r="H6" s="48"/>
      <c r="I6" s="48"/>
      <c r="J6" s="48">
        <v>5498</v>
      </c>
      <c r="K6" s="49" t="s">
        <v>28</v>
      </c>
    </row>
    <row r="7" spans="1:11">
      <c r="A7" s="46">
        <v>6</v>
      </c>
      <c r="B7" s="47"/>
      <c r="C7" s="46"/>
      <c r="D7" s="46"/>
      <c r="E7" s="47"/>
      <c r="F7" s="47"/>
      <c r="G7" s="48"/>
      <c r="H7" s="48"/>
      <c r="I7" s="48"/>
      <c r="J7" s="48">
        <v>4151</v>
      </c>
      <c r="K7" s="49" t="s">
        <v>28</v>
      </c>
    </row>
    <row r="8" spans="1:11">
      <c r="A8" s="46">
        <v>7</v>
      </c>
      <c r="B8" s="47"/>
      <c r="C8" s="46"/>
      <c r="D8" s="46"/>
      <c r="E8" s="47"/>
      <c r="F8" s="47"/>
      <c r="G8" s="48"/>
      <c r="H8" s="48"/>
      <c r="I8" s="48"/>
      <c r="J8" s="48">
        <v>2583</v>
      </c>
      <c r="K8" s="49" t="s">
        <v>28</v>
      </c>
    </row>
    <row r="9" spans="1:11">
      <c r="A9" s="46">
        <v>8</v>
      </c>
      <c r="B9" s="47"/>
      <c r="C9" s="46"/>
      <c r="D9" s="46"/>
      <c r="E9" s="47"/>
      <c r="F9" s="47"/>
      <c r="G9" s="48"/>
      <c r="H9" s="48"/>
      <c r="I9" s="48"/>
      <c r="J9" s="48">
        <v>3063</v>
      </c>
      <c r="K9" s="49" t="s">
        <v>28</v>
      </c>
    </row>
    <row r="10" spans="1:11">
      <c r="A10" s="50"/>
      <c r="B10" s="46"/>
      <c r="C10" s="46"/>
      <c r="D10" s="46"/>
      <c r="E10" s="47"/>
      <c r="F10" s="46"/>
      <c r="G10" s="77"/>
      <c r="H10" s="77"/>
      <c r="I10" s="77"/>
      <c r="J10" s="46"/>
      <c r="K10" s="51">
        <f>SUMIF(K2:K9,"Y",J2:J9)</f>
        <v>40268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3" t="s">
        <v>29</v>
      </c>
      <c r="B1" s="73"/>
      <c r="C1" s="2"/>
    </row>
    <row r="2" spans="1:6" ht="14.25" customHeight="1">
      <c r="A2" s="73" t="s">
        <v>30</v>
      </c>
      <c r="B2" s="73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2:I11"/>
  <sheetViews>
    <sheetView workbookViewId="0">
      <selection activeCell="D18" sqref="D18"/>
    </sheetView>
  </sheetViews>
  <sheetFormatPr defaultRowHeight="12.75"/>
  <cols>
    <col min="2" max="2" width="25.42578125" customWidth="1"/>
  </cols>
  <sheetData>
    <row r="2" spans="2:9" ht="21">
      <c r="B2" s="52"/>
      <c r="C2" s="53"/>
      <c r="D2" s="74" t="s">
        <v>85</v>
      </c>
      <c r="E2" s="75"/>
      <c r="F2" s="76"/>
      <c r="G2" s="52"/>
      <c r="H2" s="52"/>
    </row>
    <row r="3" spans="2:9" ht="30">
      <c r="B3" s="54" t="s">
        <v>86</v>
      </c>
      <c r="C3" s="53"/>
      <c r="D3" s="55"/>
      <c r="E3" s="55"/>
      <c r="F3" s="56"/>
      <c r="G3" s="52"/>
      <c r="H3" s="52"/>
    </row>
    <row r="4" spans="2:9" ht="15">
      <c r="B4" s="57" t="s">
        <v>54</v>
      </c>
      <c r="C4" s="57" t="s">
        <v>64</v>
      </c>
      <c r="D4" s="57" t="s">
        <v>55</v>
      </c>
      <c r="E4" s="57" t="s">
        <v>56</v>
      </c>
      <c r="F4" s="57" t="s">
        <v>63</v>
      </c>
      <c r="G4" s="57" t="s">
        <v>66</v>
      </c>
      <c r="H4" s="57" t="s">
        <v>65</v>
      </c>
      <c r="I4" s="58"/>
    </row>
    <row r="5" spans="2:9" ht="15">
      <c r="B5" s="57" t="s">
        <v>57</v>
      </c>
      <c r="C5" s="59">
        <v>2168816.7000000002</v>
      </c>
      <c r="D5" s="58">
        <v>1571435.7</v>
      </c>
      <c r="E5" s="59">
        <v>84396.7</v>
      </c>
      <c r="F5" s="59">
        <v>4607.7</v>
      </c>
      <c r="G5" s="59">
        <v>2187.6999999999998</v>
      </c>
      <c r="H5" s="59"/>
      <c r="I5" s="58"/>
    </row>
    <row r="6" spans="2:9" ht="15">
      <c r="B6" s="57" t="s">
        <v>58</v>
      </c>
      <c r="C6" s="59">
        <v>1696757.7</v>
      </c>
      <c r="D6" s="80">
        <v>521435</v>
      </c>
      <c r="E6" s="59">
        <v>30411.7</v>
      </c>
      <c r="F6" s="78"/>
      <c r="G6" s="58">
        <v>17181.150000000001</v>
      </c>
      <c r="H6" s="58"/>
      <c r="I6" s="58"/>
    </row>
    <row r="7" spans="2:9" ht="15">
      <c r="B7" s="57" t="s">
        <v>59</v>
      </c>
      <c r="C7" s="59">
        <v>1620257.7</v>
      </c>
      <c r="D7" s="59">
        <v>432569.7</v>
      </c>
      <c r="E7" s="59">
        <v>8631.7000000000007</v>
      </c>
      <c r="F7" s="59">
        <v>45198.7</v>
      </c>
      <c r="G7" s="58"/>
      <c r="H7" s="58"/>
      <c r="I7" s="58"/>
    </row>
    <row r="8" spans="2:9" ht="15">
      <c r="B8" s="57" t="s">
        <v>60</v>
      </c>
      <c r="C8" s="59">
        <v>1632557.7</v>
      </c>
      <c r="D8" s="59">
        <v>225884.7</v>
      </c>
      <c r="E8" s="59">
        <v>8631.7000000000007</v>
      </c>
      <c r="F8" s="59">
        <v>71798.7</v>
      </c>
      <c r="G8" s="58"/>
      <c r="H8" s="58"/>
      <c r="I8" s="58"/>
    </row>
    <row r="9" spans="2:9" ht="15">
      <c r="B9" s="57" t="s">
        <v>61</v>
      </c>
      <c r="C9" s="58">
        <f>SUM(C5:C8)</f>
        <v>7118389.8000000007</v>
      </c>
      <c r="D9" s="58">
        <f t="shared" ref="D9" si="0">SUM(D5:D8)</f>
        <v>2751325.1</v>
      </c>
      <c r="E9" s="58">
        <f>SUM(E5:E8)</f>
        <v>132071.79999999999</v>
      </c>
      <c r="F9" s="58">
        <f>SUM(F5:F8)</f>
        <v>121605.09999999999</v>
      </c>
      <c r="G9" s="58">
        <f t="shared" ref="G9:H9" si="1">SUM(G5:G8)</f>
        <v>19368.850000000002</v>
      </c>
      <c r="H9" s="58">
        <f t="shared" si="1"/>
        <v>0</v>
      </c>
      <c r="I9" s="57">
        <f>(SUM(C9:H9)/24)</f>
        <v>422615.02708333335</v>
      </c>
    </row>
    <row r="10" spans="2:9">
      <c r="B10" s="52"/>
      <c r="C10" s="52"/>
      <c r="D10" s="52"/>
      <c r="E10" s="52"/>
      <c r="F10" s="79" t="s">
        <v>62</v>
      </c>
      <c r="G10" s="79"/>
      <c r="H10" s="79"/>
      <c r="I10" s="60">
        <f>(422615+38186)/1074.61</f>
        <v>428.80766045355995</v>
      </c>
    </row>
    <row r="11" spans="2:9">
      <c r="B11" s="52"/>
      <c r="C11" s="52"/>
      <c r="D11" s="52"/>
      <c r="E11" s="52"/>
      <c r="F11" s="52"/>
      <c r="G11" s="52"/>
      <c r="H11" s="52"/>
    </row>
  </sheetData>
  <mergeCells count="2">
    <mergeCell ref="D2:F2"/>
    <mergeCell ref="F10:H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2020-03-02T10:59:54Z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