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H6" i="2"/>
  <c r="H5"/>
  <c r="H4"/>
  <c r="H3"/>
  <c r="H2"/>
  <c r="D21" i="1"/>
  <c r="F21" s="1"/>
  <c r="D18"/>
  <c r="F18" s="1"/>
  <c r="D17"/>
  <c r="F17" s="1"/>
  <c r="D16"/>
  <c r="F16" s="1"/>
  <c r="D14"/>
  <c r="F14" s="1"/>
  <c r="D13"/>
  <c r="F13" s="1"/>
  <c r="D12"/>
  <c r="F12" s="1"/>
  <c r="D11"/>
  <c r="F11" s="1"/>
  <c r="D20"/>
  <c r="F20" s="1"/>
  <c r="C6"/>
  <c r="D4"/>
  <c r="F4" s="1"/>
  <c r="B6"/>
  <c r="I6"/>
  <c r="D7" l="1"/>
  <c r="F7" s="1"/>
  <c r="J8" i="2" l="1"/>
  <c r="D8" i="1" l="1"/>
  <c r="F8" s="1"/>
  <c r="D22" l="1"/>
  <c r="F22" s="1"/>
  <c r="D23"/>
  <c r="F23" s="1"/>
  <c r="D3" l="1"/>
  <c r="D5"/>
  <c r="D6"/>
  <c r="D9"/>
  <c r="F6" l="1"/>
  <c r="F9" l="1"/>
  <c r="F5"/>
  <c r="F3"/>
  <c r="B37"/>
  <c r="F36"/>
  <c r="F38" s="1"/>
  <c r="F31"/>
  <c r="F26"/>
  <c r="F6" i="5"/>
  <c r="F7"/>
  <c r="F8"/>
  <c r="F9"/>
  <c r="F10"/>
  <c r="F11"/>
  <c r="F12"/>
  <c r="E13"/>
  <c r="F24" i="1" l="1"/>
  <c r="F13" i="5"/>
  <c r="F25" i="1" l="1"/>
  <c r="F39" s="1"/>
  <c r="F28" l="1"/>
  <c r="F32" s="1"/>
</calcChain>
</file>

<file path=xl/sharedStrings.xml><?xml version="1.0" encoding="utf-8"?>
<sst xmlns="http://schemas.openxmlformats.org/spreadsheetml/2006/main" count="127" uniqueCount="84">
  <si>
    <t xml:space="preserve">TOP UP </t>
  </si>
  <si>
    <t>Eligibility</t>
  </si>
  <si>
    <t>Sr. No.</t>
  </si>
  <si>
    <t>LAN</t>
  </si>
  <si>
    <t>Customer Name</t>
  </si>
  <si>
    <t>Bank Name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</si>
  <si>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</si>
  <si>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</si>
  <si>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</si>
  <si>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</si>
  <si>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</si>
  <si>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</si>
  <si>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</si>
  <si>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</si>
  <si>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</si>
  <si>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</si>
  <si>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</si>
  <si>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</si>
  <si>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</si>
  <si>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</si>
  <si>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</si>
  <si>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</si>
  <si>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</si>
  <si>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</si>
  <si>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</si>
  <si>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</si>
  <si>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</si>
  <si>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</si>
  <si>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</si>
  <si>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</si>
  <si>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</si>
  <si>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</si>
  <si>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</si>
  <si>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</si>
  <si>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</si>
  <si>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</si>
  <si>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</si>
  <si>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</si>
  <si>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</si>
  <si>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</si>
  <si>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</si>
  <si>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</si>
  <si>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</si>
  <si>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</si>
  <si>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</si>
  <si>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>EMI Considered</t>
  </si>
  <si>
    <t>Income From Other Sources</t>
  </si>
  <si>
    <t>ASSESSMENT YEAR</t>
  </si>
  <si>
    <t>Tenure</t>
  </si>
  <si>
    <t>Inst. Paid</t>
  </si>
  <si>
    <t>Inst. Bal</t>
  </si>
  <si>
    <t>Loan Amt</t>
  </si>
  <si>
    <t>Net profit</t>
  </si>
  <si>
    <t>Depriciation</t>
  </si>
  <si>
    <t>Income U/S 40A (2)b</t>
  </si>
  <si>
    <t>2019-20</t>
  </si>
  <si>
    <t>Bank Interest</t>
  </si>
  <si>
    <t>y</t>
  </si>
  <si>
    <t>2020-21</t>
  </si>
  <si>
    <t xml:space="preserve">  </t>
  </si>
  <si>
    <t>Zinny Sales</t>
  </si>
  <si>
    <t>Brij Bhushan Gupta (Prop)</t>
  </si>
  <si>
    <t>Sale as on date</t>
  </si>
  <si>
    <t>sale as on 31-3-20</t>
  </si>
  <si>
    <t>interest on car loan</t>
  </si>
  <si>
    <t>sale as on 31-3-19</t>
  </si>
  <si>
    <t>Sumit Gupta</t>
  </si>
  <si>
    <t>Income From House Property</t>
  </si>
  <si>
    <t>Income From Business/profession</t>
  </si>
  <si>
    <t>Neena Gupta</t>
  </si>
  <si>
    <t>Geeta Gupta</t>
  </si>
  <si>
    <t>Income From  House Property</t>
  </si>
  <si>
    <t>LBLUD00003525680</t>
  </si>
  <si>
    <t>Brij bhushan gupta</t>
  </si>
  <si>
    <t>ICICI Bank</t>
  </si>
  <si>
    <t>n</t>
  </si>
  <si>
    <t xml:space="preserve">POS </t>
  </si>
  <si>
    <t>LBLUD00003529599</t>
  </si>
  <si>
    <t>LBLUD00005219227</t>
  </si>
  <si>
    <t>LBLUD00005514381</t>
  </si>
  <si>
    <t>SPLUD00041973470</t>
  </si>
  <si>
    <t>Zinny sales</t>
  </si>
  <si>
    <t>BOB</t>
  </si>
  <si>
    <t>icici-001701587346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</si>
</sst>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sz val="9"/>
      <name val="Cambria"/>
      <family val="1"/>
      <scheme val="major"/>
    </font>
    <font>
      <sz val="9"/>
      <color rgb="FFFF0000"/>
      <name val="Cambria"/>
      <family val="1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</borders>
  <cellStyleXfs count="6">
    <xf numFmtId="0" fontId="0" fillId="0" borderId="0"/>
    <xf numFmtId="164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164" fontId="2" fillId="0" borderId="0" applyBorder="0" applyProtection="0"/>
    <xf numFmtId="0" fontId="1" fillId="0" borderId="0"/>
  </cellStyleXfs>
  <cellXfs count="90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6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6" fillId="6" borderId="1" xfId="2" applyNumberFormat="1" applyFont="1" applyFill="1" applyBorder="1" applyAlignment="1" applyProtection="1">
      <alignment horizontal="left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2" fillId="0" borderId="5" xfId="0" applyNumberFormat="1" applyFont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13" fillId="3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3" fillId="7" borderId="5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1" fontId="4" fillId="2" borderId="8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165" fontId="16" fillId="3" borderId="6" xfId="1" applyNumberFormat="1" applyFont="1" applyFill="1" applyBorder="1" applyAlignment="1" applyProtection="1">
      <alignment horizontal="left" vertical="center" wrapText="1"/>
    </xf>
    <xf numFmtId="165" fontId="16" fillId="3" borderId="1" xfId="1" applyNumberFormat="1" applyFont="1" applyFill="1" applyBorder="1" applyAlignment="1" applyProtection="1">
      <alignment horizontal="center" vertical="center" wrapText="1"/>
    </xf>
    <xf numFmtId="165" fontId="16" fillId="3" borderId="1" xfId="1" applyNumberFormat="1" applyFont="1" applyFill="1" applyBorder="1" applyAlignment="1" applyProtection="1">
      <alignment horizontal="center" vertical="center" wrapText="1"/>
    </xf>
    <xf numFmtId="165" fontId="16" fillId="4" borderId="5" xfId="1" applyNumberFormat="1" applyFont="1" applyFill="1" applyBorder="1" applyAlignment="1" applyProtection="1">
      <alignment horizontal="left" vertical="center" wrapText="1"/>
    </xf>
    <xf numFmtId="165" fontId="16" fillId="4" borderId="5" xfId="1" applyNumberFormat="1" applyFont="1" applyFill="1" applyBorder="1" applyAlignment="1" applyProtection="1">
      <alignment horizontal="center" vertical="center" wrapText="1"/>
    </xf>
    <xf numFmtId="165" fontId="16" fillId="4" borderId="1" xfId="1" applyNumberFormat="1" applyFont="1" applyFill="1" applyBorder="1" applyAlignment="1" applyProtection="1">
      <alignment horizontal="center" vertical="center" wrapText="1"/>
    </xf>
    <xf numFmtId="9" fontId="16" fillId="4" borderId="1" xfId="1" applyNumberFormat="1" applyFont="1" applyFill="1" applyBorder="1" applyAlignment="1" applyProtection="1">
      <alignment horizontal="center" vertical="center" wrapText="1"/>
    </xf>
    <xf numFmtId="165" fontId="17" fillId="2" borderId="1" xfId="1" applyNumberFormat="1" applyFont="1" applyFill="1" applyBorder="1" applyAlignment="1" applyProtection="1">
      <alignment horizontal="left" vertical="center" wrapText="1"/>
    </xf>
    <xf numFmtId="166" fontId="17" fillId="2" borderId="5" xfId="1" applyNumberFormat="1" applyFont="1" applyFill="1" applyBorder="1" applyAlignment="1" applyProtection="1">
      <alignment horizontal="center" vertical="center"/>
    </xf>
    <xf numFmtId="0" fontId="17" fillId="2" borderId="5" xfId="3" applyFont="1" applyFill="1" applyBorder="1" applyAlignment="1">
      <alignment horizontal="center" vertical="center" wrapText="1"/>
    </xf>
    <xf numFmtId="165" fontId="17" fillId="2" borderId="1" xfId="1" applyNumberFormat="1" applyFont="1" applyFill="1" applyBorder="1" applyAlignment="1" applyProtection="1">
      <alignment horizontal="center" vertical="top"/>
    </xf>
    <xf numFmtId="9" fontId="17" fillId="2" borderId="1" xfId="1" applyNumberFormat="1" applyFont="1" applyFill="1" applyBorder="1" applyAlignment="1" applyProtection="1">
      <alignment horizontal="center" vertical="top"/>
    </xf>
    <xf numFmtId="164" fontId="16" fillId="4" borderId="1" xfId="1" applyFont="1" applyFill="1" applyBorder="1" applyAlignment="1" applyProtection="1">
      <alignment vertical="top" wrapText="1"/>
    </xf>
    <xf numFmtId="0" fontId="17" fillId="4" borderId="2" xfId="0" applyNumberFormat="1" applyFont="1" applyFill="1" applyBorder="1"/>
    <xf numFmtId="0" fontId="17" fillId="4" borderId="3" xfId="0" applyNumberFormat="1" applyFont="1" applyFill="1" applyBorder="1"/>
    <xf numFmtId="0" fontId="17" fillId="4" borderId="4" xfId="0" applyNumberFormat="1" applyFont="1" applyFill="1" applyBorder="1"/>
    <xf numFmtId="167" fontId="16" fillId="4" borderId="1" xfId="1" applyNumberFormat="1" applyFont="1" applyFill="1" applyBorder="1" applyAlignment="1" applyProtection="1">
      <alignment horizontal="center" vertical="top"/>
    </xf>
    <xf numFmtId="165" fontId="17" fillId="0" borderId="1" xfId="1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/>
    <xf numFmtId="0" fontId="17" fillId="0" borderId="3" xfId="0" applyNumberFormat="1" applyFont="1" applyFill="1" applyBorder="1"/>
    <xf numFmtId="0" fontId="17" fillId="0" borderId="4" xfId="0" applyNumberFormat="1" applyFont="1" applyFill="1" applyBorder="1"/>
    <xf numFmtId="165" fontId="17" fillId="0" borderId="1" xfId="1" applyNumberFormat="1" applyFont="1" applyFill="1" applyBorder="1" applyAlignment="1" applyProtection="1">
      <alignment horizontal="left" vertical="top" wrapText="1"/>
    </xf>
    <xf numFmtId="165" fontId="16" fillId="0" borderId="2" xfId="1" applyNumberFormat="1" applyFont="1" applyFill="1" applyBorder="1" applyAlignment="1" applyProtection="1">
      <alignment horizontal="center" vertical="center"/>
    </xf>
    <xf numFmtId="165" fontId="16" fillId="0" borderId="3" xfId="1" applyNumberFormat="1" applyFont="1" applyFill="1" applyBorder="1" applyAlignment="1" applyProtection="1">
      <alignment horizontal="center" vertical="center"/>
    </xf>
    <xf numFmtId="165" fontId="16" fillId="0" borderId="4" xfId="1" applyNumberFormat="1" applyFont="1" applyFill="1" applyBorder="1" applyAlignment="1" applyProtection="1">
      <alignment horizontal="center" vertical="center"/>
    </xf>
    <xf numFmtId="10" fontId="17" fillId="0" borderId="1" xfId="1" applyNumberFormat="1" applyFont="1" applyFill="1" applyBorder="1" applyAlignment="1" applyProtection="1">
      <alignment horizontal="center" vertical="top"/>
    </xf>
    <xf numFmtId="0" fontId="17" fillId="0" borderId="1" xfId="0" applyNumberFormat="1" applyFont="1" applyFill="1" applyBorder="1"/>
    <xf numFmtId="165" fontId="17" fillId="4" borderId="1" xfId="1" applyNumberFormat="1" applyFont="1" applyFill="1" applyBorder="1" applyAlignment="1" applyProtection="1">
      <alignment horizontal="center" vertical="top"/>
    </xf>
    <xf numFmtId="165" fontId="17" fillId="0" borderId="1" xfId="1" applyNumberFormat="1" applyFont="1" applyFill="1" applyBorder="1" applyAlignment="1" applyProtection="1">
      <alignment horizontal="center" vertical="top"/>
    </xf>
    <xf numFmtId="2" fontId="17" fillId="4" borderId="1" xfId="4" applyNumberFormat="1" applyFont="1" applyFill="1" applyBorder="1" applyAlignment="1" applyProtection="1">
      <alignment horizontal="center" vertical="top"/>
    </xf>
    <xf numFmtId="164" fontId="17" fillId="4" borderId="1" xfId="4" applyNumberFormat="1" applyFont="1" applyFill="1" applyBorder="1" applyAlignment="1" applyProtection="1">
      <alignment horizontal="center" vertical="top"/>
    </xf>
    <xf numFmtId="168" fontId="16" fillId="3" borderId="1" xfId="1" applyNumberFormat="1" applyFont="1" applyFill="1" applyBorder="1" applyAlignment="1" applyProtection="1">
      <alignment horizontal="center" vertical="center" wrapText="1"/>
    </xf>
    <xf numFmtId="10" fontId="17" fillId="4" borderId="1" xfId="1" applyNumberFormat="1" applyFont="1" applyFill="1" applyBorder="1" applyAlignment="1" applyProtection="1">
      <alignment horizontal="center" vertical="top"/>
    </xf>
    <xf numFmtId="165" fontId="16" fillId="0" borderId="1" xfId="1" applyNumberFormat="1" applyFont="1" applyFill="1" applyBorder="1" applyAlignment="1" applyProtection="1">
      <alignment horizontal="center" vertical="top"/>
    </xf>
    <xf numFmtId="164" fontId="17" fillId="0" borderId="1" xfId="1" applyNumberFormat="1" applyFont="1" applyFill="1" applyBorder="1" applyAlignment="1" applyProtection="1">
      <alignment horizontal="center" vertical="top"/>
    </xf>
    <xf numFmtId="165" fontId="17" fillId="4" borderId="1" xfId="4" applyNumberFormat="1" applyFont="1" applyFill="1" applyBorder="1" applyAlignment="1" applyProtection="1">
      <alignment horizontal="center" vertical="top"/>
    </xf>
    <xf numFmtId="10" fontId="17" fillId="4" borderId="1" xfId="4" applyNumberFormat="1" applyFont="1" applyFill="1" applyBorder="1" applyAlignment="1" applyProtection="1">
      <alignment horizontal="center" vertical="top"/>
    </xf>
    <xf numFmtId="0" fontId="17" fillId="2" borderId="0" xfId="3" applyFont="1" applyFill="1" applyBorder="1" applyAlignment="1">
      <alignment vertical="top"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/>
    <xf numFmtId="0" fontId="17" fillId="2" borderId="5" xfId="3" applyFont="1" applyFill="1" applyBorder="1" applyAlignment="1">
      <alignment vertical="top" wrapText="1"/>
    </xf>
    <xf numFmtId="0" fontId="17" fillId="0" borderId="0" xfId="3" applyFont="1" applyFill="1" applyBorder="1" applyAlignment="1">
      <alignment vertical="top" wrapText="1"/>
    </xf>
    <xf numFmtId="0" fontId="17" fillId="0" borderId="0" xfId="0" applyFont="1" applyFill="1" applyBorder="1" applyAlignment="1">
      <alignment wrapText="1"/>
    </xf>
    <xf numFmtId="0" fontId="17" fillId="2" borderId="0" xfId="3" applyFont="1" applyFill="1" applyBorder="1" applyAlignment="1">
      <alignment horizontal="center" vertical="top" wrapText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91"/>
  <sheetViews>
    <sheetView tabSelected="1" topLeftCell="A4" zoomScale="107" zoomScaleNormal="107" workbookViewId="0">
      <selection activeCell="E12" sqref="E12"/>
    </sheetView>
  </sheetViews>
  <sheetFormatPr defaultColWidth="31.28515625" defaultRowHeight="12.75"/>
  <cols>
    <col min="1" max="1" width="38.42578125" style="82" customWidth="1"/>
    <col min="2" max="2" width="12.42578125" style="89" customWidth="1"/>
    <col min="3" max="3" width="12" style="89" customWidth="1"/>
    <col min="4" max="4" width="11.140625" style="82" customWidth="1"/>
    <col min="5" max="5" width="13.42578125" style="82" customWidth="1"/>
    <col min="6" max="6" width="19.5703125" style="82" customWidth="1"/>
    <col min="7" max="7" width="16.28515625" style="82" customWidth="1"/>
    <col min="8" max="8" width="18.140625" style="82" bestFit="1" customWidth="1"/>
    <col min="9" max="9" width="13" style="82" bestFit="1" customWidth="1"/>
    <col min="10" max="10" width="14.5703125" style="82" customWidth="1"/>
    <col min="11" max="12" width="13.140625" style="82" customWidth="1"/>
    <col min="13" max="13" width="13.7109375" style="82" customWidth="1"/>
    <col min="14" max="14" width="14.140625" style="82" customWidth="1"/>
    <col min="15" max="15" width="11.85546875" style="82" customWidth="1"/>
    <col min="16" max="16" width="12" style="82" customWidth="1"/>
    <col min="17" max="17" width="11" style="82" customWidth="1"/>
    <col min="18" max="18" width="11.5703125" style="82" customWidth="1"/>
    <col min="19" max="19" width="12" style="82" customWidth="1"/>
    <col min="20" max="237" width="31.28515625" style="82"/>
    <col min="238" max="245" width="31.28515625" style="83"/>
    <col min="246" max="247" width="31.28515625" style="84"/>
    <col min="248" max="16384" width="31.28515625" style="85"/>
  </cols>
  <sheetData>
    <row r="1" spans="1:247" ht="15" customHeight="1">
      <c r="A1" s="45" t="s">
        <v>60</v>
      </c>
      <c r="B1" s="46" t="s">
        <v>47</v>
      </c>
      <c r="C1" s="46"/>
      <c r="D1" s="47"/>
      <c r="E1" s="47"/>
      <c r="F1" s="47" t="s">
        <v>0</v>
      </c>
    </row>
    <row r="2" spans="1:247" ht="12.75" customHeight="1">
      <c r="A2" s="48" t="s">
        <v>61</v>
      </c>
      <c r="B2" s="49" t="s">
        <v>58</v>
      </c>
      <c r="C2" s="49" t="s">
        <v>55</v>
      </c>
      <c r="D2" s="50" t="s">
        <v>29</v>
      </c>
      <c r="E2" s="51" t="s">
        <v>1</v>
      </c>
      <c r="F2" s="50" t="s">
        <v>30</v>
      </c>
    </row>
    <row r="3" spans="1:247">
      <c r="A3" s="52" t="s">
        <v>52</v>
      </c>
      <c r="B3" s="53">
        <v>541068.51</v>
      </c>
      <c r="C3" s="54">
        <v>487762.06</v>
      </c>
      <c r="D3" s="55">
        <f t="shared" ref="D3:D9" si="0">AVERAGE(B3:C3)</f>
        <v>514415.28500000003</v>
      </c>
      <c r="E3" s="56">
        <v>1</v>
      </c>
      <c r="F3" s="55">
        <f t="shared" ref="F3:F9" si="1">E3*D3</f>
        <v>514415.28500000003</v>
      </c>
    </row>
    <row r="4" spans="1:247">
      <c r="A4" s="52" t="s">
        <v>53</v>
      </c>
      <c r="B4" s="54">
        <v>250200</v>
      </c>
      <c r="C4" s="54">
        <v>282698</v>
      </c>
      <c r="D4" s="55">
        <f t="shared" ref="D4" si="2">AVERAGE(B4:C4)</f>
        <v>266449</v>
      </c>
      <c r="E4" s="56">
        <v>1</v>
      </c>
      <c r="F4" s="55">
        <f t="shared" ref="F4" si="3">E4*D4</f>
        <v>266449</v>
      </c>
    </row>
    <row r="5" spans="1:247">
      <c r="A5" s="52" t="s">
        <v>64</v>
      </c>
      <c r="B5" s="54">
        <v>58561</v>
      </c>
      <c r="C5" s="54">
        <v>73039</v>
      </c>
      <c r="D5" s="55">
        <f t="shared" si="0"/>
        <v>65800</v>
      </c>
      <c r="E5" s="56">
        <v>1</v>
      </c>
      <c r="F5" s="55">
        <f t="shared" si="1"/>
        <v>65800</v>
      </c>
    </row>
    <row r="6" spans="1:247">
      <c r="A6" s="52" t="s">
        <v>54</v>
      </c>
      <c r="B6" s="54">
        <f>174000+174000+180000+240000</f>
        <v>768000</v>
      </c>
      <c r="C6" s="54">
        <f>174000+174000+180000+240000</f>
        <v>768000</v>
      </c>
      <c r="D6" s="55">
        <f t="shared" si="0"/>
        <v>768000</v>
      </c>
      <c r="E6" s="56">
        <v>1</v>
      </c>
      <c r="F6" s="55">
        <f t="shared" ref="F6:F7" si="4">E6*D6</f>
        <v>768000</v>
      </c>
      <c r="H6" s="86" t="s">
        <v>62</v>
      </c>
      <c r="I6" s="86">
        <f>0+196301+741208+338127+1160984+7403107+1409396+5843488+1746616+447218+572783+863200+810209+343356+1244563</f>
        <v>23120556</v>
      </c>
      <c r="IC6" s="83"/>
      <c r="IK6" s="84"/>
      <c r="IM6" s="85"/>
    </row>
    <row r="7" spans="1:247" ht="13.5" customHeight="1">
      <c r="A7" s="52" t="s">
        <v>56</v>
      </c>
      <c r="B7" s="54">
        <v>246308</v>
      </c>
      <c r="C7" s="54">
        <v>299757</v>
      </c>
      <c r="D7" s="55">
        <f t="shared" si="0"/>
        <v>273032.5</v>
      </c>
      <c r="E7" s="56">
        <v>1</v>
      </c>
      <c r="F7" s="55">
        <f t="shared" si="4"/>
        <v>273032.5</v>
      </c>
      <c r="H7" s="86" t="s">
        <v>63</v>
      </c>
      <c r="I7" s="86">
        <v>12106401.02</v>
      </c>
      <c r="IC7" s="83"/>
      <c r="IK7" s="84"/>
      <c r="IM7" s="85"/>
    </row>
    <row r="8" spans="1:247">
      <c r="A8" s="52" t="s">
        <v>46</v>
      </c>
      <c r="B8" s="54">
        <v>513</v>
      </c>
      <c r="C8" s="54"/>
      <c r="D8" s="55">
        <f t="shared" ref="D8" si="5">AVERAGE(B8:C8)</f>
        <v>513</v>
      </c>
      <c r="E8" s="56">
        <v>1</v>
      </c>
      <c r="F8" s="55">
        <f t="shared" ref="F8" si="6">E8*D8</f>
        <v>513</v>
      </c>
      <c r="H8" s="86" t="s">
        <v>65</v>
      </c>
      <c r="I8" s="86">
        <v>11313269</v>
      </c>
      <c r="IC8" s="83"/>
      <c r="IK8" s="84"/>
      <c r="IM8" s="85"/>
    </row>
    <row r="9" spans="1:247" ht="13.5" customHeight="1">
      <c r="A9" s="52" t="s">
        <v>31</v>
      </c>
      <c r="B9" s="53">
        <v>-19049</v>
      </c>
      <c r="C9" s="53">
        <v>-18163</v>
      </c>
      <c r="D9" s="55">
        <f t="shared" si="0"/>
        <v>-18606</v>
      </c>
      <c r="E9" s="56">
        <v>1</v>
      </c>
      <c r="F9" s="55">
        <f t="shared" si="1"/>
        <v>-18606</v>
      </c>
      <c r="IC9" s="83"/>
      <c r="IK9" s="84"/>
      <c r="IM9" s="85"/>
    </row>
    <row r="10" spans="1:247">
      <c r="A10" s="48" t="s">
        <v>66</v>
      </c>
      <c r="B10" s="49" t="s">
        <v>58</v>
      </c>
      <c r="C10" s="49" t="s">
        <v>55</v>
      </c>
      <c r="D10" s="50" t="s">
        <v>29</v>
      </c>
      <c r="E10" s="51" t="s">
        <v>1</v>
      </c>
      <c r="F10" s="50" t="s">
        <v>30</v>
      </c>
    </row>
    <row r="11" spans="1:247">
      <c r="A11" s="52" t="s">
        <v>68</v>
      </c>
      <c r="B11" s="53">
        <v>0</v>
      </c>
      <c r="C11" s="53">
        <v>56250</v>
      </c>
      <c r="D11" s="55">
        <f>AVERAGE(B11:C11)</f>
        <v>28125</v>
      </c>
      <c r="E11" s="56">
        <v>1</v>
      </c>
      <c r="F11" s="55">
        <f t="shared" ref="F11:F14" si="7">E11*D11</f>
        <v>28125</v>
      </c>
    </row>
    <row r="12" spans="1:247">
      <c r="A12" s="52" t="s">
        <v>67</v>
      </c>
      <c r="B12" s="53">
        <v>121800</v>
      </c>
      <c r="C12" s="53">
        <v>121800</v>
      </c>
      <c r="D12" s="55">
        <f>AVERAGE(B12:C12)</f>
        <v>121800</v>
      </c>
      <c r="E12" s="56">
        <v>1</v>
      </c>
      <c r="F12" s="55">
        <f t="shared" si="7"/>
        <v>121800</v>
      </c>
    </row>
    <row r="13" spans="1:247">
      <c r="A13" s="52" t="s">
        <v>46</v>
      </c>
      <c r="B13" s="53">
        <v>242294</v>
      </c>
      <c r="C13" s="53">
        <v>234733</v>
      </c>
      <c r="D13" s="55">
        <f>AVERAGE(B13:C13)</f>
        <v>238513.5</v>
      </c>
      <c r="E13" s="56">
        <v>0.5</v>
      </c>
      <c r="F13" s="55">
        <f t="shared" si="7"/>
        <v>119256.75</v>
      </c>
    </row>
    <row r="14" spans="1:247">
      <c r="A14" s="52" t="s">
        <v>31</v>
      </c>
      <c r="B14" s="53">
        <v>0</v>
      </c>
      <c r="C14" s="53">
        <v>18847</v>
      </c>
      <c r="D14" s="55">
        <f>AVERAGE(B14:C14)</f>
        <v>9423.5</v>
      </c>
      <c r="E14" s="56">
        <v>1</v>
      </c>
      <c r="F14" s="55">
        <f t="shared" si="7"/>
        <v>9423.5</v>
      </c>
    </row>
    <row r="15" spans="1:247">
      <c r="A15" s="48" t="s">
        <v>69</v>
      </c>
      <c r="B15" s="49" t="s">
        <v>58</v>
      </c>
      <c r="C15" s="49" t="s">
        <v>55</v>
      </c>
      <c r="D15" s="50" t="s">
        <v>29</v>
      </c>
      <c r="E15" s="51" t="s">
        <v>1</v>
      </c>
      <c r="F15" s="50" t="s">
        <v>30</v>
      </c>
    </row>
    <row r="16" spans="1:247">
      <c r="A16" s="52" t="s">
        <v>68</v>
      </c>
      <c r="B16" s="53">
        <v>64700</v>
      </c>
      <c r="C16" s="53">
        <v>28125</v>
      </c>
      <c r="D16" s="55">
        <f>AVERAGE(B16:C16)</f>
        <v>46412.5</v>
      </c>
      <c r="E16" s="56">
        <v>1</v>
      </c>
      <c r="F16" s="55">
        <f t="shared" ref="F16:F18" si="8">E16*D16</f>
        <v>46412.5</v>
      </c>
    </row>
    <row r="17" spans="1:8">
      <c r="A17" s="52" t="s">
        <v>46</v>
      </c>
      <c r="B17" s="53">
        <v>119161</v>
      </c>
      <c r="C17" s="53">
        <v>96946</v>
      </c>
      <c r="D17" s="55">
        <f>AVERAGE(B17:C17)</f>
        <v>108053.5</v>
      </c>
      <c r="E17" s="56">
        <v>0.5</v>
      </c>
      <c r="F17" s="55">
        <f t="shared" si="8"/>
        <v>54026.75</v>
      </c>
    </row>
    <row r="18" spans="1:8">
      <c r="A18" s="52" t="s">
        <v>31</v>
      </c>
      <c r="B18" s="53">
        <v>0</v>
      </c>
      <c r="C18" s="53">
        <v>0</v>
      </c>
      <c r="D18" s="55">
        <f>AVERAGE(B18:C18)</f>
        <v>0</v>
      </c>
      <c r="E18" s="56">
        <v>1</v>
      </c>
      <c r="F18" s="55">
        <f t="shared" si="8"/>
        <v>0</v>
      </c>
    </row>
    <row r="19" spans="1:8">
      <c r="A19" s="48" t="s">
        <v>70</v>
      </c>
      <c r="B19" s="49" t="s">
        <v>58</v>
      </c>
      <c r="C19" s="49" t="s">
        <v>55</v>
      </c>
      <c r="D19" s="50" t="s">
        <v>29</v>
      </c>
      <c r="E19" s="51" t="s">
        <v>1</v>
      </c>
      <c r="F19" s="50" t="s">
        <v>30</v>
      </c>
    </row>
    <row r="20" spans="1:8">
      <c r="A20" s="52" t="s">
        <v>68</v>
      </c>
      <c r="B20" s="53">
        <v>110600</v>
      </c>
      <c r="C20" s="53">
        <v>56250</v>
      </c>
      <c r="D20" s="55">
        <f>AVERAGE(B20:C20)</f>
        <v>83425</v>
      </c>
      <c r="E20" s="56">
        <v>1</v>
      </c>
      <c r="F20" s="55">
        <f t="shared" ref="F20:F21" si="9">E20*D20</f>
        <v>83425</v>
      </c>
    </row>
    <row r="21" spans="1:8">
      <c r="A21" s="52" t="s">
        <v>46</v>
      </c>
      <c r="B21" s="53">
        <v>209845</v>
      </c>
      <c r="C21" s="53">
        <v>158553</v>
      </c>
      <c r="D21" s="55">
        <f>AVERAGE(B21:C21)</f>
        <v>184199</v>
      </c>
      <c r="E21" s="56">
        <v>0.5</v>
      </c>
      <c r="F21" s="55">
        <f t="shared" si="9"/>
        <v>92099.5</v>
      </c>
    </row>
    <row r="22" spans="1:8">
      <c r="A22" s="52" t="s">
        <v>71</v>
      </c>
      <c r="B22" s="53">
        <v>121800</v>
      </c>
      <c r="C22" s="53">
        <v>121800</v>
      </c>
      <c r="D22" s="55">
        <f>AVERAGE(B22:C22)</f>
        <v>121800</v>
      </c>
      <c r="E22" s="56">
        <v>0.5</v>
      </c>
      <c r="F22" s="55">
        <f t="shared" ref="F22:F23" si="10">E22*D22</f>
        <v>60900</v>
      </c>
    </row>
    <row r="23" spans="1:8">
      <c r="A23" s="52" t="s">
        <v>31</v>
      </c>
      <c r="B23" s="53">
        <v>0</v>
      </c>
      <c r="C23" s="53">
        <v>0</v>
      </c>
      <c r="D23" s="55">
        <f>AVERAGE(B23:C23)</f>
        <v>0</v>
      </c>
      <c r="E23" s="56">
        <v>1</v>
      </c>
      <c r="F23" s="55">
        <f t="shared" si="10"/>
        <v>0</v>
      </c>
    </row>
    <row r="24" spans="1:8" ht="15.4" customHeight="1">
      <c r="A24" s="57" t="s">
        <v>32</v>
      </c>
      <c r="B24" s="58"/>
      <c r="C24" s="59"/>
      <c r="D24" s="59"/>
      <c r="E24" s="60"/>
      <c r="F24" s="61">
        <f>+SUM(F3:F23)</f>
        <v>2485072.7850000001</v>
      </c>
    </row>
    <row r="25" spans="1:8" ht="16.350000000000001" customHeight="1">
      <c r="A25" s="62" t="s">
        <v>33</v>
      </c>
      <c r="B25" s="63"/>
      <c r="C25" s="64"/>
      <c r="D25" s="64"/>
      <c r="E25" s="65"/>
      <c r="F25" s="61">
        <f>F24/12</f>
        <v>207089.39875000002</v>
      </c>
    </row>
    <row r="26" spans="1:8">
      <c r="A26" s="62" t="s">
        <v>34</v>
      </c>
      <c r="B26" s="63"/>
      <c r="C26" s="64"/>
      <c r="D26" s="64"/>
      <c r="E26" s="65"/>
      <c r="F26" s="55">
        <f>RTR!J8</f>
        <v>0</v>
      </c>
    </row>
    <row r="27" spans="1:8" ht="16.350000000000001" customHeight="1">
      <c r="A27" s="66" t="s">
        <v>35</v>
      </c>
      <c r="B27" s="67"/>
      <c r="C27" s="68"/>
      <c r="D27" s="68"/>
      <c r="E27" s="69"/>
      <c r="F27" s="70">
        <v>0.65</v>
      </c>
    </row>
    <row r="28" spans="1:8" ht="16.350000000000001" customHeight="1">
      <c r="A28" s="62" t="s">
        <v>36</v>
      </c>
      <c r="B28" s="71"/>
      <c r="C28" s="71"/>
      <c r="D28" s="71"/>
      <c r="E28" s="71"/>
      <c r="F28" s="72">
        <f>(F25*F27)-F26</f>
        <v>134608.10918750003</v>
      </c>
      <c r="H28" s="85"/>
    </row>
    <row r="29" spans="1:8" ht="16.350000000000001" customHeight="1">
      <c r="A29" s="62" t="s">
        <v>37</v>
      </c>
      <c r="B29" s="71"/>
      <c r="C29" s="71"/>
      <c r="D29" s="71"/>
      <c r="E29" s="71"/>
      <c r="F29" s="73">
        <v>180</v>
      </c>
    </row>
    <row r="30" spans="1:8" ht="14.25" customHeight="1">
      <c r="A30" s="62" t="s">
        <v>38</v>
      </c>
      <c r="B30" s="71"/>
      <c r="C30" s="71"/>
      <c r="D30" s="71"/>
      <c r="E30" s="71"/>
      <c r="F30" s="70">
        <v>9.5000000000000001E-2</v>
      </c>
    </row>
    <row r="31" spans="1:8">
      <c r="A31" s="62" t="s">
        <v>39</v>
      </c>
      <c r="B31" s="71"/>
      <c r="C31" s="71"/>
      <c r="D31" s="71"/>
      <c r="E31" s="71"/>
      <c r="F31" s="74">
        <f>PMT(F30/12,F29,-100000)</f>
        <v>1044.2246828637865</v>
      </c>
    </row>
    <row r="32" spans="1:8">
      <c r="A32" s="62" t="s">
        <v>40</v>
      </c>
      <c r="B32" s="71"/>
      <c r="C32" s="71"/>
      <c r="D32" s="71"/>
      <c r="E32" s="71"/>
      <c r="F32" s="75">
        <f>F28/F31</f>
        <v>128.90722791414703</v>
      </c>
    </row>
    <row r="33" spans="1:247" ht="15.4" customHeight="1">
      <c r="A33" s="76" t="s">
        <v>41</v>
      </c>
      <c r="B33" s="76"/>
      <c r="C33" s="76"/>
      <c r="D33" s="76"/>
      <c r="E33" s="76"/>
      <c r="F33" s="76"/>
    </row>
    <row r="34" spans="1:247">
      <c r="A34" s="62" t="s">
        <v>37</v>
      </c>
      <c r="B34" s="71"/>
      <c r="C34" s="71"/>
      <c r="D34" s="71"/>
      <c r="E34" s="71"/>
      <c r="F34" s="72">
        <v>180</v>
      </c>
    </row>
    <row r="35" spans="1:247">
      <c r="A35" s="62" t="s">
        <v>38</v>
      </c>
      <c r="B35" s="71"/>
      <c r="C35" s="71"/>
      <c r="D35" s="71"/>
      <c r="E35" s="71"/>
      <c r="F35" s="77">
        <v>9.5500000000000002E-2</v>
      </c>
    </row>
    <row r="36" spans="1:247">
      <c r="A36" s="62" t="s">
        <v>39</v>
      </c>
      <c r="B36" s="71"/>
      <c r="C36" s="71"/>
      <c r="D36" s="71"/>
      <c r="E36" s="71"/>
      <c r="F36" s="75">
        <f>PMT(F35/12,F34,-100000)</f>
        <v>1047.2438674424525</v>
      </c>
    </row>
    <row r="37" spans="1:247">
      <c r="A37" s="62" t="s">
        <v>42</v>
      </c>
      <c r="B37" s="78">
        <f>B27</f>
        <v>0</v>
      </c>
      <c r="C37" s="78"/>
      <c r="D37" s="78"/>
      <c r="E37" s="78"/>
      <c r="F37" s="79">
        <v>0</v>
      </c>
    </row>
    <row r="38" spans="1:247">
      <c r="A38" s="62" t="s">
        <v>43</v>
      </c>
      <c r="B38" s="71"/>
      <c r="C38" s="71"/>
      <c r="D38" s="71"/>
      <c r="E38" s="71"/>
      <c r="F38" s="80">
        <f>F37*F36</f>
        <v>0</v>
      </c>
    </row>
    <row r="39" spans="1:247">
      <c r="A39" s="62" t="s">
        <v>44</v>
      </c>
      <c r="B39" s="63"/>
      <c r="C39" s="64"/>
      <c r="D39" s="64"/>
      <c r="E39" s="65"/>
      <c r="F39" s="81">
        <f>(F38+F26)/F25</f>
        <v>0</v>
      </c>
    </row>
    <row r="40" spans="1:247">
      <c r="B40" s="82"/>
      <c r="C40" s="82"/>
    </row>
    <row r="41" spans="1:247" ht="18.75" customHeight="1">
      <c r="B41" s="82"/>
      <c r="C41" s="82"/>
      <c r="HX41" s="83"/>
      <c r="HY41" s="83"/>
      <c r="HZ41" s="83"/>
      <c r="IA41" s="83"/>
      <c r="IB41" s="83"/>
      <c r="IC41" s="83"/>
      <c r="IF41" s="84"/>
      <c r="IG41" s="84"/>
      <c r="IH41" s="85"/>
      <c r="II41" s="85"/>
      <c r="IJ41" s="85"/>
      <c r="IK41" s="85"/>
      <c r="IL41" s="85"/>
      <c r="IM41" s="85"/>
    </row>
    <row r="42" spans="1:247">
      <c r="B42" s="82"/>
      <c r="C42" s="82"/>
      <c r="HX42" s="83"/>
      <c r="HY42" s="83"/>
      <c r="HZ42" s="83"/>
      <c r="IA42" s="83"/>
      <c r="IB42" s="83"/>
      <c r="IC42" s="83"/>
      <c r="IF42" s="84"/>
      <c r="IG42" s="84"/>
      <c r="IH42" s="85"/>
      <c r="II42" s="85"/>
      <c r="IJ42" s="85"/>
      <c r="IK42" s="85"/>
      <c r="IL42" s="85"/>
      <c r="IM42" s="85"/>
    </row>
    <row r="43" spans="1:247">
      <c r="B43" s="82"/>
      <c r="C43" s="82"/>
      <c r="HX43" s="83"/>
      <c r="HY43" s="83"/>
      <c r="HZ43" s="83"/>
      <c r="IA43" s="83"/>
      <c r="IB43" s="83"/>
      <c r="IC43" s="83"/>
      <c r="IF43" s="84"/>
      <c r="IG43" s="84"/>
      <c r="IH43" s="85"/>
      <c r="II43" s="85"/>
      <c r="IJ43" s="85"/>
      <c r="IK43" s="85"/>
      <c r="IL43" s="85"/>
      <c r="IM43" s="85"/>
    </row>
    <row r="44" spans="1:247">
      <c r="B44" s="82"/>
      <c r="C44" s="82"/>
      <c r="HX44" s="83"/>
      <c r="HY44" s="83"/>
      <c r="HZ44" s="83"/>
      <c r="IA44" s="83"/>
      <c r="IB44" s="83"/>
      <c r="IC44" s="83"/>
      <c r="IF44" s="84"/>
      <c r="IG44" s="84"/>
      <c r="IH44" s="85"/>
      <c r="II44" s="85"/>
      <c r="IJ44" s="85"/>
      <c r="IK44" s="85"/>
      <c r="IL44" s="85"/>
      <c r="IM44" s="85"/>
    </row>
    <row r="45" spans="1:247" ht="15.4" customHeight="1">
      <c r="B45" s="82"/>
      <c r="C45" s="82"/>
      <c r="HX45" s="83"/>
      <c r="HY45" s="83"/>
      <c r="HZ45" s="83"/>
      <c r="IA45" s="83"/>
      <c r="IB45" s="83"/>
      <c r="IC45" s="83"/>
      <c r="IF45" s="84"/>
      <c r="IG45" s="84"/>
      <c r="IH45" s="85"/>
      <c r="II45" s="85"/>
      <c r="IJ45" s="85"/>
      <c r="IK45" s="85"/>
      <c r="IL45" s="85"/>
      <c r="IM45" s="85"/>
    </row>
    <row r="46" spans="1:247">
      <c r="B46" s="82"/>
      <c r="C46" s="82"/>
      <c r="HX46" s="83"/>
      <c r="HY46" s="83"/>
      <c r="HZ46" s="83"/>
      <c r="IA46" s="83"/>
      <c r="IB46" s="83"/>
      <c r="IC46" s="83"/>
      <c r="IF46" s="84"/>
      <c r="IG46" s="84"/>
      <c r="IH46" s="85"/>
      <c r="II46" s="85"/>
      <c r="IJ46" s="85"/>
      <c r="IK46" s="85"/>
      <c r="IL46" s="85"/>
      <c r="IM46" s="85"/>
    </row>
    <row r="47" spans="1:247" ht="15.4" customHeight="1">
      <c r="B47" s="82"/>
      <c r="C47" s="82"/>
      <c r="HX47" s="83"/>
      <c r="HY47" s="83"/>
      <c r="HZ47" s="83"/>
      <c r="IA47" s="83"/>
      <c r="IB47" s="83"/>
      <c r="IC47" s="83"/>
      <c r="IF47" s="84"/>
      <c r="IG47" s="84"/>
      <c r="IH47" s="85"/>
      <c r="II47" s="85"/>
      <c r="IJ47" s="85"/>
      <c r="IK47" s="85"/>
      <c r="IL47" s="85"/>
      <c r="IM47" s="85"/>
    </row>
    <row r="48" spans="1:247">
      <c r="B48" s="82"/>
      <c r="C48" s="82"/>
      <c r="HX48" s="83"/>
      <c r="HY48" s="83"/>
      <c r="HZ48" s="83"/>
      <c r="IA48" s="83"/>
      <c r="IB48" s="83"/>
      <c r="IC48" s="83"/>
      <c r="IF48" s="84"/>
      <c r="IG48" s="84"/>
      <c r="IH48" s="85"/>
      <c r="II48" s="85"/>
      <c r="IJ48" s="85"/>
      <c r="IK48" s="85"/>
      <c r="IL48" s="85"/>
      <c r="IM48" s="85"/>
    </row>
    <row r="49" spans="2:247">
      <c r="B49" s="82"/>
      <c r="C49" s="82"/>
      <c r="HX49" s="83"/>
      <c r="HY49" s="83"/>
      <c r="HZ49" s="83"/>
      <c r="IA49" s="83"/>
      <c r="IB49" s="83"/>
      <c r="IC49" s="83"/>
      <c r="IF49" s="84"/>
      <c r="IG49" s="84"/>
      <c r="IH49" s="85"/>
      <c r="II49" s="85"/>
      <c r="IJ49" s="85"/>
      <c r="IK49" s="85"/>
      <c r="IL49" s="85"/>
      <c r="IM49" s="85"/>
    </row>
    <row r="50" spans="2:247">
      <c r="B50" s="82"/>
      <c r="C50" s="82"/>
      <c r="HX50" s="83"/>
      <c r="HY50" s="83"/>
      <c r="HZ50" s="83"/>
      <c r="IA50" s="83"/>
      <c r="IB50" s="83"/>
      <c r="IC50" s="83"/>
      <c r="IF50" s="84"/>
      <c r="IG50" s="84"/>
      <c r="IH50" s="85"/>
      <c r="II50" s="85"/>
      <c r="IJ50" s="85"/>
      <c r="IK50" s="85"/>
      <c r="IL50" s="85"/>
      <c r="IM50" s="85"/>
    </row>
    <row r="51" spans="2:247">
      <c r="B51" s="82"/>
      <c r="C51" s="82"/>
      <c r="HX51" s="83"/>
      <c r="HY51" s="83"/>
      <c r="HZ51" s="83"/>
      <c r="IA51" s="83"/>
      <c r="IB51" s="83"/>
      <c r="IC51" s="83"/>
      <c r="IF51" s="84"/>
      <c r="IG51" s="84"/>
      <c r="IH51" s="85"/>
      <c r="II51" s="85"/>
      <c r="IJ51" s="85"/>
      <c r="IK51" s="85"/>
      <c r="IL51" s="85"/>
      <c r="IM51" s="85"/>
    </row>
    <row r="52" spans="2:247" ht="15.4" customHeight="1">
      <c r="B52" s="82"/>
      <c r="C52" s="82"/>
      <c r="HX52" s="83"/>
      <c r="HY52" s="83"/>
      <c r="HZ52" s="83"/>
      <c r="IA52" s="83"/>
      <c r="IB52" s="83"/>
      <c r="IC52" s="83"/>
      <c r="IF52" s="84"/>
      <c r="IG52" s="84"/>
      <c r="IH52" s="85"/>
      <c r="II52" s="85"/>
      <c r="IJ52" s="85"/>
      <c r="IK52" s="85"/>
      <c r="IL52" s="85"/>
      <c r="IM52" s="85"/>
    </row>
    <row r="53" spans="2:247">
      <c r="B53" s="82"/>
      <c r="C53" s="82"/>
      <c r="HX53" s="83"/>
      <c r="HY53" s="83"/>
      <c r="HZ53" s="83"/>
      <c r="IA53" s="83"/>
      <c r="IB53" s="83"/>
      <c r="IC53" s="83"/>
      <c r="IF53" s="84"/>
      <c r="IG53" s="84"/>
      <c r="IH53" s="85"/>
      <c r="II53" s="85"/>
      <c r="IJ53" s="85"/>
      <c r="IK53" s="85"/>
      <c r="IL53" s="85"/>
      <c r="IM53" s="85"/>
    </row>
    <row r="54" spans="2:247">
      <c r="B54" s="82"/>
      <c r="C54" s="82"/>
      <c r="HX54" s="83"/>
      <c r="HY54" s="83"/>
      <c r="HZ54" s="83"/>
      <c r="IA54" s="83"/>
      <c r="IB54" s="83"/>
      <c r="IC54" s="83"/>
      <c r="IF54" s="84"/>
      <c r="IG54" s="84"/>
      <c r="IH54" s="85"/>
      <c r="II54" s="85"/>
      <c r="IJ54" s="85"/>
      <c r="IK54" s="85"/>
      <c r="IL54" s="85"/>
      <c r="IM54" s="85"/>
    </row>
    <row r="55" spans="2:247">
      <c r="B55" s="82"/>
      <c r="C55" s="82"/>
      <c r="HX55" s="83"/>
      <c r="HY55" s="83"/>
      <c r="HZ55" s="83"/>
      <c r="IA55" s="83"/>
      <c r="IB55" s="83"/>
      <c r="IC55" s="83"/>
      <c r="IF55" s="84"/>
      <c r="IG55" s="84"/>
      <c r="IH55" s="85"/>
      <c r="II55" s="85"/>
      <c r="IJ55" s="85"/>
      <c r="IK55" s="85"/>
      <c r="IL55" s="85"/>
      <c r="IM55" s="85"/>
    </row>
    <row r="56" spans="2:247">
      <c r="B56" s="82"/>
      <c r="C56" s="82"/>
      <c r="HX56" s="83"/>
      <c r="HY56" s="83"/>
      <c r="HZ56" s="83"/>
      <c r="IA56" s="83"/>
      <c r="IB56" s="83"/>
      <c r="IC56" s="83"/>
      <c r="IF56" s="84"/>
      <c r="IG56" s="84"/>
      <c r="IH56" s="85"/>
      <c r="II56" s="85"/>
      <c r="IJ56" s="85"/>
      <c r="IK56" s="85"/>
      <c r="IL56" s="85"/>
      <c r="IM56" s="85"/>
    </row>
    <row r="57" spans="2:247">
      <c r="B57" s="82"/>
      <c r="C57" s="82"/>
      <c r="HX57" s="83"/>
      <c r="HY57" s="83"/>
      <c r="HZ57" s="83"/>
      <c r="IA57" s="83"/>
      <c r="IB57" s="83"/>
      <c r="IC57" s="83"/>
      <c r="IF57" s="84"/>
      <c r="IG57" s="84"/>
      <c r="IH57" s="85"/>
      <c r="II57" s="85"/>
      <c r="IJ57" s="85"/>
      <c r="IK57" s="85"/>
      <c r="IL57" s="85"/>
      <c r="IM57" s="85"/>
    </row>
    <row r="58" spans="2:247" ht="15.4" customHeight="1">
      <c r="B58" s="82"/>
      <c r="C58" s="82"/>
      <c r="HX58" s="83"/>
      <c r="HY58" s="83"/>
      <c r="HZ58" s="83"/>
      <c r="IA58" s="83"/>
      <c r="IB58" s="83"/>
      <c r="IC58" s="83"/>
      <c r="IF58" s="84"/>
      <c r="IG58" s="84"/>
      <c r="IH58" s="85"/>
      <c r="II58" s="85"/>
      <c r="IJ58" s="85"/>
      <c r="IK58" s="85"/>
      <c r="IL58" s="85"/>
      <c r="IM58" s="85"/>
    </row>
    <row r="59" spans="2:247">
      <c r="B59" s="82"/>
      <c r="C59" s="82"/>
      <c r="HX59" s="83"/>
      <c r="HY59" s="83"/>
      <c r="HZ59" s="83"/>
      <c r="IA59" s="83"/>
      <c r="IB59" s="83"/>
      <c r="IC59" s="83"/>
      <c r="IF59" s="84"/>
      <c r="IG59" s="84"/>
      <c r="IH59" s="85"/>
      <c r="II59" s="85"/>
      <c r="IJ59" s="85"/>
      <c r="IK59" s="85"/>
      <c r="IL59" s="85"/>
      <c r="IM59" s="85"/>
    </row>
    <row r="60" spans="2:247">
      <c r="B60" s="82"/>
      <c r="C60" s="82"/>
      <c r="HX60" s="83"/>
      <c r="HY60" s="83"/>
      <c r="HZ60" s="83"/>
      <c r="IA60" s="83"/>
      <c r="IB60" s="83"/>
      <c r="IC60" s="83"/>
      <c r="IF60" s="84"/>
      <c r="IG60" s="84"/>
      <c r="IH60" s="85"/>
      <c r="II60" s="85"/>
      <c r="IJ60" s="85"/>
      <c r="IK60" s="85"/>
      <c r="IL60" s="85"/>
      <c r="IM60" s="85"/>
    </row>
    <row r="61" spans="2:247">
      <c r="B61" s="82"/>
      <c r="C61" s="82"/>
      <c r="HX61" s="83"/>
      <c r="HY61" s="83"/>
      <c r="HZ61" s="83"/>
      <c r="IA61" s="83"/>
      <c r="IB61" s="83"/>
      <c r="IC61" s="83"/>
      <c r="IF61" s="84"/>
      <c r="IG61" s="84"/>
      <c r="IH61" s="85"/>
      <c r="II61" s="85"/>
      <c r="IJ61" s="85"/>
      <c r="IK61" s="85"/>
      <c r="IL61" s="85"/>
      <c r="IM61" s="85"/>
    </row>
    <row r="62" spans="2:247" ht="15.4" customHeight="1">
      <c r="B62" s="82"/>
      <c r="C62" s="82"/>
      <c r="HX62" s="83"/>
      <c r="HY62" s="83"/>
      <c r="HZ62" s="83"/>
      <c r="IA62" s="83"/>
      <c r="IB62" s="83"/>
      <c r="IC62" s="83"/>
      <c r="IF62" s="84"/>
      <c r="IG62" s="84"/>
      <c r="IH62" s="85"/>
      <c r="II62" s="85"/>
      <c r="IJ62" s="85"/>
      <c r="IK62" s="85"/>
      <c r="IL62" s="85"/>
      <c r="IM62" s="85"/>
    </row>
    <row r="63" spans="2:247" ht="26.85" customHeight="1">
      <c r="B63" s="82"/>
      <c r="C63" s="82"/>
      <c r="HX63" s="83"/>
      <c r="HY63" s="83"/>
      <c r="HZ63" s="83"/>
      <c r="IA63" s="83"/>
      <c r="IB63" s="83"/>
      <c r="IC63" s="83"/>
      <c r="IF63" s="84"/>
      <c r="IG63" s="84"/>
      <c r="IH63" s="85"/>
      <c r="II63" s="85"/>
      <c r="IJ63" s="85"/>
      <c r="IK63" s="85"/>
      <c r="IL63" s="85"/>
      <c r="IM63" s="85"/>
    </row>
    <row r="64" spans="2:247" ht="15.4" customHeight="1">
      <c r="B64" s="82"/>
      <c r="C64" s="82"/>
      <c r="HX64" s="83"/>
      <c r="HY64" s="83"/>
      <c r="HZ64" s="83"/>
      <c r="IA64" s="83"/>
      <c r="IB64" s="83"/>
      <c r="IC64" s="83"/>
      <c r="IF64" s="84"/>
      <c r="IG64" s="84"/>
      <c r="IH64" s="85"/>
      <c r="II64" s="85"/>
      <c r="IJ64" s="85"/>
      <c r="IK64" s="85"/>
      <c r="IL64" s="85"/>
      <c r="IM64" s="85"/>
    </row>
    <row r="65" spans="1:247" ht="15.4" customHeight="1">
      <c r="B65" s="82"/>
      <c r="C65" s="82"/>
      <c r="HX65" s="83"/>
      <c r="HY65" s="83"/>
      <c r="HZ65" s="83"/>
      <c r="IA65" s="83"/>
      <c r="IB65" s="83"/>
      <c r="IC65" s="83"/>
      <c r="IF65" s="84"/>
      <c r="IG65" s="84"/>
      <c r="IH65" s="85"/>
      <c r="II65" s="85"/>
      <c r="IJ65" s="85"/>
      <c r="IK65" s="85"/>
      <c r="IL65" s="85"/>
      <c r="IM65" s="85"/>
    </row>
    <row r="66" spans="1:247">
      <c r="B66" s="82"/>
      <c r="C66" s="82"/>
      <c r="HX66" s="83"/>
      <c r="HY66" s="83"/>
      <c r="HZ66" s="83"/>
      <c r="IA66" s="83"/>
      <c r="IB66" s="83"/>
      <c r="IC66" s="83"/>
      <c r="IF66" s="84"/>
      <c r="IG66" s="84"/>
      <c r="IH66" s="85"/>
      <c r="II66" s="85"/>
      <c r="IJ66" s="85"/>
      <c r="IK66" s="85"/>
      <c r="IL66" s="85"/>
      <c r="IM66" s="85"/>
    </row>
    <row r="67" spans="1:247" ht="16.350000000000001" customHeight="1">
      <c r="B67" s="82"/>
      <c r="C67" s="82"/>
      <c r="HX67" s="83"/>
      <c r="HY67" s="83"/>
      <c r="HZ67" s="83"/>
      <c r="IA67" s="83"/>
      <c r="IB67" s="83"/>
      <c r="IC67" s="83"/>
      <c r="IF67" s="84"/>
      <c r="IG67" s="84"/>
      <c r="IH67" s="85"/>
      <c r="II67" s="85"/>
      <c r="IJ67" s="85"/>
      <c r="IK67" s="85"/>
      <c r="IL67" s="85"/>
      <c r="IM67" s="85"/>
    </row>
    <row r="68" spans="1:247" ht="16.350000000000001" customHeight="1">
      <c r="B68" s="82"/>
      <c r="C68" s="82"/>
      <c r="HX68" s="83"/>
      <c r="HY68" s="83"/>
      <c r="HZ68" s="83"/>
      <c r="IA68" s="83"/>
      <c r="IB68" s="83"/>
      <c r="IC68" s="83"/>
      <c r="IF68" s="84"/>
      <c r="IG68" s="84"/>
      <c r="IH68" s="85"/>
      <c r="II68" s="85"/>
      <c r="IJ68" s="85"/>
      <c r="IK68" s="85"/>
      <c r="IL68" s="85"/>
      <c r="IM68" s="85"/>
    </row>
    <row r="69" spans="1:247" ht="16.350000000000001" customHeight="1">
      <c r="B69" s="82"/>
      <c r="C69" s="82"/>
      <c r="HX69" s="83"/>
      <c r="HY69" s="83"/>
      <c r="HZ69" s="83"/>
      <c r="IA69" s="83"/>
      <c r="IB69" s="83"/>
      <c r="IC69" s="83"/>
      <c r="IF69" s="84"/>
      <c r="IG69" s="84"/>
      <c r="IH69" s="85"/>
      <c r="II69" s="85"/>
      <c r="IJ69" s="85"/>
      <c r="IK69" s="85"/>
      <c r="IL69" s="85"/>
      <c r="IM69" s="85"/>
    </row>
    <row r="70" spans="1:247" ht="16.350000000000001" customHeight="1">
      <c r="B70" s="82"/>
      <c r="C70" s="82"/>
      <c r="HX70" s="83"/>
      <c r="HY70" s="83"/>
      <c r="HZ70" s="83"/>
      <c r="IA70" s="83"/>
      <c r="IB70" s="83"/>
      <c r="IC70" s="83"/>
      <c r="IF70" s="84"/>
      <c r="IG70" s="84"/>
      <c r="IH70" s="85"/>
      <c r="II70" s="85"/>
      <c r="IJ70" s="85"/>
      <c r="IK70" s="85"/>
      <c r="IL70" s="85"/>
      <c r="IM70" s="85"/>
    </row>
    <row r="71" spans="1:247" ht="16.350000000000001" customHeight="1">
      <c r="B71" s="82"/>
      <c r="C71" s="82"/>
      <c r="HX71" s="83"/>
      <c r="HY71" s="83"/>
      <c r="HZ71" s="83"/>
      <c r="IA71" s="83"/>
      <c r="IB71" s="83"/>
      <c r="IC71" s="83"/>
      <c r="IF71" s="84"/>
      <c r="IG71" s="84"/>
      <c r="IH71" s="85"/>
      <c r="II71" s="85"/>
      <c r="IJ71" s="85"/>
      <c r="IK71" s="85"/>
      <c r="IL71" s="85"/>
      <c r="IM71" s="85"/>
    </row>
    <row r="72" spans="1:247" ht="16.350000000000001" customHeight="1">
      <c r="B72" s="82"/>
      <c r="C72" s="82"/>
      <c r="HX72" s="83"/>
      <c r="HY72" s="83"/>
      <c r="HZ72" s="83"/>
      <c r="IA72" s="83"/>
      <c r="IB72" s="83"/>
      <c r="IC72" s="83"/>
      <c r="IF72" s="84"/>
      <c r="IG72" s="84"/>
      <c r="IH72" s="85"/>
      <c r="II72" s="85"/>
      <c r="IJ72" s="85"/>
      <c r="IK72" s="85"/>
      <c r="IL72" s="85"/>
      <c r="IM72" s="85"/>
    </row>
    <row r="73" spans="1:247" ht="16.350000000000001" customHeight="1">
      <c r="B73" s="82"/>
      <c r="C73" s="82"/>
      <c r="HX73" s="83"/>
      <c r="HY73" s="83"/>
      <c r="HZ73" s="83"/>
      <c r="IA73" s="83"/>
      <c r="IB73" s="83"/>
      <c r="IC73" s="83"/>
      <c r="IF73" s="84"/>
      <c r="IG73" s="84"/>
      <c r="IH73" s="85"/>
      <c r="II73" s="85"/>
      <c r="IJ73" s="85"/>
      <c r="IK73" s="85"/>
      <c r="IL73" s="85"/>
      <c r="IM73" s="85"/>
    </row>
    <row r="74" spans="1:247" ht="16.350000000000001" customHeight="1">
      <c r="B74" s="82"/>
      <c r="C74" s="82"/>
      <c r="HX74" s="83"/>
      <c r="HY74" s="83"/>
      <c r="HZ74" s="83"/>
      <c r="IA74" s="83"/>
      <c r="IB74" s="83"/>
      <c r="IC74" s="83"/>
      <c r="IF74" s="84"/>
      <c r="IG74" s="84"/>
      <c r="IH74" s="85"/>
      <c r="II74" s="85"/>
      <c r="IJ74" s="85"/>
      <c r="IK74" s="85"/>
      <c r="IL74" s="85"/>
      <c r="IM74" s="85"/>
    </row>
    <row r="75" spans="1:247" ht="16.350000000000001" customHeight="1">
      <c r="B75" s="82"/>
      <c r="C75" s="82"/>
      <c r="HX75" s="83"/>
      <c r="HY75" s="83"/>
      <c r="HZ75" s="83"/>
      <c r="IA75" s="83"/>
      <c r="IB75" s="83"/>
      <c r="IC75" s="83"/>
      <c r="IF75" s="84"/>
      <c r="IG75" s="84"/>
      <c r="IH75" s="85"/>
      <c r="II75" s="85"/>
      <c r="IJ75" s="85"/>
      <c r="IK75" s="85"/>
      <c r="IL75" s="85"/>
      <c r="IM75" s="85"/>
    </row>
    <row r="76" spans="1:247" ht="16.350000000000001" customHeight="1">
      <c r="B76" s="82"/>
      <c r="C76" s="82"/>
      <c r="HX76" s="83"/>
      <c r="HY76" s="83"/>
      <c r="HZ76" s="83"/>
      <c r="IA76" s="83"/>
      <c r="IB76" s="83"/>
      <c r="IC76" s="83"/>
      <c r="IF76" s="84"/>
      <c r="IG76" s="84"/>
      <c r="IH76" s="85"/>
      <c r="II76" s="85"/>
      <c r="IJ76" s="85"/>
      <c r="IK76" s="85"/>
      <c r="IL76" s="85"/>
      <c r="IM76" s="85"/>
    </row>
    <row r="77" spans="1:247" ht="16.350000000000001" customHeight="1">
      <c r="B77" s="82"/>
      <c r="C77" s="82"/>
      <c r="HX77" s="83"/>
      <c r="HY77" s="83"/>
      <c r="HZ77" s="83"/>
      <c r="IA77" s="83"/>
      <c r="IB77" s="83"/>
      <c r="IC77" s="83"/>
      <c r="IF77" s="84"/>
      <c r="IG77" s="84"/>
      <c r="IH77" s="85"/>
      <c r="II77" s="85"/>
      <c r="IJ77" s="85"/>
      <c r="IK77" s="85"/>
      <c r="IL77" s="85"/>
      <c r="IM77" s="85"/>
    </row>
    <row r="78" spans="1:247" ht="26.85" customHeight="1">
      <c r="B78" s="82"/>
      <c r="C78" s="82"/>
      <c r="HX78" s="83"/>
      <c r="HY78" s="83"/>
      <c r="HZ78" s="83"/>
      <c r="IA78" s="83"/>
      <c r="IB78" s="83"/>
      <c r="IC78" s="83"/>
      <c r="IF78" s="84"/>
      <c r="IG78" s="84"/>
      <c r="IH78" s="85"/>
      <c r="II78" s="85"/>
      <c r="IJ78" s="85"/>
      <c r="IK78" s="85"/>
      <c r="IL78" s="85"/>
      <c r="IM78" s="85"/>
    </row>
    <row r="79" spans="1:247" s="87" customForma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HX79" s="88"/>
      <c r="HY79" s="88"/>
      <c r="HZ79" s="88"/>
      <c r="IA79" s="83"/>
      <c r="IF79" s="84"/>
      <c r="IG79" s="84"/>
      <c r="IH79" s="85"/>
      <c r="II79" s="85"/>
    </row>
    <row r="80" spans="1:247" s="87" customForma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HX80" s="88"/>
      <c r="HY80" s="88"/>
      <c r="HZ80" s="88"/>
      <c r="IA80" s="83"/>
      <c r="IF80" s="84"/>
      <c r="IG80" s="84"/>
      <c r="IH80" s="85"/>
      <c r="II80" s="85"/>
    </row>
    <row r="81" spans="1:247" s="87" customForma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HX81" s="88"/>
      <c r="HY81" s="88"/>
      <c r="HZ81" s="88"/>
      <c r="IA81" s="83"/>
      <c r="IF81" s="84"/>
      <c r="IG81" s="84"/>
      <c r="IH81" s="85"/>
      <c r="II81" s="85"/>
    </row>
    <row r="82" spans="1:247">
      <c r="B82" s="82"/>
      <c r="C82" s="82"/>
      <c r="HX82" s="83"/>
      <c r="HY82" s="83"/>
      <c r="HZ82" s="83"/>
      <c r="IA82" s="83"/>
      <c r="IB82" s="83"/>
      <c r="IC82" s="83"/>
      <c r="IF82" s="84"/>
      <c r="IG82" s="84"/>
      <c r="IH82" s="85"/>
      <c r="II82" s="85"/>
      <c r="IJ82" s="85"/>
      <c r="IK82" s="85"/>
      <c r="IL82" s="85"/>
      <c r="IM82" s="85"/>
    </row>
    <row r="83" spans="1:247">
      <c r="B83" s="82"/>
      <c r="C83" s="82"/>
      <c r="HX83" s="83"/>
      <c r="HY83" s="83"/>
      <c r="HZ83" s="83"/>
      <c r="IA83" s="83"/>
      <c r="IB83" s="83"/>
      <c r="IC83" s="83"/>
      <c r="IF83" s="84"/>
      <c r="IG83" s="84"/>
      <c r="IH83" s="85"/>
      <c r="II83" s="85"/>
      <c r="IJ83" s="85"/>
      <c r="IK83" s="85"/>
      <c r="IL83" s="85"/>
      <c r="IM83" s="85"/>
    </row>
    <row r="84" spans="1:247">
      <c r="B84" s="82"/>
      <c r="C84" s="82"/>
      <c r="HX84" s="83"/>
      <c r="HY84" s="83"/>
      <c r="HZ84" s="83"/>
      <c r="IA84" s="83"/>
      <c r="IB84" s="83"/>
      <c r="IC84" s="83"/>
      <c r="IF84" s="84"/>
      <c r="IG84" s="84"/>
      <c r="IH84" s="85"/>
      <c r="II84" s="85"/>
      <c r="IJ84" s="85"/>
      <c r="IK84" s="85"/>
      <c r="IL84" s="85"/>
      <c r="IM84" s="85"/>
    </row>
    <row r="85" spans="1:247">
      <c r="B85" s="82"/>
      <c r="C85" s="82"/>
      <c r="HX85" s="83"/>
      <c r="HY85" s="83"/>
      <c r="HZ85" s="83"/>
      <c r="IA85" s="83"/>
      <c r="IB85" s="83"/>
      <c r="IC85" s="83"/>
      <c r="IF85" s="84"/>
      <c r="IG85" s="84"/>
      <c r="IH85" s="85"/>
      <c r="II85" s="85"/>
      <c r="IJ85" s="85"/>
      <c r="IK85" s="85"/>
      <c r="IL85" s="85"/>
      <c r="IM85" s="85"/>
    </row>
    <row r="86" spans="1:247">
      <c r="B86" s="82"/>
      <c r="C86" s="82"/>
      <c r="HX86" s="83"/>
      <c r="HY86" s="83"/>
      <c r="HZ86" s="83"/>
      <c r="IA86" s="83"/>
      <c r="IB86" s="83"/>
      <c r="IC86" s="83"/>
      <c r="IF86" s="84"/>
      <c r="IG86" s="84"/>
      <c r="IH86" s="85"/>
      <c r="II86" s="85"/>
      <c r="IJ86" s="85"/>
      <c r="IK86" s="85"/>
      <c r="IL86" s="85"/>
      <c r="IM86" s="85"/>
    </row>
    <row r="87" spans="1:247">
      <c r="B87" s="82"/>
      <c r="C87" s="82"/>
      <c r="HX87" s="83"/>
      <c r="HY87" s="83"/>
      <c r="HZ87" s="83"/>
      <c r="IA87" s="83"/>
      <c r="IB87" s="83"/>
      <c r="IC87" s="83"/>
      <c r="IF87" s="84"/>
      <c r="IG87" s="84"/>
      <c r="IH87" s="85"/>
      <c r="II87" s="85"/>
      <c r="IJ87" s="85"/>
      <c r="IK87" s="85"/>
      <c r="IL87" s="85"/>
      <c r="IM87" s="85"/>
    </row>
    <row r="88" spans="1:247">
      <c r="B88" s="82"/>
      <c r="C88" s="82"/>
      <c r="HX88" s="83"/>
      <c r="HY88" s="83"/>
      <c r="HZ88" s="83"/>
      <c r="IA88" s="83"/>
      <c r="IB88" s="83"/>
      <c r="IC88" s="83"/>
      <c r="IF88" s="84"/>
      <c r="IG88" s="84"/>
      <c r="IH88" s="85"/>
      <c r="II88" s="85"/>
      <c r="IJ88" s="85"/>
      <c r="IK88" s="85"/>
      <c r="IL88" s="85"/>
      <c r="IM88" s="85"/>
    </row>
    <row r="89" spans="1:247">
      <c r="B89" s="82"/>
      <c r="C89" s="82"/>
      <c r="HX89" s="83"/>
      <c r="HY89" s="83"/>
      <c r="HZ89" s="83"/>
      <c r="IA89" s="83"/>
      <c r="IB89" s="83"/>
      <c r="IC89" s="83"/>
      <c r="IF89" s="84"/>
      <c r="IG89" s="84"/>
      <c r="IH89" s="85"/>
      <c r="II89" s="85"/>
      <c r="IJ89" s="85"/>
      <c r="IK89" s="85"/>
      <c r="IL89" s="85"/>
      <c r="IM89" s="85"/>
    </row>
    <row r="90" spans="1:247">
      <c r="B90" s="82"/>
      <c r="C90" s="82"/>
      <c r="HX90" s="83"/>
      <c r="HY90" s="83"/>
      <c r="HZ90" s="83"/>
      <c r="IA90" s="83"/>
      <c r="IB90" s="83"/>
      <c r="IC90" s="83"/>
      <c r="IF90" s="84"/>
      <c r="IG90" s="84"/>
      <c r="IH90" s="85"/>
      <c r="II90" s="85"/>
      <c r="IJ90" s="85"/>
      <c r="IK90" s="85"/>
      <c r="IL90" s="85"/>
      <c r="IM90" s="85"/>
    </row>
    <row r="91" spans="1:247">
      <c r="HX91" s="83"/>
      <c r="HY91" s="83"/>
      <c r="HZ91" s="83"/>
      <c r="IA91" s="83"/>
      <c r="IB91" s="83"/>
      <c r="IC91" s="83"/>
      <c r="IF91" s="84"/>
      <c r="IG91" s="84"/>
      <c r="IH91" s="85"/>
      <c r="II91" s="85"/>
      <c r="IJ91" s="85"/>
      <c r="IK91" s="85"/>
      <c r="IL91" s="85"/>
      <c r="IM91" s="85"/>
    </row>
  </sheetData>
  <sheetProtection selectLockedCells="1" selectUnlockedCells="1"/>
  <mergeCells count="17">
    <mergeCell ref="B35:E35"/>
    <mergeCell ref="B36:E36"/>
    <mergeCell ref="B37:E37"/>
    <mergeCell ref="B38:E38"/>
    <mergeCell ref="B39:E39"/>
    <mergeCell ref="B1:C1"/>
    <mergeCell ref="B24:E24"/>
    <mergeCell ref="B25:E25"/>
    <mergeCell ref="B26:E26"/>
    <mergeCell ref="B27:E27"/>
    <mergeCell ref="A33:F33"/>
    <mergeCell ref="B34:E34"/>
    <mergeCell ref="B28:E28"/>
    <mergeCell ref="B29:E29"/>
    <mergeCell ref="B30:E30"/>
    <mergeCell ref="B31:E31"/>
    <mergeCell ref="B32:E3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13"/>
  <sheetViews>
    <sheetView topLeftCell="C1" zoomScale="136" zoomScaleNormal="136" workbookViewId="0">
      <selection activeCell="G10" sqref="G10"/>
    </sheetView>
  </sheetViews>
  <sheetFormatPr defaultColWidth="22.140625" defaultRowHeight="13.5"/>
  <cols>
    <col min="1" max="1" width="5.42578125" style="2" customWidth="1"/>
    <col min="2" max="2" width="19.140625" style="2" customWidth="1"/>
    <col min="3" max="3" width="16.28515625" style="2" customWidth="1"/>
    <col min="4" max="4" width="10" style="2" customWidth="1"/>
    <col min="5" max="5" width="14.5703125" style="2" customWidth="1"/>
    <col min="6" max="6" width="7.7109375" style="2" customWidth="1"/>
    <col min="7" max="8" width="8.7109375" style="2" customWidth="1"/>
    <col min="9" max="9" width="10.140625" style="2" customWidth="1"/>
    <col min="10" max="10" width="13.140625" style="2" customWidth="1"/>
    <col min="11" max="11" width="11" style="2" customWidth="1"/>
    <col min="12" max="247" width="22.140625" style="2"/>
    <col min="248" max="16384" width="22.140625" style="1"/>
  </cols>
  <sheetData>
    <row r="1" spans="1:247" s="31" customFormat="1" ht="10.5" customHeight="1">
      <c r="A1" s="32" t="s">
        <v>2</v>
      </c>
      <c r="B1" s="34" t="s">
        <v>3</v>
      </c>
      <c r="C1" s="34" t="s">
        <v>4</v>
      </c>
      <c r="D1" s="34" t="s">
        <v>5</v>
      </c>
      <c r="E1" s="34" t="s">
        <v>51</v>
      </c>
      <c r="F1" s="34" t="s">
        <v>48</v>
      </c>
      <c r="G1" s="34" t="s">
        <v>49</v>
      </c>
      <c r="H1" s="34" t="s">
        <v>50</v>
      </c>
      <c r="I1" s="34" t="s">
        <v>6</v>
      </c>
      <c r="J1" s="36" t="s">
        <v>45</v>
      </c>
      <c r="K1" s="37" t="s">
        <v>76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</row>
    <row r="2" spans="1:247" s="31" customFormat="1" ht="10.5" customHeight="1">
      <c r="A2" s="33">
        <v>1</v>
      </c>
      <c r="B2" s="24" t="s">
        <v>72</v>
      </c>
      <c r="C2" s="25" t="s">
        <v>73</v>
      </c>
      <c r="D2" s="25" t="s">
        <v>74</v>
      </c>
      <c r="E2" s="26">
        <v>3100000</v>
      </c>
      <c r="F2" s="24">
        <v>172</v>
      </c>
      <c r="G2" s="24">
        <v>48</v>
      </c>
      <c r="H2" s="24">
        <f>172-47</f>
        <v>125</v>
      </c>
      <c r="I2" s="43">
        <v>33323</v>
      </c>
      <c r="J2" s="38" t="s">
        <v>75</v>
      </c>
      <c r="K2" s="35">
        <v>2727165</v>
      </c>
      <c r="L2" s="30" t="s">
        <v>83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</row>
    <row r="3" spans="1:247" s="31" customFormat="1" ht="10.5" customHeight="1">
      <c r="A3" s="33">
        <v>2</v>
      </c>
      <c r="B3" s="24" t="s">
        <v>77</v>
      </c>
      <c r="C3" s="25" t="s">
        <v>73</v>
      </c>
      <c r="D3" s="25" t="s">
        <v>74</v>
      </c>
      <c r="E3" s="26">
        <v>2900000</v>
      </c>
      <c r="F3" s="24">
        <v>169</v>
      </c>
      <c r="G3" s="24">
        <v>49</v>
      </c>
      <c r="H3" s="24">
        <f>169-49</f>
        <v>120</v>
      </c>
      <c r="I3" s="43">
        <v>31170</v>
      </c>
      <c r="J3" s="38" t="s">
        <v>75</v>
      </c>
      <c r="K3" s="35">
        <v>2489194</v>
      </c>
      <c r="L3" s="30" t="s">
        <v>83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</row>
    <row r="4" spans="1:247" s="31" customFormat="1" ht="10.5" customHeight="1">
      <c r="A4" s="33">
        <v>3</v>
      </c>
      <c r="B4" s="25" t="s">
        <v>78</v>
      </c>
      <c r="C4" s="25" t="s">
        <v>73</v>
      </c>
      <c r="D4" s="25" t="s">
        <v>74</v>
      </c>
      <c r="E4" s="28">
        <v>2500000</v>
      </c>
      <c r="F4" s="27">
        <v>162</v>
      </c>
      <c r="G4" s="27">
        <v>18</v>
      </c>
      <c r="H4" s="27">
        <f>162-18</f>
        <v>144</v>
      </c>
      <c r="I4" s="42">
        <v>26561</v>
      </c>
      <c r="J4" s="38" t="s">
        <v>75</v>
      </c>
      <c r="K4" s="35"/>
      <c r="L4" s="30" t="s">
        <v>83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</row>
    <row r="5" spans="1:247" s="31" customFormat="1" ht="10.5" customHeight="1">
      <c r="A5" s="33">
        <v>3</v>
      </c>
      <c r="B5" s="25" t="s">
        <v>79</v>
      </c>
      <c r="C5" s="25" t="s">
        <v>73</v>
      </c>
      <c r="D5" s="25" t="s">
        <v>74</v>
      </c>
      <c r="E5" s="28">
        <v>2400000</v>
      </c>
      <c r="F5" s="27">
        <v>180</v>
      </c>
      <c r="G5" s="27">
        <v>5</v>
      </c>
      <c r="H5" s="27">
        <f>180-5</f>
        <v>175</v>
      </c>
      <c r="I5" s="42">
        <v>23424</v>
      </c>
      <c r="J5" s="38" t="s">
        <v>75</v>
      </c>
      <c r="K5" s="35">
        <v>2365909</v>
      </c>
      <c r="L5" s="30" t="s">
        <v>83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</row>
    <row r="6" spans="1:247" s="31" customFormat="1" ht="10.5" customHeight="1">
      <c r="A6" s="33">
        <v>4</v>
      </c>
      <c r="B6" s="27" t="s">
        <v>80</v>
      </c>
      <c r="C6" s="25" t="s">
        <v>73</v>
      </c>
      <c r="D6" s="25" t="s">
        <v>74</v>
      </c>
      <c r="E6" s="28">
        <v>900000</v>
      </c>
      <c r="F6" s="27">
        <v>48</v>
      </c>
      <c r="G6" s="27">
        <v>11</v>
      </c>
      <c r="H6" s="27">
        <f>48-11</f>
        <v>37</v>
      </c>
      <c r="I6" s="42">
        <v>25135</v>
      </c>
      <c r="J6" s="38" t="s">
        <v>75</v>
      </c>
      <c r="K6" s="35"/>
      <c r="L6" s="30" t="s">
        <v>83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</row>
    <row r="7" spans="1:247" s="31" customFormat="1" ht="10.5" customHeight="1">
      <c r="A7" s="30">
        <v>5</v>
      </c>
      <c r="B7" s="29">
        <v>1030500000426</v>
      </c>
      <c r="C7" s="25" t="s">
        <v>81</v>
      </c>
      <c r="D7" s="28" t="s">
        <v>82</v>
      </c>
      <c r="E7" s="28">
        <v>3000000</v>
      </c>
      <c r="F7" s="27"/>
      <c r="G7" s="27"/>
      <c r="H7" s="27"/>
      <c r="I7" s="29"/>
      <c r="J7" s="39" t="s">
        <v>57</v>
      </c>
      <c r="K7" s="35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</row>
    <row r="8" spans="1:247">
      <c r="J8" s="40">
        <f>SUMIF(J3:J6,"Y",I3:I6)</f>
        <v>0</v>
      </c>
      <c r="K8" s="41"/>
    </row>
    <row r="13" spans="1:247">
      <c r="A13" s="2" t="s">
        <v>59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R13"/>
  <sheetViews>
    <sheetView workbookViewId="0">
      <selection activeCell="J17" sqref="J17"/>
    </sheetView>
  </sheetViews>
  <sheetFormatPr defaultRowHeight="12.75"/>
  <sheetData>
    <row r="2" spans="2:18">
      <c r="B2" s="22"/>
      <c r="C2" s="22"/>
      <c r="D2" s="22"/>
      <c r="E2" s="22"/>
      <c r="F2" s="22"/>
      <c r="G2" s="22"/>
      <c r="H2" s="22"/>
      <c r="I2" s="22"/>
      <c r="J2" s="23"/>
      <c r="K2" s="22"/>
      <c r="L2" s="22"/>
      <c r="M2" s="22"/>
      <c r="N2" s="22"/>
      <c r="O2" s="22"/>
      <c r="P2" s="22"/>
      <c r="Q2" s="22"/>
      <c r="R2" s="22"/>
    </row>
    <row r="13" spans="2:18">
      <c r="B13" s="22"/>
      <c r="C13" s="22"/>
      <c r="D13" s="22"/>
      <c r="E13" s="22"/>
      <c r="F13" s="22"/>
      <c r="G13" s="22"/>
      <c r="H13" s="22"/>
      <c r="I13" s="22"/>
      <c r="J13" s="23"/>
      <c r="K13" s="22"/>
      <c r="L13" s="22"/>
      <c r="M13" s="22"/>
      <c r="N13" s="22"/>
      <c r="O13" s="22"/>
      <c r="P13" s="22"/>
      <c r="Q13" s="22"/>
      <c r="R1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4" t="s">
        <v>7</v>
      </c>
      <c r="B1" s="44"/>
      <c r="C1" s="4"/>
    </row>
    <row r="2" spans="1:6" ht="14.25" customHeight="1">
      <c r="A2" s="44" t="s">
        <v>8</v>
      </c>
      <c r="B2" s="44"/>
      <c r="C2" s="4"/>
    </row>
    <row r="5" spans="1:6" ht="30">
      <c r="A5" s="5" t="s">
        <v>2</v>
      </c>
      <c r="B5" s="6" t="s">
        <v>9</v>
      </c>
      <c r="C5" s="6" t="s">
        <v>10</v>
      </c>
      <c r="D5" s="7" t="s">
        <v>11</v>
      </c>
      <c r="E5" s="3" t="s">
        <v>12</v>
      </c>
      <c r="F5" s="3" t="s">
        <v>13</v>
      </c>
    </row>
    <row r="6" spans="1:6" ht="42.75">
      <c r="A6" s="8">
        <v>1</v>
      </c>
      <c r="B6" s="9" t="s">
        <v>14</v>
      </c>
      <c r="C6" s="10" t="s">
        <v>15</v>
      </c>
      <c r="D6" s="11"/>
      <c r="E6" s="12">
        <v>0.2</v>
      </c>
      <c r="F6" s="12">
        <f t="shared" ref="F6:F12" si="0">E6/10*D6</f>
        <v>0</v>
      </c>
    </row>
    <row r="7" spans="1:6" ht="42.75">
      <c r="A7" s="8">
        <v>2</v>
      </c>
      <c r="B7" s="9" t="s">
        <v>16</v>
      </c>
      <c r="C7" s="10" t="s">
        <v>17</v>
      </c>
      <c r="D7" s="13"/>
      <c r="E7" s="12">
        <v>0.15</v>
      </c>
      <c r="F7" s="12">
        <f t="shared" si="0"/>
        <v>0</v>
      </c>
    </row>
    <row r="8" spans="1:6" ht="42.75">
      <c r="A8" s="8">
        <v>3</v>
      </c>
      <c r="B8" s="9" t="s">
        <v>18</v>
      </c>
      <c r="C8" s="10" t="s">
        <v>19</v>
      </c>
      <c r="D8" s="13"/>
      <c r="E8" s="12">
        <v>0.1</v>
      </c>
      <c r="F8" s="12">
        <f t="shared" si="0"/>
        <v>0</v>
      </c>
    </row>
    <row r="9" spans="1:6" ht="57">
      <c r="A9" s="8">
        <v>4</v>
      </c>
      <c r="B9" s="9" t="s">
        <v>20</v>
      </c>
      <c r="C9" s="14" t="s">
        <v>21</v>
      </c>
      <c r="D9" s="13"/>
      <c r="E9" s="12">
        <v>0.1</v>
      </c>
      <c r="F9" s="12">
        <f t="shared" si="0"/>
        <v>0</v>
      </c>
    </row>
    <row r="10" spans="1:6" ht="85.5">
      <c r="A10" s="8">
        <v>5</v>
      </c>
      <c r="B10" s="9" t="s">
        <v>22</v>
      </c>
      <c r="C10" s="10" t="s">
        <v>23</v>
      </c>
      <c r="D10" s="13"/>
      <c r="E10" s="12">
        <v>0.1</v>
      </c>
      <c r="F10" s="12">
        <f t="shared" si="0"/>
        <v>0</v>
      </c>
    </row>
    <row r="11" spans="1:6" ht="128.25">
      <c r="A11" s="8">
        <v>6</v>
      </c>
      <c r="B11" s="15" t="s">
        <v>24</v>
      </c>
      <c r="C11" s="16" t="s">
        <v>25</v>
      </c>
      <c r="D11" s="13"/>
      <c r="E11" s="12">
        <v>0.1</v>
      </c>
      <c r="F11" s="12">
        <f t="shared" si="0"/>
        <v>0</v>
      </c>
    </row>
    <row r="12" spans="1:6" ht="28.5">
      <c r="A12" s="8">
        <v>7</v>
      </c>
      <c r="B12" s="8" t="s">
        <v>26</v>
      </c>
      <c r="C12" s="17" t="s">
        <v>27</v>
      </c>
      <c r="D12" s="13"/>
      <c r="E12" s="12">
        <v>0.25</v>
      </c>
      <c r="F12" s="12">
        <f t="shared" si="0"/>
        <v>0</v>
      </c>
    </row>
    <row r="13" spans="1:6" ht="15">
      <c r="A13" s="18"/>
      <c r="B13" s="19" t="s">
        <v>28</v>
      </c>
      <c r="C13" s="19"/>
      <c r="D13" s="20"/>
      <c r="E13" s="21">
        <f>SUM(E6:E12)</f>
        <v>0.99999999999999989</v>
      </c>
      <c r="F13" s="2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2018-07-05T06:12:53Z</cp:lastPrinted>
  <dcterms:created xsi:type="dcterms:W3CDTF">2015-09-25T09:25:31Z</dcterms:created>
  <dcterms:modified xsi:type="dcterms:W3CDTF">2021-08-11T09:48:31Z</dcterms:modified>
</cp:coreProperties>
</file>