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eelu\"/>
    </mc:Choice>
  </mc:AlternateContent>
  <bookViews>
    <workbookView xWindow="0" yWindow="0" windowWidth="12225" windowHeight="351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G13" i="2" l="1"/>
  <c r="E17" i="1"/>
  <c r="G17" i="1" s="1"/>
  <c r="E16" i="1"/>
  <c r="G16" i="1" s="1"/>
  <c r="E15" i="1"/>
  <c r="G15" i="1" s="1"/>
  <c r="E14" i="1"/>
  <c r="G14" i="1" s="1"/>
  <c r="E12" i="1"/>
  <c r="G12" i="1" s="1"/>
  <c r="E11" i="1"/>
  <c r="G11" i="1" s="1"/>
  <c r="E10" i="1"/>
  <c r="G10" i="1" s="1"/>
  <c r="E9" i="1"/>
  <c r="G9" i="1" s="1"/>
  <c r="C5" i="1"/>
  <c r="B5" i="1"/>
  <c r="E4" i="1" l="1"/>
  <c r="G4" i="1" s="1"/>
  <c r="G25" i="1"/>
  <c r="G30" i="1"/>
  <c r="E21" i="1"/>
  <c r="G21" i="1" s="1"/>
  <c r="E20" i="1"/>
  <c r="G20" i="1" s="1"/>
  <c r="E22" i="1"/>
  <c r="G22" i="1" s="1"/>
  <c r="E19" i="1"/>
  <c r="G19" i="1" s="1"/>
  <c r="E5" i="1"/>
  <c r="G5" i="1" s="1"/>
  <c r="E7" i="1"/>
  <c r="G7" i="1" s="1"/>
  <c r="E3" i="1"/>
  <c r="G3" i="1" s="1"/>
  <c r="E6" i="1"/>
  <c r="F6" i="5"/>
  <c r="F7" i="5"/>
  <c r="F8" i="5"/>
  <c r="F9" i="5"/>
  <c r="F10" i="5"/>
  <c r="F11" i="5"/>
  <c r="F12" i="5"/>
  <c r="E13" i="5"/>
  <c r="G6" i="1" l="1"/>
  <c r="G23" i="1" s="1"/>
  <c r="F13" i="5"/>
  <c r="G24" i="1" l="1"/>
  <c r="G27" i="1" l="1"/>
  <c r="G31" i="1" s="1"/>
</calcChain>
</file>

<file path=xl/sharedStrings.xml><?xml version="1.0" encoding="utf-8"?>
<sst xmlns="http://schemas.openxmlformats.org/spreadsheetml/2006/main" count="110" uniqueCount="70">
  <si>
    <t xml:space="preserve">FINANCIAL YEAR </t>
  </si>
  <si>
    <t xml:space="preserve">Application No.   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</si>
  <si>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</si>
  <si>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</si>
  <si>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</si>
  <si>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</si>
  <si>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</si>
  <si>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</si>
  <si>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</si>
  <si>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</si>
  <si>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</si>
  <si>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</si>
  <si>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</si>
  <si>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</si>
  <si>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</si>
  <si>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</si>
  <si>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</si>
  <si>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</si>
  <si>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</si>
  <si>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</si>
  <si>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</si>
  <si>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</si>
  <si>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</si>
  <si>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</si>
  <si>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</si>
  <si>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</si>
  <si>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</si>
  <si>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</si>
  <si>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</si>
  <si>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</si>
  <si>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</si>
  <si>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</si>
  <si>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</si>
  <si>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</si>
  <si>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</si>
  <si>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</si>
  <si>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</si>
  <si>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</si>
  <si>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</si>
  <si>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</si>
  <si>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</si>
  <si>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</si>
  <si>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</si>
  <si>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</si>
  <si>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</si>
  <si>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</si>
  <si>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 xml:space="preserve">Depreciation </t>
  </si>
  <si>
    <t xml:space="preserve">Int. on Loan </t>
  </si>
  <si>
    <t>EMI Considered</t>
  </si>
  <si>
    <t>Income From Other Sources</t>
  </si>
  <si>
    <t>2017-18</t>
  </si>
  <si>
    <t>2018-19</t>
  </si>
  <si>
    <t>2019-20</t>
  </si>
  <si>
    <t>Ajay Forgings</t>
  </si>
  <si>
    <t>Ajay Forgings ( partnership)</t>
  </si>
  <si>
    <t>Payment Made by u/s 40A(2)(b)</t>
  </si>
  <si>
    <t>Ajay garg</t>
  </si>
  <si>
    <t>Income From house property</t>
  </si>
  <si>
    <t>Income From business/profession</t>
  </si>
  <si>
    <t>Amrit pal garg</t>
  </si>
  <si>
    <t>Nancy garg</t>
  </si>
  <si>
    <t>Income From Salary</t>
  </si>
  <si>
    <t>icici</t>
  </si>
  <si>
    <t>y</t>
  </si>
  <si>
    <t>Ajay forgings</t>
  </si>
  <si>
    <t>Hero</t>
  </si>
  <si>
    <t>Kmbl</t>
  </si>
  <si>
    <t>Ajay Garg</t>
  </si>
  <si>
    <t>Tata</t>
  </si>
  <si>
    <t>idfc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</si>
</sst>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3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name val="Cambria"/>
      <family val="1"/>
      <scheme val="major"/>
    </font>
    <font>
      <b/>
      <sz val="9"/>
      <color indexed="8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b/>
      <sz val="9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6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6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164" fontId="1" fillId="0" borderId="0" applyBorder="0" applyProtection="0"/>
  </cellStyleXfs>
  <cellXfs count="73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1" fontId="11" fillId="7" borderId="1" xfId="0" applyNumberFormat="1" applyFont="1" applyFill="1" applyBorder="1" applyAlignment="1">
      <alignment horizontal="center" vertical="center" wrapText="1"/>
    </xf>
    <xf numFmtId="165" fontId="8" fillId="2" borderId="1" xfId="1" applyNumberFormat="1" applyFont="1" applyFill="1" applyBorder="1" applyAlignment="1" applyProtection="1">
      <alignment horizontal="left" wrapText="1"/>
    </xf>
    <xf numFmtId="165" fontId="8" fillId="0" borderId="1" xfId="1" applyNumberFormat="1" applyFont="1" applyFill="1" applyBorder="1" applyAlignment="1" applyProtection="1">
      <alignment horizontal="left" wrapText="1"/>
    </xf>
    <xf numFmtId="0" fontId="9" fillId="8" borderId="1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/>
    </xf>
    <xf numFmtId="0" fontId="10" fillId="7" borderId="0" xfId="0" applyFont="1" applyFill="1"/>
    <xf numFmtId="0" fontId="11" fillId="7" borderId="1" xfId="0" applyFont="1" applyFill="1" applyBorder="1" applyAlignment="1">
      <alignment horizontal="center" vertical="center" wrapText="1"/>
    </xf>
    <xf numFmtId="2" fontId="11" fillId="7" borderId="1" xfId="0" applyNumberFormat="1" applyFont="1" applyFill="1" applyBorder="1" applyAlignment="1">
      <alignment horizontal="center" vertical="center" wrapText="1"/>
    </xf>
    <xf numFmtId="1" fontId="9" fillId="7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/>
    </xf>
    <xf numFmtId="2" fontId="10" fillId="9" borderId="1" xfId="0" applyNumberFormat="1" applyFont="1" applyFill="1" applyBorder="1" applyAlignment="1">
      <alignment horizontal="center" wrapText="1"/>
    </xf>
    <xf numFmtId="2" fontId="10" fillId="9" borderId="1" xfId="0" applyNumberFormat="1" applyFont="1" applyFill="1" applyBorder="1" applyAlignment="1">
      <alignment horizontal="center"/>
    </xf>
    <xf numFmtId="1" fontId="10" fillId="9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center"/>
    </xf>
    <xf numFmtId="1" fontId="12" fillId="9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1" fontId="10" fillId="7" borderId="1" xfId="0" applyNumberFormat="1" applyFont="1" applyFill="1" applyBorder="1" applyAlignment="1">
      <alignment horizontal="center" vertical="center" wrapText="1"/>
    </xf>
    <xf numFmtId="2" fontId="10" fillId="7" borderId="1" xfId="0" applyNumberFormat="1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166" fontId="8" fillId="2" borderId="1" xfId="1" applyNumberFormat="1" applyFont="1" applyFill="1" applyBorder="1" applyAlignment="1" applyProtection="1">
      <alignment horizontal="left"/>
    </xf>
    <xf numFmtId="166" fontId="8" fillId="0" borderId="1" xfId="1" applyNumberFormat="1" applyFont="1" applyFill="1" applyBorder="1" applyAlignment="1" applyProtection="1">
      <alignment horizontal="left"/>
    </xf>
    <xf numFmtId="165" fontId="8" fillId="2" borderId="1" xfId="1" applyNumberFormat="1" applyFont="1" applyFill="1" applyBorder="1" applyAlignment="1" applyProtection="1">
      <alignment horizontal="left"/>
    </xf>
    <xf numFmtId="9" fontId="8" fillId="2" borderId="1" xfId="1" applyNumberFormat="1" applyFont="1" applyFill="1" applyBorder="1" applyAlignment="1" applyProtection="1">
      <alignment horizontal="left"/>
    </xf>
    <xf numFmtId="10" fontId="8" fillId="0" borderId="1" xfId="1" applyNumberFormat="1" applyFont="1" applyFill="1" applyBorder="1" applyAlignment="1" applyProtection="1">
      <alignment horizontal="left"/>
    </xf>
    <xf numFmtId="165" fontId="8" fillId="4" borderId="1" xfId="1" applyNumberFormat="1" applyFont="1" applyFill="1" applyBorder="1" applyAlignment="1" applyProtection="1">
      <alignment horizontal="left"/>
    </xf>
    <xf numFmtId="165" fontId="8" fillId="0" borderId="1" xfId="1" applyNumberFormat="1" applyFont="1" applyFill="1" applyBorder="1" applyAlignment="1" applyProtection="1">
      <alignment horizontal="left"/>
    </xf>
    <xf numFmtId="2" fontId="8" fillId="4" borderId="1" xfId="5" applyNumberFormat="1" applyFont="1" applyFill="1" applyBorder="1" applyAlignment="1" applyProtection="1">
      <alignment horizontal="left"/>
    </xf>
    <xf numFmtId="164" fontId="8" fillId="4" borderId="1" xfId="5" applyNumberFormat="1" applyFont="1" applyFill="1" applyBorder="1" applyAlignment="1" applyProtection="1">
      <alignment horizontal="left"/>
    </xf>
    <xf numFmtId="165" fontId="8" fillId="3" borderId="1" xfId="1" applyNumberFormat="1" applyFont="1" applyFill="1" applyBorder="1" applyAlignment="1" applyProtection="1">
      <alignment horizontal="left" wrapText="1"/>
    </xf>
    <xf numFmtId="165" fontId="8" fillId="3" borderId="1" xfId="1" applyNumberFormat="1" applyFont="1" applyFill="1" applyBorder="1" applyAlignment="1" applyProtection="1">
      <alignment horizontal="left" wrapText="1"/>
    </xf>
    <xf numFmtId="165" fontId="8" fillId="4" borderId="1" xfId="1" applyNumberFormat="1" applyFont="1" applyFill="1" applyBorder="1" applyAlignment="1" applyProtection="1">
      <alignment horizontal="left" wrapText="1"/>
    </xf>
    <xf numFmtId="9" fontId="8" fillId="4" borderId="1" xfId="1" applyNumberFormat="1" applyFont="1" applyFill="1" applyBorder="1" applyAlignment="1" applyProtection="1">
      <alignment horizontal="left" wrapText="1"/>
    </xf>
    <xf numFmtId="164" fontId="8" fillId="4" borderId="1" xfId="1" applyFont="1" applyFill="1" applyBorder="1" applyAlignment="1" applyProtection="1">
      <alignment horizontal="left" wrapText="1"/>
    </xf>
    <xf numFmtId="167" fontId="8" fillId="4" borderId="1" xfId="1" applyNumberFormat="1" applyFont="1" applyFill="1" applyBorder="1" applyAlignment="1" applyProtection="1">
      <alignment horizontal="left"/>
    </xf>
    <xf numFmtId="2" fontId="10" fillId="9" borderId="3" xfId="0" applyNumberFormat="1" applyFont="1" applyFill="1" applyBorder="1" applyAlignment="1">
      <alignment horizontal="center"/>
    </xf>
    <xf numFmtId="2" fontId="10" fillId="9" borderId="4" xfId="0" applyNumberFormat="1" applyFont="1" applyFill="1" applyBorder="1" applyAlignment="1">
      <alignment horizontal="center"/>
    </xf>
    <xf numFmtId="1" fontId="10" fillId="9" borderId="6" xfId="0" applyNumberFormat="1" applyFont="1" applyFill="1" applyBorder="1" applyAlignment="1">
      <alignment horizontal="center"/>
    </xf>
    <xf numFmtId="1" fontId="10" fillId="9" borderId="2" xfId="0" applyNumberFormat="1" applyFont="1" applyFill="1" applyBorder="1" applyAlignment="1">
      <alignment horizontal="center"/>
    </xf>
    <xf numFmtId="1" fontId="10" fillId="7" borderId="4" xfId="0" applyNumberFormat="1" applyFont="1" applyFill="1" applyBorder="1" applyAlignment="1">
      <alignment horizontal="center" vertical="center" wrapText="1"/>
    </xf>
    <xf numFmtId="1" fontId="10" fillId="7" borderId="5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/>
    </xf>
    <xf numFmtId="0" fontId="8" fillId="2" borderId="1" xfId="3" applyFont="1" applyFill="1" applyBorder="1" applyAlignment="1">
      <alignment horizontal="left" wrapText="1"/>
    </xf>
    <xf numFmtId="0" fontId="8" fillId="0" borderId="1" xfId="4" applyFont="1" applyBorder="1" applyAlignment="1">
      <alignment horizontal="left"/>
    </xf>
    <xf numFmtId="165" fontId="8" fillId="3" borderId="1" xfId="1" applyNumberFormat="1" applyFont="1" applyFill="1" applyBorder="1" applyAlignment="1" applyProtection="1">
      <alignment horizontal="left" wrapText="1"/>
    </xf>
    <xf numFmtId="0" fontId="8" fillId="4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left"/>
    </xf>
    <xf numFmtId="165" fontId="8" fillId="0" borderId="1" xfId="1" applyNumberFormat="1" applyFont="1" applyFill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5"/>
    <cellStyle name="Normal" xfId="0" builtinId="0"/>
    <cellStyle name="Normal_senp__eligibility" xfId="3"/>
    <cellStyle name="Normal_senp__eligibility 1" xfId="4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33"/>
  <sheetViews>
    <sheetView tabSelected="1" topLeftCell="A16" zoomScale="148" zoomScaleNormal="148" workbookViewId="0">
      <selection activeCell="G39" sqref="G39"/>
    </sheetView>
  </sheetViews>
  <sheetFormatPr defaultColWidth="31.28515625" defaultRowHeight="10.5"/>
  <cols>
    <col min="1" max="1" width="25.85546875" style="38" customWidth="1"/>
    <col min="2" max="2" width="10.140625" style="38" customWidth="1"/>
    <col min="3" max="3" width="10.5703125" style="38" customWidth="1"/>
    <col min="4" max="4" width="9.85546875" style="38" customWidth="1"/>
    <col min="5" max="5" width="11.28515625" style="38" customWidth="1"/>
    <col min="6" max="6" width="10" style="38" customWidth="1"/>
    <col min="7" max="7" width="13" style="38" customWidth="1"/>
    <col min="8" max="8" width="18.28515625" style="38" bestFit="1" customWidth="1"/>
    <col min="9" max="9" width="14.7109375" style="38" customWidth="1"/>
    <col min="10" max="10" width="11.85546875" style="38" customWidth="1"/>
    <col min="11" max="11" width="14.5703125" style="38" customWidth="1"/>
    <col min="12" max="13" width="13.140625" style="38" customWidth="1"/>
    <col min="14" max="14" width="13.7109375" style="38" customWidth="1"/>
    <col min="15" max="15" width="14.140625" style="38" customWidth="1"/>
    <col min="16" max="16" width="11.85546875" style="38" customWidth="1"/>
    <col min="17" max="17" width="12" style="38" customWidth="1"/>
    <col min="18" max="18" width="11" style="38" customWidth="1"/>
    <col min="19" max="19" width="11.5703125" style="38" customWidth="1"/>
    <col min="20" max="20" width="12" style="38" customWidth="1"/>
    <col min="21" max="238" width="31.28515625" style="38"/>
    <col min="239" max="246" width="31.28515625" style="39"/>
    <col min="247" max="248" width="31.28515625" style="40"/>
    <col min="249" max="16384" width="31.28515625" style="41"/>
  </cols>
  <sheetData>
    <row r="1" spans="1:7" ht="15" customHeight="1">
      <c r="A1" s="52" t="s">
        <v>53</v>
      </c>
      <c r="B1" s="68" t="s">
        <v>0</v>
      </c>
      <c r="C1" s="68"/>
      <c r="D1" s="51"/>
      <c r="E1" s="51" t="s">
        <v>1</v>
      </c>
      <c r="F1" s="51">
        <v>7720208401</v>
      </c>
      <c r="G1" s="51" t="s">
        <v>2</v>
      </c>
    </row>
    <row r="2" spans="1:7">
      <c r="A2" s="53" t="s">
        <v>54</v>
      </c>
      <c r="B2" s="53" t="s">
        <v>52</v>
      </c>
      <c r="C2" s="53" t="s">
        <v>51</v>
      </c>
      <c r="D2" s="53" t="s">
        <v>50</v>
      </c>
      <c r="E2" s="53" t="s">
        <v>33</v>
      </c>
      <c r="F2" s="54" t="s">
        <v>3</v>
      </c>
      <c r="G2" s="53" t="s">
        <v>34</v>
      </c>
    </row>
    <row r="3" spans="1:7">
      <c r="A3" s="21" t="s">
        <v>45</v>
      </c>
      <c r="B3" s="42">
        <v>5150710</v>
      </c>
      <c r="C3" s="43">
        <v>2859041</v>
      </c>
      <c r="D3" s="43">
        <v>2326461</v>
      </c>
      <c r="E3" s="44">
        <f>AVERAGE(B3:D3)</f>
        <v>3445404</v>
      </c>
      <c r="F3" s="45">
        <v>1</v>
      </c>
      <c r="G3" s="44">
        <f t="shared" ref="G3:G7" si="0">F3*E3</f>
        <v>3445404</v>
      </c>
    </row>
    <row r="4" spans="1:7">
      <c r="A4" s="21" t="s">
        <v>46</v>
      </c>
      <c r="B4" s="42">
        <v>2492022</v>
      </c>
      <c r="C4" s="43">
        <v>2262432</v>
      </c>
      <c r="D4" s="43">
        <v>1411310</v>
      </c>
      <c r="E4" s="44">
        <f t="shared" ref="E4" si="1">AVERAGE(B4:D4)</f>
        <v>2055254.6666666667</v>
      </c>
      <c r="F4" s="45">
        <v>1</v>
      </c>
      <c r="G4" s="44">
        <f t="shared" ref="G4" si="2">F4*E4</f>
        <v>2055254.6666666667</v>
      </c>
    </row>
    <row r="5" spans="1:7">
      <c r="A5" s="21" t="s">
        <v>55</v>
      </c>
      <c r="B5" s="42">
        <f>779985+1320000+900000+5920568</f>
        <v>8920553</v>
      </c>
      <c r="C5" s="43">
        <f>380940+960000+720000</f>
        <v>2060940</v>
      </c>
      <c r="D5" s="43">
        <v>360000</v>
      </c>
      <c r="E5" s="44">
        <f t="shared" ref="E5:E7" si="3">AVERAGE(B5:D5)</f>
        <v>3780497.6666666665</v>
      </c>
      <c r="F5" s="45">
        <v>0.5</v>
      </c>
      <c r="G5" s="44">
        <f t="shared" si="0"/>
        <v>1890248.8333333333</v>
      </c>
    </row>
    <row r="6" spans="1:7">
      <c r="A6" s="21" t="s">
        <v>47</v>
      </c>
      <c r="B6" s="42">
        <v>2655897</v>
      </c>
      <c r="C6" s="43">
        <v>46488</v>
      </c>
      <c r="D6" s="43">
        <v>0</v>
      </c>
      <c r="E6" s="44">
        <f t="shared" si="3"/>
        <v>900795</v>
      </c>
      <c r="F6" s="45">
        <v>1</v>
      </c>
      <c r="G6" s="44">
        <f t="shared" si="0"/>
        <v>900795</v>
      </c>
    </row>
    <row r="7" spans="1:7">
      <c r="A7" s="21" t="s">
        <v>35</v>
      </c>
      <c r="B7" s="42">
        <v>-1638765</v>
      </c>
      <c r="C7" s="42">
        <v>-770621</v>
      </c>
      <c r="D7" s="42">
        <v>-618284</v>
      </c>
      <c r="E7" s="44">
        <f t="shared" si="3"/>
        <v>-1009223.3333333334</v>
      </c>
      <c r="F7" s="45">
        <v>1</v>
      </c>
      <c r="G7" s="44">
        <f t="shared" si="0"/>
        <v>-1009223.3333333334</v>
      </c>
    </row>
    <row r="8" spans="1:7">
      <c r="A8" s="53" t="s">
        <v>56</v>
      </c>
      <c r="B8" s="53" t="s">
        <v>52</v>
      </c>
      <c r="C8" s="53" t="s">
        <v>51</v>
      </c>
      <c r="D8" s="53" t="s">
        <v>50</v>
      </c>
      <c r="E8" s="53" t="s">
        <v>33</v>
      </c>
      <c r="F8" s="54" t="s">
        <v>3</v>
      </c>
      <c r="G8" s="53" t="s">
        <v>34</v>
      </c>
    </row>
    <row r="9" spans="1:7">
      <c r="A9" s="21" t="s">
        <v>58</v>
      </c>
      <c r="B9" s="42">
        <v>0</v>
      </c>
      <c r="C9" s="43">
        <v>0</v>
      </c>
      <c r="D9" s="43">
        <v>720000</v>
      </c>
      <c r="E9" s="44">
        <f>AVERAGE(B9:D9)</f>
        <v>240000</v>
      </c>
      <c r="F9" s="45">
        <v>1</v>
      </c>
      <c r="G9" s="44">
        <f t="shared" ref="G9:G12" si="4">F9*E9</f>
        <v>240000</v>
      </c>
    </row>
    <row r="10" spans="1:7">
      <c r="A10" s="21" t="s">
        <v>57</v>
      </c>
      <c r="B10" s="42">
        <v>0</v>
      </c>
      <c r="C10" s="43">
        <v>0</v>
      </c>
      <c r="D10" s="43">
        <v>331780</v>
      </c>
      <c r="E10" s="44">
        <f t="shared" ref="E10:E12" si="5">AVERAGE(B10:D10)</f>
        <v>110593.33333333333</v>
      </c>
      <c r="F10" s="45">
        <v>1</v>
      </c>
      <c r="G10" s="44">
        <f t="shared" si="4"/>
        <v>110593.33333333333</v>
      </c>
    </row>
    <row r="11" spans="1:7">
      <c r="A11" s="21" t="s">
        <v>49</v>
      </c>
      <c r="B11" s="42">
        <v>11362</v>
      </c>
      <c r="C11" s="43">
        <v>74428</v>
      </c>
      <c r="D11" s="43"/>
      <c r="E11" s="44">
        <f t="shared" si="5"/>
        <v>42895</v>
      </c>
      <c r="F11" s="45">
        <v>0.5</v>
      </c>
      <c r="G11" s="44">
        <f t="shared" si="4"/>
        <v>21447.5</v>
      </c>
    </row>
    <row r="12" spans="1:7">
      <c r="A12" s="21" t="s">
        <v>35</v>
      </c>
      <c r="B12" s="42">
        <v>-115605</v>
      </c>
      <c r="C12" s="42">
        <v>-116042</v>
      </c>
      <c r="D12" s="42">
        <v>-63646</v>
      </c>
      <c r="E12" s="44">
        <f t="shared" si="5"/>
        <v>-98431</v>
      </c>
      <c r="F12" s="45">
        <v>1</v>
      </c>
      <c r="G12" s="44">
        <f t="shared" si="4"/>
        <v>-98431</v>
      </c>
    </row>
    <row r="13" spans="1:7">
      <c r="A13" s="53" t="s">
        <v>59</v>
      </c>
      <c r="B13" s="53" t="s">
        <v>52</v>
      </c>
      <c r="C13" s="53" t="s">
        <v>51</v>
      </c>
      <c r="D13" s="53" t="s">
        <v>50</v>
      </c>
      <c r="E13" s="53" t="s">
        <v>33</v>
      </c>
      <c r="F13" s="54" t="s">
        <v>3</v>
      </c>
      <c r="G13" s="53" t="s">
        <v>34</v>
      </c>
    </row>
    <row r="14" spans="1:7">
      <c r="A14" s="21" t="s">
        <v>58</v>
      </c>
      <c r="B14" s="42">
        <v>900000</v>
      </c>
      <c r="C14" s="43">
        <v>720000</v>
      </c>
      <c r="D14" s="43">
        <v>440000</v>
      </c>
      <c r="E14" s="44">
        <f>AVERAGE(B14:D14)</f>
        <v>686666.66666666663</v>
      </c>
      <c r="F14" s="45">
        <v>1</v>
      </c>
      <c r="G14" s="44">
        <f t="shared" ref="G14:G17" si="6">F14*E14</f>
        <v>686666.66666666663</v>
      </c>
    </row>
    <row r="15" spans="1:7">
      <c r="A15" s="21" t="s">
        <v>57</v>
      </c>
      <c r="B15" s="42">
        <v>0</v>
      </c>
      <c r="C15" s="43">
        <v>0</v>
      </c>
      <c r="D15" s="43">
        <v>0</v>
      </c>
      <c r="E15" s="44">
        <f t="shared" ref="E15:E17" si="7">AVERAGE(B15:D15)</f>
        <v>0</v>
      </c>
      <c r="F15" s="45">
        <v>1</v>
      </c>
      <c r="G15" s="44">
        <f t="shared" si="6"/>
        <v>0</v>
      </c>
    </row>
    <row r="16" spans="1:7">
      <c r="A16" s="21" t="s">
        <v>49</v>
      </c>
      <c r="B16" s="42">
        <v>20854</v>
      </c>
      <c r="C16" s="43">
        <v>0</v>
      </c>
      <c r="D16" s="43">
        <v>72000</v>
      </c>
      <c r="E16" s="44">
        <f t="shared" si="7"/>
        <v>30951.333333333332</v>
      </c>
      <c r="F16" s="45">
        <v>0.5</v>
      </c>
      <c r="G16" s="44">
        <f t="shared" si="6"/>
        <v>15475.666666666666</v>
      </c>
    </row>
    <row r="17" spans="1:7">
      <c r="A17" s="21" t="s">
        <v>35</v>
      </c>
      <c r="B17" s="42">
        <v>-91585</v>
      </c>
      <c r="C17" s="42">
        <v>-54956</v>
      </c>
      <c r="D17" s="42">
        <v>-13135</v>
      </c>
      <c r="E17" s="44">
        <f t="shared" si="7"/>
        <v>-53225.333333333336</v>
      </c>
      <c r="F17" s="45">
        <v>1</v>
      </c>
      <c r="G17" s="44">
        <f t="shared" si="6"/>
        <v>-53225.333333333336</v>
      </c>
    </row>
    <row r="18" spans="1:7">
      <c r="A18" s="53" t="s">
        <v>60</v>
      </c>
      <c r="B18" s="53" t="s">
        <v>52</v>
      </c>
      <c r="C18" s="53" t="s">
        <v>51</v>
      </c>
      <c r="D18" s="53" t="s">
        <v>50</v>
      </c>
      <c r="E18" s="53" t="s">
        <v>33</v>
      </c>
      <c r="F18" s="54" t="s">
        <v>3</v>
      </c>
      <c r="G18" s="53" t="s">
        <v>34</v>
      </c>
    </row>
    <row r="19" spans="1:7">
      <c r="A19" s="21" t="s">
        <v>61</v>
      </c>
      <c r="B19" s="42">
        <v>755010</v>
      </c>
      <c r="C19" s="43">
        <v>380940</v>
      </c>
      <c r="D19" s="43">
        <v>341136</v>
      </c>
      <c r="E19" s="44">
        <f>AVERAGE(B19:D19)</f>
        <v>492362</v>
      </c>
      <c r="F19" s="45">
        <v>1</v>
      </c>
      <c r="G19" s="44">
        <f t="shared" ref="G19:G22" si="8">F19*E19</f>
        <v>492362</v>
      </c>
    </row>
    <row r="20" spans="1:7">
      <c r="A20" s="21" t="s">
        <v>57</v>
      </c>
      <c r="B20" s="42">
        <v>0</v>
      </c>
      <c r="C20" s="43">
        <v>0</v>
      </c>
      <c r="D20" s="43">
        <v>0</v>
      </c>
      <c r="E20" s="44">
        <f t="shared" ref="E20" si="9">AVERAGE(B20:D20)</f>
        <v>0</v>
      </c>
      <c r="F20" s="45">
        <v>1</v>
      </c>
      <c r="G20" s="44">
        <f t="shared" ref="G20" si="10">F20*E20</f>
        <v>0</v>
      </c>
    </row>
    <row r="21" spans="1:7">
      <c r="A21" s="21" t="s">
        <v>49</v>
      </c>
      <c r="B21" s="42">
        <v>0</v>
      </c>
      <c r="C21" s="43">
        <v>0</v>
      </c>
      <c r="D21" s="43">
        <v>310998</v>
      </c>
      <c r="E21" s="44">
        <f t="shared" ref="E21:E22" si="11">AVERAGE(B21:D21)</f>
        <v>103666</v>
      </c>
      <c r="F21" s="45">
        <v>0.5</v>
      </c>
      <c r="G21" s="44">
        <f t="shared" si="8"/>
        <v>51833</v>
      </c>
    </row>
    <row r="22" spans="1:7">
      <c r="A22" s="21" t="s">
        <v>35</v>
      </c>
      <c r="B22" s="42">
        <v>-39772</v>
      </c>
      <c r="C22" s="42">
        <v>-1566</v>
      </c>
      <c r="D22" s="42">
        <v>-26405</v>
      </c>
      <c r="E22" s="44">
        <f t="shared" si="11"/>
        <v>-22581</v>
      </c>
      <c r="F22" s="45">
        <v>1</v>
      </c>
      <c r="G22" s="44">
        <f t="shared" si="8"/>
        <v>-22581</v>
      </c>
    </row>
    <row r="23" spans="1:7">
      <c r="A23" s="55" t="s">
        <v>36</v>
      </c>
      <c r="B23" s="69"/>
      <c r="C23" s="69"/>
      <c r="D23" s="69"/>
      <c r="E23" s="69"/>
      <c r="F23" s="69"/>
      <c r="G23" s="56">
        <f>+SUM(G3:G22)</f>
        <v>8726620</v>
      </c>
    </row>
    <row r="24" spans="1:7">
      <c r="A24" s="22" t="s">
        <v>37</v>
      </c>
      <c r="B24" s="70"/>
      <c r="C24" s="70"/>
      <c r="D24" s="70"/>
      <c r="E24" s="70"/>
      <c r="F24" s="70"/>
      <c r="G24" s="56">
        <f>G23/12</f>
        <v>727218.33333333337</v>
      </c>
    </row>
    <row r="25" spans="1:7">
      <c r="A25" s="22" t="s">
        <v>38</v>
      </c>
      <c r="B25" s="70"/>
      <c r="C25" s="70"/>
      <c r="D25" s="70"/>
      <c r="E25" s="70"/>
      <c r="F25" s="70"/>
      <c r="G25" s="44">
        <f>RTR!G12</f>
        <v>0</v>
      </c>
    </row>
    <row r="26" spans="1:7" ht="12" customHeight="1">
      <c r="A26" s="48" t="s">
        <v>39</v>
      </c>
      <c r="B26" s="71"/>
      <c r="C26" s="71"/>
      <c r="D26" s="71"/>
      <c r="E26" s="71"/>
      <c r="F26" s="71"/>
      <c r="G26" s="46">
        <v>1.5</v>
      </c>
    </row>
    <row r="27" spans="1:7" ht="9" customHeight="1">
      <c r="A27" s="22" t="s">
        <v>40</v>
      </c>
      <c r="B27" s="70"/>
      <c r="C27" s="70"/>
      <c r="D27" s="70"/>
      <c r="E27" s="70"/>
      <c r="F27" s="70"/>
      <c r="G27" s="47">
        <f>(G24*G26)-G25</f>
        <v>1090827.5</v>
      </c>
    </row>
    <row r="28" spans="1:7">
      <c r="A28" s="22" t="s">
        <v>41</v>
      </c>
      <c r="B28" s="70"/>
      <c r="C28" s="70"/>
      <c r="D28" s="70"/>
      <c r="E28" s="70"/>
      <c r="F28" s="70"/>
      <c r="G28" s="48">
        <v>120</v>
      </c>
    </row>
    <row r="29" spans="1:7" ht="11.25" customHeight="1">
      <c r="A29" s="22" t="s">
        <v>42</v>
      </c>
      <c r="B29" s="70"/>
      <c r="C29" s="70"/>
      <c r="D29" s="70"/>
      <c r="E29" s="70"/>
      <c r="F29" s="70"/>
      <c r="G29" s="46">
        <v>0.1</v>
      </c>
    </row>
    <row r="30" spans="1:7" ht="11.25" customHeight="1">
      <c r="A30" s="22" t="s">
        <v>43</v>
      </c>
      <c r="B30" s="70"/>
      <c r="C30" s="70"/>
      <c r="D30" s="70"/>
      <c r="E30" s="70"/>
      <c r="F30" s="70"/>
      <c r="G30" s="49">
        <f>PMT(G29/12,G28,-100000)</f>
        <v>1321.5073688176165</v>
      </c>
    </row>
    <row r="31" spans="1:7" ht="9.75" customHeight="1">
      <c r="A31" s="22" t="s">
        <v>44</v>
      </c>
      <c r="B31" s="70"/>
      <c r="C31" s="70"/>
      <c r="D31" s="70"/>
      <c r="E31" s="70"/>
      <c r="F31" s="70"/>
      <c r="G31" s="50">
        <f>G27/G30</f>
        <v>825.44185960611696</v>
      </c>
    </row>
    <row r="32" spans="1:7" ht="12" customHeight="1">
      <c r="A32" s="67"/>
      <c r="B32" s="67"/>
      <c r="C32" s="67"/>
      <c r="D32" s="67"/>
      <c r="E32" s="67"/>
      <c r="F32" s="67"/>
      <c r="G32" s="67"/>
    </row>
    <row r="33" spans="1:7">
      <c r="A33" s="66"/>
      <c r="B33" s="66"/>
      <c r="C33" s="66"/>
      <c r="D33" s="66"/>
      <c r="E33" s="66"/>
      <c r="F33" s="66"/>
      <c r="G33" s="66"/>
    </row>
  </sheetData>
  <sheetProtection selectLockedCells="1" selectUnlockedCells="1"/>
  <mergeCells count="12">
    <mergeCell ref="A33:G33"/>
    <mergeCell ref="A32:G32"/>
    <mergeCell ref="B1:C1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</sheetPr>
  <dimension ref="A1:IK16"/>
  <sheetViews>
    <sheetView zoomScale="124" zoomScaleNormal="124" workbookViewId="0">
      <selection activeCell="D20" sqref="D20"/>
    </sheetView>
  </sheetViews>
  <sheetFormatPr defaultColWidth="22.140625" defaultRowHeight="12"/>
  <cols>
    <col min="1" max="1" width="5.42578125" style="24" customWidth="1"/>
    <col min="2" max="2" width="15.7109375" style="24" customWidth="1"/>
    <col min="3" max="3" width="23.85546875" style="24" customWidth="1"/>
    <col min="4" max="4" width="14.7109375" style="24" bestFit="1" customWidth="1"/>
    <col min="5" max="5" width="9.85546875" style="24" customWidth="1"/>
    <col min="6" max="6" width="13" style="24" customWidth="1"/>
    <col min="7" max="7" width="10.140625" style="24" customWidth="1"/>
    <col min="8" max="8" width="10.28515625" style="24" customWidth="1"/>
    <col min="9" max="245" width="22.140625" style="24"/>
    <col min="246" max="16384" width="22.140625" style="25"/>
  </cols>
  <sheetData>
    <row r="1" spans="1:8" ht="24">
      <c r="A1" s="23" t="s">
        <v>4</v>
      </c>
      <c r="B1" s="23" t="s">
        <v>5</v>
      </c>
      <c r="C1" s="23" t="s">
        <v>6</v>
      </c>
      <c r="D1" s="23" t="s">
        <v>7</v>
      </c>
      <c r="E1" s="23" t="s">
        <v>8</v>
      </c>
      <c r="F1" s="23" t="s">
        <v>9</v>
      </c>
      <c r="G1" s="23" t="s">
        <v>10</v>
      </c>
      <c r="H1" s="23" t="s">
        <v>48</v>
      </c>
    </row>
    <row r="2" spans="1:8">
      <c r="A2" s="26">
        <v>1</v>
      </c>
      <c r="B2" s="20">
        <v>72232894</v>
      </c>
      <c r="C2" s="26" t="s">
        <v>53</v>
      </c>
      <c r="D2" s="26" t="s">
        <v>62</v>
      </c>
      <c r="E2" s="20"/>
      <c r="F2" s="27">
        <v>2669100</v>
      </c>
      <c r="G2" s="20">
        <v>55085</v>
      </c>
      <c r="H2" s="20" t="s">
        <v>63</v>
      </c>
    </row>
    <row r="3" spans="1:8">
      <c r="A3" s="26">
        <v>2</v>
      </c>
      <c r="B3" s="20">
        <v>925308</v>
      </c>
      <c r="C3" s="26" t="s">
        <v>64</v>
      </c>
      <c r="D3" s="26" t="s">
        <v>65</v>
      </c>
      <c r="E3" s="20"/>
      <c r="F3" s="27">
        <v>2669100</v>
      </c>
      <c r="G3" s="20">
        <v>55085</v>
      </c>
      <c r="H3" s="20" t="s">
        <v>63</v>
      </c>
    </row>
    <row r="4" spans="1:8">
      <c r="A4" s="26">
        <v>3</v>
      </c>
      <c r="B4" s="20">
        <v>808270</v>
      </c>
      <c r="C4" s="26" t="s">
        <v>53</v>
      </c>
      <c r="D4" s="26" t="s">
        <v>66</v>
      </c>
      <c r="E4" s="20"/>
      <c r="F4" s="27">
        <v>41000000</v>
      </c>
      <c r="G4" s="28">
        <v>853084</v>
      </c>
      <c r="H4" s="20" t="s">
        <v>63</v>
      </c>
    </row>
    <row r="5" spans="1:8">
      <c r="A5" s="26">
        <v>4</v>
      </c>
      <c r="B5" s="20">
        <v>2018177441862</v>
      </c>
      <c r="C5" s="26" t="s">
        <v>67</v>
      </c>
      <c r="D5" s="26" t="s">
        <v>68</v>
      </c>
      <c r="E5" s="20"/>
      <c r="F5" s="27">
        <v>17500000</v>
      </c>
      <c r="G5" s="28">
        <v>103859</v>
      </c>
      <c r="H5" s="20" t="s">
        <v>63</v>
      </c>
    </row>
    <row r="6" spans="1:8">
      <c r="A6" s="26">
        <v>5</v>
      </c>
      <c r="B6" s="29">
        <v>10440403</v>
      </c>
      <c r="C6" s="26" t="s">
        <v>67</v>
      </c>
      <c r="D6" s="30" t="s">
        <v>69</v>
      </c>
      <c r="E6" s="31"/>
      <c r="F6" s="31">
        <v>13600000</v>
      </c>
      <c r="G6" s="63">
        <v>179726</v>
      </c>
      <c r="H6" s="64" t="s">
        <v>63</v>
      </c>
    </row>
    <row r="7" spans="1:8">
      <c r="A7" s="26">
        <v>6</v>
      </c>
      <c r="B7" s="29">
        <v>8470869</v>
      </c>
      <c r="C7" s="26" t="s">
        <v>67</v>
      </c>
      <c r="D7" s="30" t="s">
        <v>69</v>
      </c>
      <c r="E7" s="31"/>
      <c r="F7" s="31">
        <v>4650000</v>
      </c>
      <c r="G7" s="65">
        <v>78403</v>
      </c>
      <c r="H7" s="64" t="s">
        <v>63</v>
      </c>
    </row>
    <row r="8" spans="1:8">
      <c r="A8" s="26">
        <v>7</v>
      </c>
      <c r="B8" s="29">
        <v>8430623</v>
      </c>
      <c r="C8" s="26" t="s">
        <v>67</v>
      </c>
      <c r="D8" s="30" t="s">
        <v>69</v>
      </c>
      <c r="E8" s="31"/>
      <c r="F8" s="31">
        <v>11700000</v>
      </c>
      <c r="G8" s="32">
        <v>197270</v>
      </c>
      <c r="H8" s="20" t="s">
        <v>63</v>
      </c>
    </row>
    <row r="9" spans="1:8">
      <c r="A9" s="26">
        <v>8</v>
      </c>
      <c r="B9" s="29"/>
      <c r="C9" s="26"/>
      <c r="D9" s="31"/>
      <c r="E9" s="31"/>
      <c r="F9" s="31"/>
      <c r="G9" s="32"/>
      <c r="H9" s="20"/>
    </row>
    <row r="10" spans="1:8">
      <c r="A10" s="26">
        <v>9</v>
      </c>
      <c r="B10" s="20"/>
      <c r="C10" s="26"/>
      <c r="D10" s="26"/>
      <c r="E10" s="20"/>
      <c r="F10" s="27"/>
      <c r="G10" s="20"/>
      <c r="H10" s="20"/>
    </row>
    <row r="11" spans="1:8" ht="12.75" thickBot="1">
      <c r="A11" s="35">
        <v>10</v>
      </c>
      <c r="B11" s="36"/>
      <c r="C11" s="35"/>
      <c r="D11" s="35"/>
      <c r="E11" s="36"/>
      <c r="F11" s="37"/>
      <c r="G11" s="62"/>
      <c r="H11" s="36"/>
    </row>
    <row r="12" spans="1:8" ht="12.75" thickBot="1">
      <c r="A12" s="35"/>
      <c r="B12" s="29"/>
      <c r="C12" s="35"/>
      <c r="D12" s="31"/>
      <c r="E12" s="31"/>
      <c r="F12" s="57"/>
      <c r="G12" s="60"/>
      <c r="H12" s="61"/>
    </row>
    <row r="13" spans="1:8" ht="12.75" thickBot="1">
      <c r="A13" s="35"/>
      <c r="B13" s="29"/>
      <c r="C13" s="35"/>
      <c r="D13" s="31"/>
      <c r="E13" s="31"/>
      <c r="F13" s="57"/>
      <c r="G13" s="60">
        <f>SUM(G2:G12)</f>
        <v>1522512</v>
      </c>
      <c r="H13" s="58"/>
    </row>
    <row r="14" spans="1:8">
      <c r="A14" s="26"/>
      <c r="B14" s="29"/>
      <c r="C14" s="26"/>
      <c r="D14" s="31"/>
      <c r="E14" s="31"/>
      <c r="F14" s="31"/>
      <c r="G14" s="59"/>
      <c r="H14" s="31"/>
    </row>
    <row r="15" spans="1:8">
      <c r="A15" s="26"/>
      <c r="B15" s="29"/>
      <c r="C15" s="26"/>
      <c r="D15" s="31"/>
      <c r="E15" s="31"/>
      <c r="F15" s="31"/>
      <c r="G15" s="32"/>
      <c r="H15" s="31"/>
    </row>
    <row r="16" spans="1:8">
      <c r="A16" s="33"/>
      <c r="B16" s="26"/>
      <c r="C16" s="26"/>
      <c r="D16" s="26"/>
      <c r="E16" s="26"/>
      <c r="F16" s="26"/>
      <c r="G16" s="26"/>
      <c r="H16" s="3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2" t="s">
        <v>11</v>
      </c>
      <c r="B1" s="72"/>
      <c r="C1" s="2"/>
    </row>
    <row r="2" spans="1:6" ht="14.25" customHeight="1">
      <c r="A2" s="72" t="s">
        <v>12</v>
      </c>
      <c r="B2" s="72"/>
      <c r="C2" s="2"/>
    </row>
    <row r="5" spans="1:6" ht="30">
      <c r="A5" s="3" t="s">
        <v>4</v>
      </c>
      <c r="B5" s="4" t="s">
        <v>13</v>
      </c>
      <c r="C5" s="4" t="s">
        <v>14</v>
      </c>
      <c r="D5" s="5" t="s">
        <v>15</v>
      </c>
      <c r="E5" s="1" t="s">
        <v>16</v>
      </c>
      <c r="F5" s="1" t="s">
        <v>17</v>
      </c>
    </row>
    <row r="6" spans="1:6" ht="42.75">
      <c r="A6" s="6">
        <v>1</v>
      </c>
      <c r="B6" s="7" t="s">
        <v>18</v>
      </c>
      <c r="C6" s="8" t="s">
        <v>19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20</v>
      </c>
      <c r="C7" s="8" t="s">
        <v>21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22</v>
      </c>
      <c r="C8" s="8" t="s">
        <v>23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24</v>
      </c>
      <c r="C9" s="12" t="s">
        <v>25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26</v>
      </c>
      <c r="C10" s="8" t="s">
        <v>27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28</v>
      </c>
      <c r="C11" s="14" t="s">
        <v>29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30</v>
      </c>
      <c r="C12" s="15" t="s">
        <v>31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32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dcterms:created xsi:type="dcterms:W3CDTF">2015-09-25T09:25:31Z</dcterms:created>
  <dcterms:modified xsi:type="dcterms:W3CDTF">2020-03-16T09:39:25Z</dcterms:modified>
</cp:coreProperties>
</file>