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1"/>
  </bookViews>
  <sheets>
    <sheet name="Eligibility" sheetId="1" r:id="rId1"/>
    <sheet name="RTR" sheetId="2" r:id="rId2"/>
    <sheet name="Sheet1" sheetId="5" state="hidden" r:id="rId3"/>
    <sheet name="Banking" sheetId="6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AI19" i="6"/>
  <c r="AI18" i="6"/>
  <c r="AI17" i="6"/>
  <c r="AI16" i="6"/>
  <c r="AI15" i="6"/>
  <c r="AI14" i="6"/>
  <c r="AI13" i="6"/>
  <c r="AI12" i="6"/>
  <c r="AI11" i="6"/>
  <c r="AI10" i="6"/>
  <c r="AI9" i="6"/>
  <c r="AI8" i="6"/>
  <c r="AI20" i="6" l="1"/>
  <c r="AI21" i="6" s="1"/>
  <c r="B15" i="1"/>
  <c r="D16" i="1"/>
  <c r="F16" i="1" s="1"/>
  <c r="D15" i="1"/>
  <c r="F15" i="1" s="1"/>
  <c r="B12" i="1"/>
  <c r="D12" i="1" s="1"/>
  <c r="F12" i="1" s="1"/>
  <c r="D13" i="1"/>
  <c r="F13" i="1" s="1"/>
  <c r="C8" i="1"/>
  <c r="B8" i="1"/>
  <c r="D8" i="1" l="1"/>
  <c r="F8" i="1" s="1"/>
  <c r="J9" i="2"/>
  <c r="D9" i="1"/>
  <c r="F9" i="1" s="1"/>
  <c r="D6" i="1" l="1"/>
  <c r="F6" i="1" s="1"/>
  <c r="D5" i="1" l="1"/>
  <c r="F5" i="1" s="1"/>
  <c r="D7" i="1"/>
  <c r="F7" i="1" s="1"/>
  <c r="D3" i="1"/>
  <c r="D4" i="1"/>
  <c r="D10" i="1"/>
  <c r="F3" i="1" l="1"/>
  <c r="F4" i="1"/>
  <c r="F10" i="1"/>
  <c r="E13" i="5"/>
  <c r="F12" i="5"/>
  <c r="F11" i="5"/>
  <c r="F10" i="5"/>
  <c r="F9" i="5"/>
  <c r="F8" i="5"/>
  <c r="F7" i="5"/>
  <c r="F6" i="5"/>
  <c r="F19" i="1"/>
  <c r="F24" i="1"/>
  <c r="F17" i="1" l="1"/>
  <c r="F13" i="5"/>
  <c r="F18" i="1"/>
  <c r="F21" i="1" s="1"/>
  <c r="F25" i="1" s="1"/>
</calcChain>
</file>

<file path=xl/sharedStrings.xml><?xml version="1.0" encoding="utf-8"?>
<sst xmlns="http://schemas.openxmlformats.org/spreadsheetml/2006/main" count="132" uniqueCount="97">
  <si>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</si>
  <si>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</si>
  <si>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</si>
  <si>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</si>
  <si>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</si>
  <si>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</si>
  <si>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</si>
  <si>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</si>
  <si>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</si>
  <si>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</si>
  <si>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</si>
  <si>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</si>
  <si>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</si>
  <si>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</si>
  <si>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</si>
  <si>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</si>
  <si>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</si>
  <si>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</si>
  <si>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</si>
  <si>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</si>
  <si>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EMI Amt</t>
  </si>
  <si>
    <t>EMI Considered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</si>
  <si>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</si>
  <si>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</si>
  <si>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</si>
  <si>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</si>
  <si>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</si>
  <si>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</si>
  <si>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</si>
  <si>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</si>
  <si>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</si>
  <si>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</si>
  <si>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</si>
  <si>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</si>
  <si>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</si>
  <si>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</si>
  <si>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</si>
  <si>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</si>
  <si>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</si>
  <si>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</si>
  <si>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</si>
  <si>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</si>
  <si>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</si>
  <si>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</si>
  <si>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</si>
  <si>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</si>
  <si>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</si>
  <si>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</si>
  <si>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>Lap</t>
  </si>
  <si>
    <t>n</t>
  </si>
  <si>
    <t>Bank Interest</t>
  </si>
  <si>
    <t>Payment Made u/s 40 (2)ab</t>
  </si>
  <si>
    <t>Salary To Partners</t>
  </si>
  <si>
    <t>Axis Bank</t>
  </si>
  <si>
    <t>Bajaj Finserv</t>
  </si>
  <si>
    <t>HDFC Bank</t>
  </si>
  <si>
    <t>G K Synthetics</t>
  </si>
  <si>
    <t xml:space="preserve">G K Synthetics </t>
  </si>
  <si>
    <t>Interest To Partners</t>
  </si>
  <si>
    <t>Kanav Singla</t>
  </si>
  <si>
    <t>Abhishek Jain</t>
  </si>
  <si>
    <t>HDB Financial</t>
  </si>
  <si>
    <t>Loan Start Date</t>
  </si>
  <si>
    <t>LEDLFL040792</t>
  </si>
  <si>
    <t>Lending kart</t>
  </si>
  <si>
    <t>BL</t>
  </si>
  <si>
    <t>426BLFFA877206</t>
  </si>
  <si>
    <t>Bl</t>
  </si>
  <si>
    <t>Fullerton</t>
  </si>
  <si>
    <t>UCR004204901597</t>
  </si>
  <si>
    <t>Auto Loan</t>
  </si>
  <si>
    <t>IDFC</t>
  </si>
  <si>
    <t>31/03/2019</t>
  </si>
  <si>
    <t>31/03/2020</t>
  </si>
  <si>
    <t>Sale</t>
  </si>
  <si>
    <t>Firm</t>
  </si>
  <si>
    <t>Partner</t>
  </si>
  <si>
    <t>As Per Days</t>
  </si>
  <si>
    <t>Crs.</t>
  </si>
  <si>
    <t>Total</t>
  </si>
  <si>
    <t>Sep</t>
  </si>
  <si>
    <t>Oct</t>
  </si>
  <si>
    <t>Nov</t>
  </si>
  <si>
    <t>Dec</t>
  </si>
  <si>
    <t>Jan</t>
  </si>
  <si>
    <t>Feb</t>
  </si>
  <si>
    <t>March</t>
  </si>
  <si>
    <t>April</t>
  </si>
  <si>
    <t xml:space="preserve">May </t>
  </si>
  <si>
    <t>June</t>
  </si>
  <si>
    <t xml:space="preserve">July </t>
  </si>
  <si>
    <t>August</t>
  </si>
  <si>
    <t>Eligibilty In Lacs</t>
  </si>
  <si>
    <t>G K Synthetics Account No 00348730000033 (HDFC Bank)</t>
  </si>
  <si>
    <t>y</t>
  </si>
  <si>
    <t>31/09/2020</t>
  </si>
  <si>
    <t xml:space="preserve">Max FOIR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</si>
</sst>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21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.5"/>
      <name val="Zurich BT"/>
      <charset val="134"/>
    </font>
    <font>
      <sz val="10.5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10.5"/>
      <name val="Calibri"/>
      <family val="2"/>
      <scheme val="minor"/>
    </font>
    <font>
      <sz val="10.5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  <xf numFmtId="0" fontId="14" fillId="0" borderId="0"/>
    <xf numFmtId="0" fontId="20" fillId="11" borderId="0" applyNumberFormat="0" applyBorder="0" applyAlignment="0" applyProtection="0"/>
  </cellStyleXfs>
  <cellXfs count="76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0" fontId="13" fillId="0" borderId="2" xfId="0" applyFont="1" applyFill="1" applyBorder="1" applyAlignment="1">
      <alignment horizontal="left" vertical="center" wrapText="1"/>
    </xf>
    <xf numFmtId="1" fontId="13" fillId="0" borderId="2" xfId="0" applyNumberFormat="1" applyFont="1" applyBorder="1" applyAlignment="1">
      <alignment horizontal="left" vertical="center" wrapText="1"/>
    </xf>
    <xf numFmtId="168" fontId="13" fillId="0" borderId="2" xfId="0" applyNumberFormat="1" applyFont="1" applyBorder="1" applyAlignment="1">
      <alignment horizontal="left" vertical="center" wrapText="1"/>
    </xf>
    <xf numFmtId="1" fontId="13" fillId="4" borderId="2" xfId="0" applyNumberFormat="1" applyFont="1" applyFill="1" applyBorder="1" applyAlignment="1">
      <alignment horizontal="left" vertical="center" wrapText="1"/>
    </xf>
    <xf numFmtId="2" fontId="12" fillId="6" borderId="2" xfId="0" applyNumberFormat="1" applyFont="1" applyFill="1" applyBorder="1" applyAlignment="1">
      <alignment horizontal="left" vertical="center"/>
    </xf>
    <xf numFmtId="164" fontId="15" fillId="5" borderId="2" xfId="1" applyNumberFormat="1" applyFont="1" applyFill="1" applyBorder="1" applyAlignment="1" applyProtection="1">
      <alignment horizontal="center" vertical="center" wrapText="1"/>
    </xf>
    <xf numFmtId="164" fontId="15" fillId="7" borderId="2" xfId="1" applyNumberFormat="1" applyFont="1" applyFill="1" applyBorder="1" applyAlignment="1" applyProtection="1">
      <alignment horizontal="left" vertical="center" wrapText="1"/>
    </xf>
    <xf numFmtId="164" fontId="15" fillId="8" borderId="2" xfId="1" applyNumberFormat="1" applyFont="1" applyFill="1" applyBorder="1" applyAlignment="1" applyProtection="1">
      <alignment horizontal="center" vertical="center" wrapText="1"/>
    </xf>
    <xf numFmtId="9" fontId="15" fillId="8" borderId="2" xfId="1" applyNumberFormat="1" applyFont="1" applyFill="1" applyBorder="1" applyAlignment="1" applyProtection="1">
      <alignment horizontal="center" vertical="center" wrapText="1"/>
    </xf>
    <xf numFmtId="164" fontId="16" fillId="6" borderId="2" xfId="1" applyNumberFormat="1" applyFont="1" applyFill="1" applyBorder="1" applyAlignment="1" applyProtection="1">
      <alignment horizontal="left" vertical="center" wrapText="1"/>
    </xf>
    <xf numFmtId="166" fontId="16" fillId="6" borderId="2" xfId="1" applyNumberFormat="1" applyFont="1" applyFill="1" applyBorder="1" applyAlignment="1" applyProtection="1">
      <alignment horizontal="center" vertical="center"/>
    </xf>
    <xf numFmtId="166" fontId="16" fillId="0" borderId="2" xfId="1" applyNumberFormat="1" applyFont="1" applyFill="1" applyBorder="1" applyAlignment="1" applyProtection="1">
      <alignment horizontal="center" vertical="center"/>
    </xf>
    <xf numFmtId="164" fontId="16" fillId="6" borderId="2" xfId="1" applyNumberFormat="1" applyFont="1" applyFill="1" applyBorder="1" applyAlignment="1" applyProtection="1">
      <alignment horizontal="center" vertical="top"/>
    </xf>
    <xf numFmtId="9" fontId="16" fillId="6" borderId="2" xfId="1" applyNumberFormat="1" applyFont="1" applyFill="1" applyBorder="1" applyAlignment="1" applyProtection="1">
      <alignment horizontal="center" vertical="top"/>
    </xf>
    <xf numFmtId="165" fontId="15" fillId="8" borderId="2" xfId="1" applyFont="1" applyFill="1" applyBorder="1" applyAlignment="1" applyProtection="1">
      <alignment vertical="top" wrapText="1"/>
    </xf>
    <xf numFmtId="167" fontId="15" fillId="8" borderId="2" xfId="1" applyNumberFormat="1" applyFont="1" applyFill="1" applyBorder="1" applyAlignment="1" applyProtection="1">
      <alignment horizontal="center" vertical="top"/>
    </xf>
    <xf numFmtId="164" fontId="16" fillId="0" borderId="2" xfId="1" applyNumberFormat="1" applyFont="1" applyFill="1" applyBorder="1" applyAlignment="1" applyProtection="1">
      <alignment vertical="top" wrapText="1"/>
    </xf>
    <xf numFmtId="164" fontId="16" fillId="0" borderId="2" xfId="1" applyNumberFormat="1" applyFont="1" applyFill="1" applyBorder="1" applyAlignment="1" applyProtection="1">
      <alignment horizontal="left" vertical="top" wrapText="1"/>
    </xf>
    <xf numFmtId="10" fontId="16" fillId="0" borderId="2" xfId="1" applyNumberFormat="1" applyFont="1" applyFill="1" applyBorder="1" applyAlignment="1" applyProtection="1">
      <alignment horizontal="center" vertical="top"/>
    </xf>
    <xf numFmtId="164" fontId="16" fillId="8" borderId="2" xfId="1" applyNumberFormat="1" applyFont="1" applyFill="1" applyBorder="1" applyAlignment="1" applyProtection="1">
      <alignment horizontal="center" vertical="top"/>
    </xf>
    <xf numFmtId="164" fontId="16" fillId="0" borderId="2" xfId="1" applyNumberFormat="1" applyFont="1" applyFill="1" applyBorder="1" applyAlignment="1" applyProtection="1">
      <alignment horizontal="center" vertical="top"/>
    </xf>
    <xf numFmtId="2" fontId="16" fillId="8" borderId="2" xfId="5" applyNumberFormat="1" applyFont="1" applyFill="1" applyBorder="1" applyAlignment="1" applyProtection="1">
      <alignment horizontal="center" vertical="top"/>
    </xf>
    <xf numFmtId="165" fontId="16" fillId="8" borderId="2" xfId="5" applyNumberFormat="1" applyFont="1" applyFill="1" applyBorder="1" applyAlignment="1" applyProtection="1">
      <alignment horizontal="center" vertical="top"/>
    </xf>
    <xf numFmtId="0" fontId="16" fillId="6" borderId="2" xfId="3" applyFont="1" applyFill="1" applyBorder="1" applyAlignment="1">
      <alignment vertical="top" wrapText="1"/>
    </xf>
    <xf numFmtId="0" fontId="16" fillId="6" borderId="0" xfId="3" applyFont="1" applyFill="1" applyBorder="1" applyAlignment="1">
      <alignment vertical="top" wrapText="1"/>
    </xf>
    <xf numFmtId="0" fontId="16" fillId="6" borderId="2" xfId="3" applyFont="1" applyFill="1" applyBorder="1" applyAlignment="1">
      <alignment horizontal="left" vertical="top" wrapText="1"/>
    </xf>
    <xf numFmtId="0" fontId="18" fillId="0" borderId="0" xfId="0" applyFont="1"/>
    <xf numFmtId="0" fontId="19" fillId="0" borderId="0" xfId="0" applyFont="1"/>
    <xf numFmtId="0" fontId="19" fillId="9" borderId="2" xfId="0" applyFont="1" applyFill="1" applyBorder="1"/>
    <xf numFmtId="0" fontId="19" fillId="0" borderId="2" xfId="0" applyFont="1" applyBorder="1"/>
    <xf numFmtId="0" fontId="19" fillId="10" borderId="3" xfId="0" applyFont="1" applyFill="1" applyBorder="1"/>
    <xf numFmtId="0" fontId="18" fillId="0" borderId="2" xfId="0" applyFont="1" applyBorder="1"/>
    <xf numFmtId="0" fontId="18" fillId="0" borderId="6" xfId="0" applyFont="1" applyBorder="1"/>
    <xf numFmtId="0" fontId="18" fillId="0" borderId="7" xfId="0" applyFont="1" applyBorder="1"/>
    <xf numFmtId="0" fontId="17" fillId="0" borderId="2" xfId="0" applyFont="1" applyBorder="1"/>
    <xf numFmtId="0" fontId="20" fillId="11" borderId="8" xfId="7" applyBorder="1" applyAlignment="1">
      <alignment horizontal="left" vertical="center" wrapText="1"/>
    </xf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1" fillId="0" borderId="2" xfId="0" applyFont="1" applyBorder="1" applyAlignment="1">
      <alignment horizontal="left" vertical="center"/>
    </xf>
    <xf numFmtId="168" fontId="13" fillId="0" borderId="2" xfId="0" applyNumberFormat="1" applyFont="1" applyFill="1" applyBorder="1" applyAlignment="1">
      <alignment horizontal="left" vertical="center" wrapText="1"/>
    </xf>
    <xf numFmtId="1" fontId="11" fillId="6" borderId="2" xfId="0" applyNumberFormat="1" applyFont="1" applyFill="1" applyBorder="1" applyAlignment="1">
      <alignment horizontal="left" vertical="center"/>
    </xf>
    <xf numFmtId="168" fontId="12" fillId="0" borderId="0" xfId="0" applyNumberFormat="1" applyFont="1" applyBorder="1" applyAlignment="1">
      <alignment horizontal="left"/>
    </xf>
    <xf numFmtId="0" fontId="16" fillId="0" borderId="2" xfId="0" applyNumberFormat="1" applyFont="1" applyFill="1" applyBorder="1"/>
    <xf numFmtId="164" fontId="15" fillId="5" borderId="2" xfId="1" applyNumberFormat="1" applyFont="1" applyFill="1" applyBorder="1" applyAlignment="1" applyProtection="1">
      <alignment horizontal="center" vertical="center" wrapText="1"/>
    </xf>
    <xf numFmtId="0" fontId="16" fillId="8" borderId="2" xfId="0" applyNumberFormat="1" applyFont="1" applyFill="1" applyBorder="1"/>
    <xf numFmtId="164" fontId="15" fillId="0" borderId="2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9" fillId="9" borderId="3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/>
    </xf>
  </cellXfs>
  <cellStyles count="8">
    <cellStyle name="Comma" xfId="1" builtinId="3"/>
    <cellStyle name="Excel Built-in Normal" xfId="6"/>
    <cellStyle name="Excel_BuiltIn_Comma 2" xfId="5"/>
    <cellStyle name="Good" xfId="7" builtinId="26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5"/>
  <sheetViews>
    <sheetView zoomScale="91" zoomScaleNormal="91" workbookViewId="0">
      <selection activeCell="H25" sqref="H25"/>
    </sheetView>
  </sheetViews>
  <sheetFormatPr defaultColWidth="31.28515625" defaultRowHeight="13.5"/>
  <cols>
    <col min="1" max="1" width="31.7109375" style="2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3.85546875" style="21" bestFit="1" customWidth="1"/>
    <col min="7" max="7" width="44.140625" style="21" customWidth="1"/>
    <col min="8" max="8" width="14.7109375" style="21" bestFit="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11" ht="14.25">
      <c r="A1" s="30" t="s">
        <v>56</v>
      </c>
      <c r="B1" s="68"/>
      <c r="C1" s="68"/>
      <c r="D1" s="30"/>
      <c r="E1" s="30"/>
      <c r="F1" s="30"/>
    </row>
    <row r="2" spans="1:11" ht="14.25">
      <c r="A2" s="31" t="s">
        <v>57</v>
      </c>
      <c r="B2" s="32" t="s">
        <v>44</v>
      </c>
      <c r="C2" s="32" t="s">
        <v>0</v>
      </c>
      <c r="D2" s="32" t="s">
        <v>1</v>
      </c>
      <c r="E2" s="33" t="s">
        <v>2</v>
      </c>
      <c r="F2" s="32" t="s">
        <v>3</v>
      </c>
    </row>
    <row r="3" spans="1:11" ht="14.25">
      <c r="A3" s="34" t="s">
        <v>45</v>
      </c>
      <c r="B3" s="35">
        <v>334943</v>
      </c>
      <c r="C3" s="36">
        <v>483292</v>
      </c>
      <c r="D3" s="37">
        <f>AVERAGE(B3:C3)</f>
        <v>409117.5</v>
      </c>
      <c r="E3" s="38">
        <v>1</v>
      </c>
      <c r="F3" s="37">
        <f t="shared" ref="F3:F10" si="0">E3*D3</f>
        <v>409117.5</v>
      </c>
      <c r="H3" s="48" t="s">
        <v>56</v>
      </c>
      <c r="I3" s="48" t="s">
        <v>75</v>
      </c>
    </row>
    <row r="4" spans="1:11" ht="14.25">
      <c r="A4" s="34" t="s">
        <v>46</v>
      </c>
      <c r="B4" s="35">
        <v>1961599</v>
      </c>
      <c r="C4" s="36">
        <v>2037435</v>
      </c>
      <c r="D4" s="37">
        <f t="shared" ref="D4:D10" si="1">AVERAGE(B4:C4)</f>
        <v>1999517</v>
      </c>
      <c r="E4" s="38">
        <v>1</v>
      </c>
      <c r="F4" s="37">
        <f t="shared" si="0"/>
        <v>1999517</v>
      </c>
      <c r="H4" s="48" t="s">
        <v>59</v>
      </c>
      <c r="I4" s="48" t="s">
        <v>76</v>
      </c>
    </row>
    <row r="5" spans="1:11" ht="15" customHeight="1">
      <c r="A5" s="34" t="s">
        <v>50</v>
      </c>
      <c r="B5" s="35">
        <v>221700</v>
      </c>
      <c r="C5" s="36">
        <v>1118379</v>
      </c>
      <c r="D5" s="37">
        <f t="shared" si="1"/>
        <v>670039.5</v>
      </c>
      <c r="E5" s="38">
        <v>1</v>
      </c>
      <c r="F5" s="37">
        <f t="shared" ref="F5" si="2">E5*D5</f>
        <v>670039.5</v>
      </c>
      <c r="H5" s="48" t="s">
        <v>60</v>
      </c>
      <c r="I5" s="48" t="s">
        <v>76</v>
      </c>
    </row>
    <row r="6" spans="1:11" ht="15" customHeight="1">
      <c r="A6" s="34" t="s">
        <v>52</v>
      </c>
      <c r="B6" s="35">
        <v>720000</v>
      </c>
      <c r="C6" s="36">
        <v>960000</v>
      </c>
      <c r="D6" s="37">
        <f t="shared" ref="D6" si="3">AVERAGE(B6:C6)</f>
        <v>840000</v>
      </c>
      <c r="E6" s="38">
        <v>1</v>
      </c>
      <c r="F6" s="37">
        <f t="shared" ref="F6" si="4">E6*D6</f>
        <v>840000</v>
      </c>
    </row>
    <row r="7" spans="1:11" ht="15" customHeight="1">
      <c r="A7" s="34" t="s">
        <v>58</v>
      </c>
      <c r="B7" s="35">
        <v>360000</v>
      </c>
      <c r="C7" s="36">
        <v>725546</v>
      </c>
      <c r="D7" s="37">
        <f t="shared" ref="D7:D8" si="5">AVERAGE(B7:C7)</f>
        <v>542773</v>
      </c>
      <c r="E7" s="38">
        <v>1</v>
      </c>
      <c r="F7" s="37">
        <f t="shared" ref="F7:F8" si="6">E7*D7</f>
        <v>542773</v>
      </c>
    </row>
    <row r="8" spans="1:11" ht="15" customHeight="1">
      <c r="A8" s="34" t="s">
        <v>51</v>
      </c>
      <c r="B8" s="35">
        <f>360000+360000+180000+180000+81000+81000</f>
        <v>1242000</v>
      </c>
      <c r="C8" s="36">
        <f>288849+480000+162000+162000+436697+480000</f>
        <v>2009546</v>
      </c>
      <c r="D8" s="37">
        <f t="shared" si="5"/>
        <v>1625773</v>
      </c>
      <c r="E8" s="38">
        <v>1</v>
      </c>
      <c r="F8" s="37">
        <f t="shared" si="6"/>
        <v>1625773</v>
      </c>
    </row>
    <row r="9" spans="1:11" ht="15" customHeight="1">
      <c r="A9" s="34" t="s">
        <v>47</v>
      </c>
      <c r="B9" s="35">
        <v>0</v>
      </c>
      <c r="C9" s="36">
        <v>30856</v>
      </c>
      <c r="D9" s="37">
        <f t="shared" ref="D9" si="7">AVERAGE(B9:C9)</f>
        <v>15428</v>
      </c>
      <c r="E9" s="38">
        <v>0.5</v>
      </c>
      <c r="F9" s="37">
        <f t="shared" ref="F9" si="8">E9*D9</f>
        <v>7714</v>
      </c>
    </row>
    <row r="10" spans="1:11" ht="14.25">
      <c r="A10" s="34" t="s">
        <v>4</v>
      </c>
      <c r="B10" s="35">
        <v>-107960</v>
      </c>
      <c r="C10" s="35">
        <v>-153062</v>
      </c>
      <c r="D10" s="37">
        <f t="shared" si="1"/>
        <v>-130511</v>
      </c>
      <c r="E10" s="38">
        <v>1</v>
      </c>
      <c r="F10" s="37">
        <f t="shared" si="0"/>
        <v>-130511</v>
      </c>
      <c r="H10" s="49"/>
      <c r="I10" s="49"/>
      <c r="J10" s="49"/>
      <c r="K10" s="49"/>
    </row>
    <row r="11" spans="1:11" ht="14.25">
      <c r="A11" s="31" t="s">
        <v>59</v>
      </c>
      <c r="B11" s="32" t="s">
        <v>44</v>
      </c>
      <c r="C11" s="32" t="s">
        <v>0</v>
      </c>
      <c r="D11" s="32" t="s">
        <v>1</v>
      </c>
      <c r="E11" s="33" t="s">
        <v>2</v>
      </c>
      <c r="F11" s="32" t="s">
        <v>3</v>
      </c>
      <c r="H11" s="50" t="s">
        <v>74</v>
      </c>
      <c r="I11" s="50" t="s">
        <v>72</v>
      </c>
      <c r="J11" s="50" t="s">
        <v>73</v>
      </c>
      <c r="K11" s="50" t="s">
        <v>95</v>
      </c>
    </row>
    <row r="12" spans="1:11" ht="15" customHeight="1">
      <c r="A12" s="34" t="s">
        <v>47</v>
      </c>
      <c r="B12" s="35">
        <f>37528+115063</f>
        <v>152591</v>
      </c>
      <c r="C12" s="36">
        <v>106846</v>
      </c>
      <c r="D12" s="37">
        <f t="shared" ref="D12:D13" si="9">AVERAGE(B12:C12)</f>
        <v>129718.5</v>
      </c>
      <c r="E12" s="38">
        <v>0.5</v>
      </c>
      <c r="F12" s="37">
        <f t="shared" ref="F12:F13" si="10">E12*D12</f>
        <v>64859.25</v>
      </c>
      <c r="H12" s="50" t="s">
        <v>56</v>
      </c>
      <c r="I12" s="50">
        <v>69525371</v>
      </c>
      <c r="J12" s="50">
        <v>69099293</v>
      </c>
      <c r="K12" s="50">
        <f>5476954</f>
        <v>5476954</v>
      </c>
    </row>
    <row r="13" spans="1:11" ht="14.25">
      <c r="A13" s="34" t="s">
        <v>4</v>
      </c>
      <c r="B13" s="35">
        <v>-14579</v>
      </c>
      <c r="C13" s="35">
        <v>-62242</v>
      </c>
      <c r="D13" s="37">
        <f t="shared" si="9"/>
        <v>-38410.5</v>
      </c>
      <c r="E13" s="38">
        <v>1</v>
      </c>
      <c r="F13" s="37">
        <f t="shared" si="10"/>
        <v>-38410.5</v>
      </c>
      <c r="H13" s="49"/>
      <c r="I13" s="49"/>
      <c r="J13" s="49"/>
      <c r="K13" s="49"/>
    </row>
    <row r="14" spans="1:11" ht="14.25">
      <c r="A14" s="31" t="s">
        <v>60</v>
      </c>
      <c r="B14" s="32" t="s">
        <v>44</v>
      </c>
      <c r="C14" s="32" t="s">
        <v>0</v>
      </c>
      <c r="D14" s="32" t="s">
        <v>1</v>
      </c>
      <c r="E14" s="33" t="s">
        <v>2</v>
      </c>
      <c r="F14" s="32" t="s">
        <v>3</v>
      </c>
      <c r="H14" s="49"/>
      <c r="I14" s="49"/>
      <c r="J14" s="49"/>
      <c r="K14" s="49"/>
    </row>
    <row r="15" spans="1:11" ht="15" customHeight="1">
      <c r="A15" s="34" t="s">
        <v>47</v>
      </c>
      <c r="B15" s="35">
        <f>329+16996</f>
        <v>17325</v>
      </c>
      <c r="C15" s="36">
        <v>494</v>
      </c>
      <c r="D15" s="37">
        <f t="shared" ref="D15:D16" si="11">AVERAGE(B15:C15)</f>
        <v>8909.5</v>
      </c>
      <c r="E15" s="38">
        <v>0.5</v>
      </c>
      <c r="F15" s="37">
        <f t="shared" ref="F15:F16" si="12">E15*D15</f>
        <v>4454.75</v>
      </c>
    </row>
    <row r="16" spans="1:11" ht="14.25">
      <c r="A16" s="34" t="s">
        <v>4</v>
      </c>
      <c r="B16" s="35">
        <v>-7020</v>
      </c>
      <c r="C16" s="35">
        <v>-19750</v>
      </c>
      <c r="D16" s="37">
        <f t="shared" si="11"/>
        <v>-13385</v>
      </c>
      <c r="E16" s="38">
        <v>1</v>
      </c>
      <c r="F16" s="37">
        <f t="shared" si="12"/>
        <v>-13385</v>
      </c>
    </row>
    <row r="17" spans="1:6" ht="15.4" customHeight="1">
      <c r="A17" s="39" t="s">
        <v>5</v>
      </c>
      <c r="B17" s="69"/>
      <c r="C17" s="69"/>
      <c r="D17" s="69"/>
      <c r="E17" s="69"/>
      <c r="F17" s="40">
        <f>+SUM(F3:F16)</f>
        <v>5981941.5</v>
      </c>
    </row>
    <row r="18" spans="1:6" ht="16.350000000000001" customHeight="1">
      <c r="A18" s="41" t="s">
        <v>6</v>
      </c>
      <c r="B18" s="67"/>
      <c r="C18" s="67"/>
      <c r="D18" s="67"/>
      <c r="E18" s="67"/>
      <c r="F18" s="40">
        <f>F17/12</f>
        <v>498495.125</v>
      </c>
    </row>
    <row r="19" spans="1:6" ht="14.25">
      <c r="A19" s="41" t="s">
        <v>7</v>
      </c>
      <c r="B19" s="67"/>
      <c r="C19" s="67"/>
      <c r="D19" s="67"/>
      <c r="E19" s="67"/>
      <c r="F19" s="37">
        <f>RTR!J9</f>
        <v>505001</v>
      </c>
    </row>
    <row r="20" spans="1:6" ht="16.350000000000001" customHeight="1">
      <c r="A20" s="42" t="s">
        <v>96</v>
      </c>
      <c r="B20" s="70"/>
      <c r="C20" s="70"/>
      <c r="D20" s="70"/>
      <c r="E20" s="70"/>
      <c r="F20" s="43">
        <v>1.2</v>
      </c>
    </row>
    <row r="21" spans="1:6" ht="16.350000000000001" customHeight="1">
      <c r="A21" s="41" t="s">
        <v>8</v>
      </c>
      <c r="B21" s="67"/>
      <c r="C21" s="67"/>
      <c r="D21" s="67"/>
      <c r="E21" s="67"/>
      <c r="F21" s="44">
        <f>(F18*F20)-F19</f>
        <v>93193.150000000023</v>
      </c>
    </row>
    <row r="22" spans="1:6" ht="16.350000000000001" customHeight="1">
      <c r="A22" s="41" t="s">
        <v>9</v>
      </c>
      <c r="B22" s="67"/>
      <c r="C22" s="67"/>
      <c r="D22" s="67"/>
      <c r="E22" s="67"/>
      <c r="F22" s="45">
        <v>180</v>
      </c>
    </row>
    <row r="23" spans="1:6" ht="14.25" customHeight="1">
      <c r="A23" s="41" t="s">
        <v>10</v>
      </c>
      <c r="B23" s="67"/>
      <c r="C23" s="67"/>
      <c r="D23" s="67"/>
      <c r="E23" s="67"/>
      <c r="F23" s="43">
        <v>9.7500000000000003E-2</v>
      </c>
    </row>
    <row r="24" spans="1:6" ht="14.25">
      <c r="A24" s="41" t="s">
        <v>11</v>
      </c>
      <c r="B24" s="67"/>
      <c r="C24" s="67"/>
      <c r="D24" s="67"/>
      <c r="E24" s="67"/>
      <c r="F24" s="46">
        <f>PMT(F23/12,F22,-100000)</f>
        <v>1059.3626635427559</v>
      </c>
    </row>
    <row r="25" spans="1:6" ht="14.25">
      <c r="A25" s="41" t="s">
        <v>12</v>
      </c>
      <c r="B25" s="67"/>
      <c r="C25" s="67"/>
      <c r="D25" s="67"/>
      <c r="E25" s="67"/>
      <c r="F25" s="47">
        <f>F21/F24</f>
        <v>87.970959528005636</v>
      </c>
    </row>
  </sheetData>
  <sheetProtection selectLockedCells="1" selectUnlockedCells="1"/>
  <mergeCells count="10">
    <mergeCell ref="B1:C1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L10"/>
  <sheetViews>
    <sheetView tabSelected="1" zoomScale="89" zoomScaleNormal="89" workbookViewId="0"/>
  </sheetViews>
  <sheetFormatPr defaultColWidth="22.140625" defaultRowHeight="13.5"/>
  <cols>
    <col min="1" max="1" width="8.85546875" style="61" customWidth="1"/>
    <col min="2" max="2" width="18.7109375" style="61" bestFit="1" customWidth="1"/>
    <col min="3" max="3" width="15.42578125" style="61" bestFit="1" customWidth="1"/>
    <col min="4" max="4" width="12.42578125" style="61" bestFit="1" customWidth="1"/>
    <col min="5" max="5" width="9.85546875" style="61" bestFit="1" customWidth="1"/>
    <col min="6" max="6" width="10.140625" style="61" bestFit="1" customWidth="1"/>
    <col min="7" max="7" width="18" style="61" customWidth="1"/>
    <col min="8" max="8" width="9.140625" style="61" customWidth="1"/>
    <col min="9" max="9" width="9" style="61" customWidth="1"/>
    <col min="10" max="10" width="11.5703125" style="61" customWidth="1"/>
    <col min="11" max="246" width="22.140625" style="61"/>
    <col min="247" max="16384" width="22.140625" style="62"/>
  </cols>
  <sheetData>
    <row r="1" spans="1:10" ht="16.5" customHeight="1">
      <c r="A1" s="60" t="s">
        <v>13</v>
      </c>
      <c r="B1" s="60" t="s">
        <v>14</v>
      </c>
      <c r="C1" s="60" t="s">
        <v>15</v>
      </c>
      <c r="D1" s="60" t="s">
        <v>16</v>
      </c>
      <c r="E1" s="60" t="s">
        <v>17</v>
      </c>
      <c r="F1" s="60" t="s">
        <v>18</v>
      </c>
      <c r="G1" s="60" t="s">
        <v>62</v>
      </c>
      <c r="H1" s="60" t="s">
        <v>19</v>
      </c>
      <c r="I1" s="60" t="s">
        <v>20</v>
      </c>
      <c r="J1" s="60" t="s">
        <v>21</v>
      </c>
    </row>
    <row r="2" spans="1:10" ht="15.75" customHeight="1">
      <c r="A2" s="25">
        <v>1</v>
      </c>
      <c r="B2" s="26">
        <v>3160192</v>
      </c>
      <c r="C2" s="25" t="s">
        <v>56</v>
      </c>
      <c r="D2" s="25" t="s">
        <v>61</v>
      </c>
      <c r="E2" s="26" t="s">
        <v>48</v>
      </c>
      <c r="F2" s="26">
        <v>30094817</v>
      </c>
      <c r="G2" s="27">
        <v>43025</v>
      </c>
      <c r="H2" s="28">
        <v>120</v>
      </c>
      <c r="I2" s="28">
        <v>399112</v>
      </c>
      <c r="J2" s="29" t="s">
        <v>94</v>
      </c>
    </row>
    <row r="3" spans="1:10">
      <c r="A3" s="25">
        <v>2</v>
      </c>
      <c r="B3" s="26" t="s">
        <v>63</v>
      </c>
      <c r="C3" s="25" t="s">
        <v>56</v>
      </c>
      <c r="D3" s="25" t="s">
        <v>64</v>
      </c>
      <c r="E3" s="26" t="s">
        <v>65</v>
      </c>
      <c r="F3" s="26">
        <v>3000000</v>
      </c>
      <c r="G3" s="27">
        <v>43455</v>
      </c>
      <c r="H3" s="28">
        <v>36</v>
      </c>
      <c r="I3" s="28">
        <v>111552</v>
      </c>
      <c r="J3" s="29" t="s">
        <v>49</v>
      </c>
    </row>
    <row r="4" spans="1:10">
      <c r="A4" s="25">
        <v>3</v>
      </c>
      <c r="B4" s="26">
        <v>61967618</v>
      </c>
      <c r="C4" s="25" t="s">
        <v>56</v>
      </c>
      <c r="D4" s="25" t="s">
        <v>55</v>
      </c>
      <c r="E4" s="26" t="s">
        <v>65</v>
      </c>
      <c r="F4" s="26">
        <v>2500000</v>
      </c>
      <c r="G4" s="27">
        <v>43440</v>
      </c>
      <c r="H4" s="28">
        <v>24</v>
      </c>
      <c r="I4" s="28">
        <v>122408</v>
      </c>
      <c r="J4" s="29" t="s">
        <v>49</v>
      </c>
    </row>
    <row r="5" spans="1:10">
      <c r="A5" s="25">
        <v>4</v>
      </c>
      <c r="B5" s="26" t="s">
        <v>66</v>
      </c>
      <c r="C5" s="25" t="s">
        <v>56</v>
      </c>
      <c r="D5" s="25" t="s">
        <v>54</v>
      </c>
      <c r="E5" s="26" t="s">
        <v>65</v>
      </c>
      <c r="F5" s="26">
        <v>1827240</v>
      </c>
      <c r="G5" s="27">
        <v>43740</v>
      </c>
      <c r="H5" s="28">
        <v>24</v>
      </c>
      <c r="I5" s="28">
        <v>127811</v>
      </c>
      <c r="J5" s="29" t="s">
        <v>49</v>
      </c>
    </row>
    <row r="6" spans="1:10" ht="15.75" customHeight="1">
      <c r="A6" s="25">
        <v>5</v>
      </c>
      <c r="B6" s="26">
        <v>6702410699380</v>
      </c>
      <c r="C6" s="25" t="s">
        <v>56</v>
      </c>
      <c r="D6" s="25" t="s">
        <v>68</v>
      </c>
      <c r="E6" s="26" t="s">
        <v>67</v>
      </c>
      <c r="F6" s="26">
        <v>2000000</v>
      </c>
      <c r="G6" s="27">
        <v>43894</v>
      </c>
      <c r="H6" s="28">
        <v>25</v>
      </c>
      <c r="I6" s="28">
        <v>99462</v>
      </c>
      <c r="J6" s="29" t="s">
        <v>49</v>
      </c>
    </row>
    <row r="7" spans="1:10">
      <c r="A7" s="25">
        <v>6</v>
      </c>
      <c r="B7" s="26" t="s">
        <v>69</v>
      </c>
      <c r="C7" s="25" t="s">
        <v>56</v>
      </c>
      <c r="D7" s="25" t="s">
        <v>53</v>
      </c>
      <c r="E7" s="26" t="s">
        <v>70</v>
      </c>
      <c r="F7" s="26">
        <v>4514499</v>
      </c>
      <c r="G7" s="27">
        <v>43871</v>
      </c>
      <c r="H7" s="28">
        <v>60</v>
      </c>
      <c r="I7" s="28">
        <v>105889</v>
      </c>
      <c r="J7" s="29" t="s">
        <v>94</v>
      </c>
    </row>
    <row r="8" spans="1:10">
      <c r="A8" s="25">
        <v>7</v>
      </c>
      <c r="B8" s="26">
        <v>23551396</v>
      </c>
      <c r="C8" s="25" t="s">
        <v>56</v>
      </c>
      <c r="D8" s="25" t="s">
        <v>71</v>
      </c>
      <c r="E8" s="26" t="s">
        <v>65</v>
      </c>
      <c r="F8" s="26">
        <v>2550000</v>
      </c>
      <c r="G8" s="27">
        <v>43679</v>
      </c>
      <c r="H8" s="28">
        <v>36</v>
      </c>
      <c r="I8" s="28">
        <v>91551</v>
      </c>
      <c r="J8" s="29" t="s">
        <v>49</v>
      </c>
    </row>
    <row r="9" spans="1:10">
      <c r="A9" s="63"/>
      <c r="B9" s="25"/>
      <c r="C9" s="25"/>
      <c r="D9" s="25"/>
      <c r="E9" s="26"/>
      <c r="F9" s="25"/>
      <c r="G9" s="64"/>
      <c r="H9" s="25"/>
      <c r="I9" s="25"/>
      <c r="J9" s="65">
        <f>SUMIF(J2:J8,"Y",I2:I8)</f>
        <v>505001</v>
      </c>
    </row>
    <row r="10" spans="1:10">
      <c r="G10" s="6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1" t="s">
        <v>22</v>
      </c>
      <c r="B1" s="71"/>
      <c r="C1" s="2"/>
    </row>
    <row r="2" spans="1:6" ht="14.25" customHeight="1">
      <c r="A2" s="71" t="s">
        <v>23</v>
      </c>
      <c r="B2" s="71"/>
      <c r="C2" s="2"/>
    </row>
    <row r="5" spans="1:6" ht="27">
      <c r="A5" s="3" t="s">
        <v>13</v>
      </c>
      <c r="B5" s="4" t="s">
        <v>24</v>
      </c>
      <c r="C5" s="4" t="s">
        <v>25</v>
      </c>
      <c r="D5" s="5" t="s">
        <v>26</v>
      </c>
      <c r="E5" s="1" t="s">
        <v>27</v>
      </c>
      <c r="F5" s="1" t="s">
        <v>28</v>
      </c>
    </row>
    <row r="6" spans="1:6" ht="40.5">
      <c r="A6" s="6">
        <v>1</v>
      </c>
      <c r="B6" s="7" t="s">
        <v>29</v>
      </c>
      <c r="C6" s="8" t="s">
        <v>30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31</v>
      </c>
      <c r="C7" s="8" t="s">
        <v>32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33</v>
      </c>
      <c r="C8" s="8" t="s">
        <v>34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35</v>
      </c>
      <c r="C9" s="12" t="s">
        <v>36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37</v>
      </c>
      <c r="C10" s="8" t="s">
        <v>38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39</v>
      </c>
      <c r="C11" s="14" t="s">
        <v>40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41</v>
      </c>
      <c r="C12" s="15" t="s">
        <v>42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43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I21"/>
  <sheetViews>
    <sheetView topLeftCell="M5" workbookViewId="0">
      <selection activeCell="AI21" sqref="AI21"/>
    </sheetView>
  </sheetViews>
  <sheetFormatPr defaultRowHeight="12.75"/>
  <cols>
    <col min="35" max="35" width="11.140625" bestFit="1" customWidth="1"/>
  </cols>
  <sheetData>
    <row r="5" spans="2:35" ht="19.5" customHeight="1">
      <c r="B5" s="51"/>
      <c r="C5" s="51"/>
      <c r="D5" s="72" t="s">
        <v>93</v>
      </c>
      <c r="E5" s="73"/>
      <c r="F5" s="73"/>
      <c r="G5" s="73"/>
      <c r="H5" s="73"/>
      <c r="I5" s="73"/>
      <c r="J5" s="73"/>
      <c r="K5" s="73"/>
      <c r="L5" s="74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</row>
    <row r="6" spans="2:35" ht="15"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2" t="s">
        <v>77</v>
      </c>
    </row>
    <row r="7" spans="2:35" ht="15">
      <c r="B7" s="51"/>
      <c r="C7" s="53">
        <v>1</v>
      </c>
      <c r="D7" s="53">
        <v>2</v>
      </c>
      <c r="E7" s="53">
        <v>3</v>
      </c>
      <c r="F7" s="53">
        <v>4</v>
      </c>
      <c r="G7" s="53">
        <v>5</v>
      </c>
      <c r="H7" s="53">
        <v>6</v>
      </c>
      <c r="I7" s="53">
        <v>7</v>
      </c>
      <c r="J7" s="53">
        <v>8</v>
      </c>
      <c r="K7" s="53">
        <v>9</v>
      </c>
      <c r="L7" s="53">
        <v>10</v>
      </c>
      <c r="M7" s="53">
        <v>11</v>
      </c>
      <c r="N7" s="53">
        <v>12</v>
      </c>
      <c r="O7" s="53">
        <v>13</v>
      </c>
      <c r="P7" s="53">
        <v>14</v>
      </c>
      <c r="Q7" s="53">
        <v>15</v>
      </c>
      <c r="R7" s="53">
        <v>16</v>
      </c>
      <c r="S7" s="53">
        <v>17</v>
      </c>
      <c r="T7" s="53">
        <v>18</v>
      </c>
      <c r="U7" s="53">
        <v>19</v>
      </c>
      <c r="V7" s="53">
        <v>20</v>
      </c>
      <c r="W7" s="53">
        <v>21</v>
      </c>
      <c r="X7" s="53">
        <v>22</v>
      </c>
      <c r="Y7" s="53">
        <v>23</v>
      </c>
      <c r="Z7" s="53">
        <v>24</v>
      </c>
      <c r="AA7" s="53">
        <v>25</v>
      </c>
      <c r="AB7" s="53">
        <v>26</v>
      </c>
      <c r="AC7" s="53">
        <v>27</v>
      </c>
      <c r="AD7" s="53">
        <v>28</v>
      </c>
      <c r="AE7" s="53">
        <v>29</v>
      </c>
      <c r="AF7" s="53">
        <v>30</v>
      </c>
      <c r="AG7" s="53">
        <v>31</v>
      </c>
      <c r="AH7" s="54" t="s">
        <v>78</v>
      </c>
      <c r="AI7" s="54" t="s">
        <v>79</v>
      </c>
    </row>
    <row r="8" spans="2:35" ht="15">
      <c r="B8" s="55" t="s">
        <v>80</v>
      </c>
      <c r="C8" s="56">
        <v>538773</v>
      </c>
      <c r="D8" s="56">
        <v>1265452</v>
      </c>
      <c r="E8" s="56">
        <v>869918</v>
      </c>
      <c r="F8" s="56">
        <v>739606</v>
      </c>
      <c r="G8" s="56">
        <v>844291</v>
      </c>
      <c r="H8" s="56">
        <v>492018</v>
      </c>
      <c r="I8" s="56">
        <v>42018</v>
      </c>
      <c r="J8" s="56">
        <v>42018</v>
      </c>
      <c r="K8" s="56">
        <v>42018</v>
      </c>
      <c r="L8" s="56">
        <v>26286</v>
      </c>
      <c r="M8" s="56">
        <v>86286</v>
      </c>
      <c r="N8" s="56">
        <v>166109</v>
      </c>
      <c r="O8" s="56">
        <v>91109</v>
      </c>
      <c r="P8" s="56">
        <v>91109</v>
      </c>
      <c r="Q8" s="56">
        <v>91109</v>
      </c>
      <c r="R8" s="56">
        <v>51109</v>
      </c>
      <c r="S8" s="56">
        <v>51109</v>
      </c>
      <c r="T8" s="56">
        <v>1656</v>
      </c>
      <c r="U8" s="56">
        <v>301656</v>
      </c>
      <c r="V8" s="56">
        <v>160105</v>
      </c>
      <c r="W8" s="56">
        <v>126105</v>
      </c>
      <c r="X8" s="56">
        <v>126105</v>
      </c>
      <c r="Y8" s="56">
        <v>580853</v>
      </c>
      <c r="Z8" s="56">
        <v>28270</v>
      </c>
      <c r="AA8" s="56">
        <v>28270</v>
      </c>
      <c r="AB8" s="56">
        <v>28270</v>
      </c>
      <c r="AC8" s="56">
        <v>28270</v>
      </c>
      <c r="AD8" s="56">
        <v>28270</v>
      </c>
      <c r="AE8" s="56">
        <v>28270</v>
      </c>
      <c r="AF8" s="56">
        <v>176600</v>
      </c>
      <c r="AG8" s="56"/>
      <c r="AH8" s="56"/>
      <c r="AI8" s="56">
        <f t="shared" ref="AI8:AI19" si="0">SUM(D8:AH8)</f>
        <v>6634265</v>
      </c>
    </row>
    <row r="9" spans="2:35" ht="15">
      <c r="B9" s="55" t="s">
        <v>81</v>
      </c>
      <c r="C9" s="56">
        <v>556600</v>
      </c>
      <c r="D9" s="56">
        <v>556600</v>
      </c>
      <c r="E9" s="56">
        <v>649350</v>
      </c>
      <c r="F9" s="56">
        <v>266687</v>
      </c>
      <c r="G9" s="56">
        <v>235687</v>
      </c>
      <c r="H9" s="56">
        <v>113279</v>
      </c>
      <c r="I9" s="56">
        <v>3279</v>
      </c>
      <c r="J9" s="56">
        <v>3279</v>
      </c>
      <c r="K9" s="56">
        <v>43279</v>
      </c>
      <c r="L9" s="56">
        <v>39282</v>
      </c>
      <c r="M9" s="56">
        <v>39282</v>
      </c>
      <c r="N9" s="56">
        <v>39282</v>
      </c>
      <c r="O9" s="56">
        <v>39282</v>
      </c>
      <c r="P9" s="56">
        <v>567156</v>
      </c>
      <c r="Q9" s="56">
        <v>43151</v>
      </c>
      <c r="R9" s="56">
        <v>151</v>
      </c>
      <c r="S9" s="56">
        <v>13587</v>
      </c>
      <c r="T9" s="56">
        <v>328587</v>
      </c>
      <c r="U9" s="56">
        <v>827720</v>
      </c>
      <c r="V9" s="56">
        <v>827720</v>
      </c>
      <c r="W9" s="56">
        <v>627720</v>
      </c>
      <c r="X9" s="56">
        <v>127720</v>
      </c>
      <c r="Y9" s="56">
        <v>127720</v>
      </c>
      <c r="Z9" s="56">
        <v>477160</v>
      </c>
      <c r="AA9" s="56">
        <v>27160</v>
      </c>
      <c r="AB9" s="56">
        <v>27160</v>
      </c>
      <c r="AC9" s="56">
        <v>27160</v>
      </c>
      <c r="AD9" s="56">
        <v>27160</v>
      </c>
      <c r="AE9" s="56">
        <v>27160</v>
      </c>
      <c r="AF9" s="56">
        <v>227160</v>
      </c>
      <c r="AG9" s="56">
        <v>525734</v>
      </c>
      <c r="AH9" s="56"/>
      <c r="AI9" s="56">
        <f t="shared" si="0"/>
        <v>6885654</v>
      </c>
    </row>
    <row r="10" spans="2:35" ht="15">
      <c r="B10" s="55" t="s">
        <v>82</v>
      </c>
      <c r="C10" s="56">
        <v>758734</v>
      </c>
      <c r="D10" s="56">
        <v>985528</v>
      </c>
      <c r="E10" s="56">
        <v>985528</v>
      </c>
      <c r="F10" s="56">
        <v>474865</v>
      </c>
      <c r="G10" s="56">
        <v>174865</v>
      </c>
      <c r="H10" s="56">
        <v>124865</v>
      </c>
      <c r="I10" s="56">
        <v>2457</v>
      </c>
      <c r="J10" s="56">
        <v>2457</v>
      </c>
      <c r="K10" s="56">
        <v>2457</v>
      </c>
      <c r="L10" s="56">
        <v>2457</v>
      </c>
      <c r="M10" s="56">
        <v>2457</v>
      </c>
      <c r="N10" s="56">
        <v>2457</v>
      </c>
      <c r="O10" s="56">
        <v>2457</v>
      </c>
      <c r="P10" s="56">
        <v>2457</v>
      </c>
      <c r="Q10" s="56">
        <v>2457</v>
      </c>
      <c r="R10" s="56">
        <v>2457</v>
      </c>
      <c r="S10" s="56">
        <v>2457</v>
      </c>
      <c r="T10" s="56">
        <v>2457</v>
      </c>
      <c r="U10" s="56">
        <v>57991</v>
      </c>
      <c r="V10" s="56">
        <v>134061</v>
      </c>
      <c r="W10" s="56">
        <v>84691</v>
      </c>
      <c r="X10" s="56">
        <v>133691</v>
      </c>
      <c r="Y10" s="56">
        <v>133691</v>
      </c>
      <c r="Z10" s="56">
        <v>133691</v>
      </c>
      <c r="AA10" s="56">
        <v>22301</v>
      </c>
      <c r="AB10" s="56">
        <v>22301</v>
      </c>
      <c r="AC10" s="56">
        <v>2301</v>
      </c>
      <c r="AD10" s="56">
        <v>32301</v>
      </c>
      <c r="AE10" s="56">
        <v>597301</v>
      </c>
      <c r="AF10" s="56">
        <v>267488</v>
      </c>
      <c r="AG10" s="56"/>
      <c r="AH10" s="56"/>
      <c r="AI10" s="56">
        <f t="shared" si="0"/>
        <v>4396944</v>
      </c>
    </row>
    <row r="11" spans="2:35" ht="15">
      <c r="B11" s="55" t="s">
        <v>83</v>
      </c>
      <c r="C11" s="56">
        <v>267488</v>
      </c>
      <c r="D11" s="56">
        <v>404487</v>
      </c>
      <c r="E11" s="56">
        <v>592487</v>
      </c>
      <c r="F11" s="56">
        <v>76450</v>
      </c>
      <c r="G11" s="56">
        <v>91451</v>
      </c>
      <c r="H11" s="56">
        <v>127438</v>
      </c>
      <c r="I11" s="56">
        <v>7438</v>
      </c>
      <c r="J11" s="56">
        <v>7438</v>
      </c>
      <c r="K11" s="56">
        <v>192443</v>
      </c>
      <c r="L11" s="56">
        <v>12443</v>
      </c>
      <c r="M11" s="56">
        <v>12443</v>
      </c>
      <c r="N11" s="56">
        <v>24859</v>
      </c>
      <c r="O11" s="56">
        <v>218623</v>
      </c>
      <c r="P11" s="56">
        <v>218623</v>
      </c>
      <c r="Q11" s="56">
        <v>218623</v>
      </c>
      <c r="R11" s="56">
        <v>129508</v>
      </c>
      <c r="S11" s="56">
        <v>60508</v>
      </c>
      <c r="T11" s="56">
        <v>5508</v>
      </c>
      <c r="U11" s="56">
        <v>5508</v>
      </c>
      <c r="V11" s="56">
        <v>5390</v>
      </c>
      <c r="W11" s="56">
        <v>125390</v>
      </c>
      <c r="X11" s="56">
        <v>125390</v>
      </c>
      <c r="Y11" s="56">
        <v>8838</v>
      </c>
      <c r="Z11" s="56">
        <v>201534</v>
      </c>
      <c r="AA11" s="56">
        <v>201534</v>
      </c>
      <c r="AB11" s="56">
        <v>276534</v>
      </c>
      <c r="AC11" s="56">
        <v>421534</v>
      </c>
      <c r="AD11" s="56">
        <v>421534</v>
      </c>
      <c r="AE11" s="56">
        <v>421534</v>
      </c>
      <c r="AF11" s="56">
        <v>421534</v>
      </c>
      <c r="AG11" s="56">
        <v>405466</v>
      </c>
      <c r="AH11" s="56"/>
      <c r="AI11" s="56">
        <f t="shared" si="0"/>
        <v>5442490</v>
      </c>
    </row>
    <row r="12" spans="2:35" ht="15">
      <c r="B12" s="55" t="s">
        <v>84</v>
      </c>
      <c r="C12" s="56">
        <v>430466</v>
      </c>
      <c r="D12" s="56">
        <v>649665</v>
      </c>
      <c r="E12" s="56">
        <v>678760</v>
      </c>
      <c r="F12" s="56">
        <v>389648</v>
      </c>
      <c r="G12" s="56">
        <v>389648</v>
      </c>
      <c r="H12" s="56">
        <v>63740</v>
      </c>
      <c r="I12" s="56">
        <v>136521</v>
      </c>
      <c r="J12" s="56">
        <v>36521</v>
      </c>
      <c r="K12" s="56">
        <v>11521</v>
      </c>
      <c r="L12" s="56">
        <v>11521</v>
      </c>
      <c r="M12" s="56">
        <v>11521</v>
      </c>
      <c r="N12" s="56">
        <v>11521</v>
      </c>
      <c r="O12" s="56">
        <v>21521</v>
      </c>
      <c r="P12" s="56">
        <v>26521</v>
      </c>
      <c r="Q12" s="56">
        <v>39121</v>
      </c>
      <c r="R12" s="56">
        <v>2215332</v>
      </c>
      <c r="S12" s="56">
        <v>2307029</v>
      </c>
      <c r="T12" s="56">
        <v>137029</v>
      </c>
      <c r="U12" s="56">
        <v>137029</v>
      </c>
      <c r="V12" s="56">
        <v>137029</v>
      </c>
      <c r="W12" s="56">
        <v>147029</v>
      </c>
      <c r="X12" s="56">
        <v>182029</v>
      </c>
      <c r="Y12" s="56">
        <v>106688</v>
      </c>
      <c r="Z12" s="56">
        <v>106570</v>
      </c>
      <c r="AA12" s="56">
        <v>106570</v>
      </c>
      <c r="AB12" s="56">
        <v>106570</v>
      </c>
      <c r="AC12" s="56">
        <v>106570</v>
      </c>
      <c r="AD12" s="56">
        <v>6570</v>
      </c>
      <c r="AE12" s="56">
        <v>6570</v>
      </c>
      <c r="AF12" s="56">
        <v>6570</v>
      </c>
      <c r="AG12" s="56"/>
      <c r="AH12" s="56"/>
      <c r="AI12" s="56">
        <f t="shared" si="0"/>
        <v>8292934</v>
      </c>
    </row>
    <row r="13" spans="2:35" ht="15">
      <c r="B13" s="55" t="s">
        <v>85</v>
      </c>
      <c r="C13" s="56">
        <v>206570</v>
      </c>
      <c r="D13" s="56">
        <v>115019</v>
      </c>
      <c r="E13" s="56">
        <v>333589</v>
      </c>
      <c r="F13" s="56">
        <v>42029</v>
      </c>
      <c r="G13" s="56">
        <v>124029</v>
      </c>
      <c r="H13" s="56">
        <v>1621</v>
      </c>
      <c r="I13" s="56">
        <v>211621</v>
      </c>
      <c r="J13" s="56">
        <v>211621</v>
      </c>
      <c r="K13" s="56">
        <v>211621</v>
      </c>
      <c r="L13" s="56">
        <v>211621</v>
      </c>
      <c r="M13" s="56">
        <v>164620</v>
      </c>
      <c r="N13" s="56">
        <v>114620</v>
      </c>
      <c r="O13" s="56">
        <v>8731</v>
      </c>
      <c r="P13" s="56">
        <v>8731</v>
      </c>
      <c r="Q13" s="56">
        <v>8731</v>
      </c>
      <c r="R13" s="56">
        <v>8731</v>
      </c>
      <c r="S13" s="56">
        <v>8731</v>
      </c>
      <c r="T13" s="56">
        <v>8731</v>
      </c>
      <c r="U13" s="56">
        <v>113731</v>
      </c>
      <c r="V13" s="56">
        <v>113731</v>
      </c>
      <c r="W13" s="56">
        <v>116807</v>
      </c>
      <c r="X13" s="56">
        <v>183007</v>
      </c>
      <c r="Y13" s="56">
        <v>183007</v>
      </c>
      <c r="Z13" s="56">
        <v>112046</v>
      </c>
      <c r="AA13" s="56">
        <v>838046</v>
      </c>
      <c r="AB13" s="56">
        <v>38046</v>
      </c>
      <c r="AC13" s="56">
        <v>38046</v>
      </c>
      <c r="AD13" s="56">
        <v>13390</v>
      </c>
      <c r="AE13" s="56">
        <v>193390</v>
      </c>
      <c r="AF13" s="56"/>
      <c r="AG13" s="56"/>
      <c r="AH13" s="56"/>
      <c r="AI13" s="56">
        <f>SUM(D13:AH13)</f>
        <v>3737644</v>
      </c>
    </row>
    <row r="14" spans="2:35" ht="15">
      <c r="B14" s="55" t="s">
        <v>86</v>
      </c>
      <c r="C14" s="56">
        <v>193390</v>
      </c>
      <c r="D14" s="59">
        <v>2033259</v>
      </c>
      <c r="E14" s="56">
        <v>583259</v>
      </c>
      <c r="F14" s="56">
        <v>169147</v>
      </c>
      <c r="G14" s="56">
        <v>169147</v>
      </c>
      <c r="H14" s="56">
        <v>46739</v>
      </c>
      <c r="I14" s="56">
        <v>226739</v>
      </c>
      <c r="J14" s="56">
        <v>226739</v>
      </c>
      <c r="K14" s="56">
        <v>226739</v>
      </c>
      <c r="L14" s="56">
        <v>120850</v>
      </c>
      <c r="M14" s="56">
        <v>120850</v>
      </c>
      <c r="N14" s="56">
        <v>120850</v>
      </c>
      <c r="O14" s="56">
        <v>186831</v>
      </c>
      <c r="P14" s="56">
        <v>186831</v>
      </c>
      <c r="Q14" s="56">
        <v>186831</v>
      </c>
      <c r="R14" s="56">
        <v>174436</v>
      </c>
      <c r="S14" s="56">
        <v>174436</v>
      </c>
      <c r="T14" s="56">
        <v>174436</v>
      </c>
      <c r="U14" s="56">
        <v>127436</v>
      </c>
      <c r="V14" s="56">
        <v>127436</v>
      </c>
      <c r="W14" s="56">
        <v>127436</v>
      </c>
      <c r="X14" s="56">
        <v>127436</v>
      </c>
      <c r="Y14" s="56">
        <v>15884</v>
      </c>
      <c r="Z14" s="56">
        <v>15884</v>
      </c>
      <c r="AA14" s="56">
        <v>15884</v>
      </c>
      <c r="AB14" s="56">
        <v>15884</v>
      </c>
      <c r="AC14" s="56">
        <v>15884</v>
      </c>
      <c r="AD14" s="56">
        <v>15884</v>
      </c>
      <c r="AE14" s="56">
        <v>15884</v>
      </c>
      <c r="AF14" s="56">
        <v>15884</v>
      </c>
      <c r="AG14" s="56">
        <v>15884</v>
      </c>
      <c r="AH14" s="56"/>
      <c r="AI14" s="56">
        <f t="shared" si="0"/>
        <v>5780819</v>
      </c>
    </row>
    <row r="15" spans="2:35" ht="15">
      <c r="B15" s="55" t="s">
        <v>87</v>
      </c>
      <c r="C15" s="56">
        <v>15884</v>
      </c>
      <c r="D15" s="56">
        <v>15884</v>
      </c>
      <c r="E15" s="56">
        <v>15884</v>
      </c>
      <c r="F15" s="56">
        <v>15884</v>
      </c>
      <c r="G15" s="56">
        <v>15884</v>
      </c>
      <c r="H15" s="56">
        <v>15884</v>
      </c>
      <c r="I15" s="56">
        <v>15884</v>
      </c>
      <c r="J15" s="56">
        <v>0</v>
      </c>
      <c r="K15" s="56">
        <v>0</v>
      </c>
      <c r="L15" s="56">
        <v>0</v>
      </c>
      <c r="M15" s="56">
        <v>0</v>
      </c>
      <c r="N15" s="56">
        <v>0</v>
      </c>
      <c r="O15" s="56">
        <v>0</v>
      </c>
      <c r="P15" s="56">
        <v>0</v>
      </c>
      <c r="Q15" s="56">
        <v>0</v>
      </c>
      <c r="R15" s="56">
        <v>0</v>
      </c>
      <c r="S15" s="56">
        <v>0</v>
      </c>
      <c r="T15" s="56">
        <v>100</v>
      </c>
      <c r="U15" s="56">
        <v>100</v>
      </c>
      <c r="V15" s="56">
        <v>100</v>
      </c>
      <c r="W15" s="56">
        <v>100</v>
      </c>
      <c r="X15" s="56">
        <v>100</v>
      </c>
      <c r="Y15" s="56">
        <v>100</v>
      </c>
      <c r="Z15" s="56">
        <v>15984</v>
      </c>
      <c r="AA15" s="56">
        <v>15984</v>
      </c>
      <c r="AB15" s="56">
        <v>15984</v>
      </c>
      <c r="AC15" s="56">
        <v>774000</v>
      </c>
      <c r="AD15" s="56">
        <v>4000</v>
      </c>
      <c r="AE15" s="56">
        <v>4000</v>
      </c>
      <c r="AF15" s="56">
        <v>4000</v>
      </c>
      <c r="AG15" s="56"/>
      <c r="AH15" s="56"/>
      <c r="AI15" s="56">
        <f t="shared" si="0"/>
        <v>929856</v>
      </c>
    </row>
    <row r="16" spans="2:35" ht="15">
      <c r="B16" s="55" t="s">
        <v>88</v>
      </c>
      <c r="C16" s="56">
        <v>0</v>
      </c>
      <c r="D16" s="56">
        <v>0</v>
      </c>
      <c r="E16" s="56">
        <v>0</v>
      </c>
      <c r="F16" s="56">
        <v>2702</v>
      </c>
      <c r="G16" s="56">
        <v>1817</v>
      </c>
      <c r="H16" s="56">
        <v>1817</v>
      </c>
      <c r="I16" s="56">
        <v>1817</v>
      </c>
      <c r="J16" s="56">
        <v>1817</v>
      </c>
      <c r="K16" s="56">
        <v>10817</v>
      </c>
      <c r="L16" s="56">
        <v>10817</v>
      </c>
      <c r="M16" s="56">
        <v>10817</v>
      </c>
      <c r="N16" s="56">
        <v>10817</v>
      </c>
      <c r="O16" s="56">
        <v>10817</v>
      </c>
      <c r="P16" s="56">
        <v>10817</v>
      </c>
      <c r="Q16" s="56">
        <v>10817</v>
      </c>
      <c r="R16" s="56">
        <v>10817</v>
      </c>
      <c r="S16" s="56">
        <v>10817</v>
      </c>
      <c r="T16" s="56">
        <v>10817</v>
      </c>
      <c r="U16" s="56">
        <v>110404</v>
      </c>
      <c r="V16" s="56">
        <v>110404</v>
      </c>
      <c r="W16" s="56">
        <v>10404</v>
      </c>
      <c r="X16" s="56">
        <v>9991</v>
      </c>
      <c r="Y16" s="56">
        <v>9991</v>
      </c>
      <c r="Z16" s="56">
        <v>9991</v>
      </c>
      <c r="AA16" s="56">
        <v>9991</v>
      </c>
      <c r="AB16" s="56">
        <v>1170</v>
      </c>
      <c r="AC16" s="56">
        <v>1170</v>
      </c>
      <c r="AD16" s="56">
        <v>1170</v>
      </c>
      <c r="AE16" s="56">
        <v>9285</v>
      </c>
      <c r="AF16" s="56">
        <v>9285</v>
      </c>
      <c r="AG16" s="56">
        <v>9285</v>
      </c>
      <c r="AH16" s="56"/>
      <c r="AI16" s="56">
        <f t="shared" si="0"/>
        <v>420681</v>
      </c>
    </row>
    <row r="17" spans="2:35" ht="15">
      <c r="B17" s="55" t="s">
        <v>89</v>
      </c>
      <c r="C17" s="56">
        <v>9285</v>
      </c>
      <c r="D17" s="56">
        <v>30553</v>
      </c>
      <c r="E17" s="56">
        <v>505553</v>
      </c>
      <c r="F17" s="56">
        <v>6979</v>
      </c>
      <c r="G17" s="56">
        <v>76979</v>
      </c>
      <c r="H17" s="56">
        <v>76979</v>
      </c>
      <c r="I17" s="56">
        <v>0</v>
      </c>
      <c r="J17" s="56">
        <v>0</v>
      </c>
      <c r="K17" s="56">
        <v>76979</v>
      </c>
      <c r="L17" s="56">
        <v>479</v>
      </c>
      <c r="M17" s="56">
        <v>479</v>
      </c>
      <c r="N17" s="56">
        <v>479</v>
      </c>
      <c r="O17" s="56">
        <v>479</v>
      </c>
      <c r="P17" s="56">
        <v>479</v>
      </c>
      <c r="Q17" s="56">
        <v>0</v>
      </c>
      <c r="R17" s="56">
        <v>0</v>
      </c>
      <c r="S17" s="56">
        <v>0</v>
      </c>
      <c r="T17" s="56">
        <v>0</v>
      </c>
      <c r="U17" s="56">
        <v>1000</v>
      </c>
      <c r="V17" s="56">
        <v>1000</v>
      </c>
      <c r="W17" s="56">
        <v>1000</v>
      </c>
      <c r="X17" s="56">
        <v>17250</v>
      </c>
      <c r="Y17" s="56">
        <v>39707</v>
      </c>
      <c r="Z17" s="56">
        <v>55660</v>
      </c>
      <c r="AA17" s="56">
        <v>0</v>
      </c>
      <c r="AB17" s="56">
        <v>0</v>
      </c>
      <c r="AC17" s="56">
        <v>0</v>
      </c>
      <c r="AD17" s="56">
        <v>0</v>
      </c>
      <c r="AE17" s="56">
        <v>0</v>
      </c>
      <c r="AF17" s="56">
        <v>839975</v>
      </c>
      <c r="AG17" s="56"/>
      <c r="AH17" s="56"/>
      <c r="AI17" s="56">
        <f t="shared" si="0"/>
        <v>1732009</v>
      </c>
    </row>
    <row r="18" spans="2:35" ht="15">
      <c r="B18" s="55" t="s">
        <v>90</v>
      </c>
      <c r="C18" s="56">
        <v>3975</v>
      </c>
      <c r="D18" s="56">
        <v>1380</v>
      </c>
      <c r="E18" s="56">
        <v>1380</v>
      </c>
      <c r="F18" s="56">
        <v>1380</v>
      </c>
      <c r="G18" s="56">
        <v>1380</v>
      </c>
      <c r="H18" s="56">
        <v>1380</v>
      </c>
      <c r="I18" s="56">
        <v>1380</v>
      </c>
      <c r="J18" s="56">
        <v>967</v>
      </c>
      <c r="K18" s="56">
        <v>967</v>
      </c>
      <c r="L18" s="56">
        <v>967</v>
      </c>
      <c r="M18" s="56">
        <v>967</v>
      </c>
      <c r="N18" s="56">
        <v>967</v>
      </c>
      <c r="O18" s="56">
        <v>141</v>
      </c>
      <c r="P18" s="56">
        <v>0</v>
      </c>
      <c r="Q18" s="56">
        <v>4000</v>
      </c>
      <c r="R18" s="56">
        <v>14000</v>
      </c>
      <c r="S18" s="56">
        <v>3500</v>
      </c>
      <c r="T18" s="56">
        <v>3500</v>
      </c>
      <c r="U18" s="56">
        <v>3500</v>
      </c>
      <c r="V18" s="56">
        <v>3500</v>
      </c>
      <c r="W18" s="56">
        <v>3500</v>
      </c>
      <c r="X18" s="56">
        <v>3500</v>
      </c>
      <c r="Y18" s="56">
        <v>3500</v>
      </c>
      <c r="Z18" s="56">
        <v>32877</v>
      </c>
      <c r="AA18" s="56">
        <v>32877</v>
      </c>
      <c r="AB18" s="56">
        <v>32877</v>
      </c>
      <c r="AC18" s="56">
        <v>78</v>
      </c>
      <c r="AD18" s="56">
        <v>0</v>
      </c>
      <c r="AE18" s="56">
        <v>0</v>
      </c>
      <c r="AF18" s="56">
        <v>0</v>
      </c>
      <c r="AG18" s="56">
        <v>0</v>
      </c>
      <c r="AH18" s="56"/>
      <c r="AI18" s="56">
        <f t="shared" si="0"/>
        <v>154465</v>
      </c>
    </row>
    <row r="19" spans="2:35" ht="15.75" thickBot="1">
      <c r="B19" s="55" t="s">
        <v>91</v>
      </c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56">
        <v>0</v>
      </c>
      <c r="M19" s="56">
        <v>0</v>
      </c>
      <c r="N19" s="56">
        <v>30000</v>
      </c>
      <c r="O19" s="56">
        <v>40000</v>
      </c>
      <c r="P19" s="56">
        <v>2600</v>
      </c>
      <c r="Q19" s="56">
        <v>2600</v>
      </c>
      <c r="R19" s="56">
        <v>2600</v>
      </c>
      <c r="S19" s="56">
        <v>73029</v>
      </c>
      <c r="T19" s="56">
        <v>75151</v>
      </c>
      <c r="U19" s="56">
        <v>74</v>
      </c>
      <c r="V19" s="56">
        <v>20000</v>
      </c>
      <c r="W19" s="56">
        <v>1500</v>
      </c>
      <c r="X19" s="56">
        <v>1500</v>
      </c>
      <c r="Y19" s="56">
        <v>1500</v>
      </c>
      <c r="Z19" s="56">
        <v>104726</v>
      </c>
      <c r="AA19" s="56">
        <v>0</v>
      </c>
      <c r="AB19" s="56">
        <v>12600</v>
      </c>
      <c r="AC19" s="56">
        <v>12600</v>
      </c>
      <c r="AD19" s="56">
        <v>11556</v>
      </c>
      <c r="AE19" s="56">
        <v>11556</v>
      </c>
      <c r="AF19" s="56">
        <v>11556</v>
      </c>
      <c r="AG19" s="56">
        <v>10671</v>
      </c>
      <c r="AH19" s="56"/>
      <c r="AI19" s="57">
        <f t="shared" si="0"/>
        <v>425819</v>
      </c>
    </row>
    <row r="20" spans="2:35" ht="15"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8">
        <f>SUM(AI8:AI19)/365</f>
        <v>122831.72602739726</v>
      </c>
    </row>
    <row r="21" spans="2:35" ht="15"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75" t="s">
        <v>92</v>
      </c>
      <c r="AF21" s="75"/>
      <c r="AG21" s="75"/>
      <c r="AH21" s="75"/>
      <c r="AI21" s="56">
        <f>(AI20+399112)/1074.61</f>
        <v>485.70525681633086</v>
      </c>
    </row>
  </sheetData>
  <mergeCells count="2">
    <mergeCell ref="D5:L5"/>
    <mergeCell ref="AE21:A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2018-07-05T06:12:00Z</cp:lastPrinted>
  <dcterms:created xsi:type="dcterms:W3CDTF">2015-09-25T09:25:00Z</dcterms:created>
  <dcterms:modified xsi:type="dcterms:W3CDTF">2020-11-05T08:51:48Z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