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ITI\"/>
    </mc:Choice>
  </mc:AlternateContent>
  <bookViews>
    <workbookView xWindow="0" yWindow="0" windowWidth="16392" windowHeight="5472"/>
  </bookViews>
  <sheets>
    <sheet name="Eligibility" sheetId="1" r:id="rId1"/>
    <sheet name="RTR" sheetId="2" r:id="rId2"/>
    <sheet name="Sheet3" sheetId="9" r:id="rId3"/>
    <sheet name="Sheet1" sheetId="5" state="hidden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62913"/>
  <fileRecoveryPr autoRecover="0"/>
</workbook>
</file>

<file path=xl/calcChain.xml><?xml version="1.0" encoding="utf-8"?>
<calcChain xmlns="http://schemas.openxmlformats.org/spreadsheetml/2006/main">
  <c r="D32" i="1" l="1"/>
  <c r="F32" i="1" s="1"/>
  <c r="D31" i="1"/>
  <c r="F31" i="1" s="1"/>
  <c r="D30" i="1"/>
  <c r="F30" i="1" s="1"/>
  <c r="D29" i="1"/>
  <c r="F29" i="1" s="1"/>
  <c r="D26" i="1"/>
  <c r="F26" i="1" s="1"/>
  <c r="D25" i="1"/>
  <c r="F25" i="1" s="1"/>
  <c r="D24" i="1"/>
  <c r="F24" i="1" s="1"/>
  <c r="D19" i="1"/>
  <c r="F19" i="1" s="1"/>
  <c r="D15" i="1"/>
  <c r="F15" i="1" s="1"/>
  <c r="D14" i="1"/>
  <c r="F14" i="1" s="1"/>
  <c r="C13" i="1"/>
  <c r="D13" i="1" s="1"/>
  <c r="F13" i="1" s="1"/>
  <c r="D12" i="1"/>
  <c r="F12" i="1" s="1"/>
  <c r="D11" i="1"/>
  <c r="F11" i="1" s="1"/>
  <c r="D10" i="1"/>
  <c r="F10" i="1" s="1"/>
  <c r="D27" i="1"/>
  <c r="F27" i="1" s="1"/>
  <c r="D22" i="1"/>
  <c r="F22" i="1" s="1"/>
  <c r="D21" i="1"/>
  <c r="F21" i="1" s="1"/>
  <c r="D20" i="1"/>
  <c r="F20" i="1" s="1"/>
  <c r="D18" i="1"/>
  <c r="F18" i="1" s="1"/>
  <c r="D17" i="1"/>
  <c r="F17" i="1" s="1"/>
  <c r="C6" i="1"/>
  <c r="D5" i="1"/>
  <c r="F5" i="1" s="1"/>
  <c r="B6" i="1"/>
  <c r="D3" i="1" l="1"/>
  <c r="D4" i="1"/>
  <c r="D6" i="1"/>
  <c r="D7" i="1"/>
  <c r="F7" i="1" s="1"/>
  <c r="D8" i="1"/>
  <c r="Q10" i="9" l="1"/>
  <c r="P10" i="9"/>
  <c r="O10" i="9"/>
  <c r="N10" i="9"/>
  <c r="M10" i="9"/>
  <c r="L10" i="9"/>
  <c r="H10" i="9"/>
  <c r="G10" i="9"/>
  <c r="F10" i="9"/>
  <c r="E10" i="9"/>
  <c r="D10" i="9"/>
  <c r="C10" i="9"/>
  <c r="R10" i="9" l="1"/>
  <c r="I10" i="9"/>
  <c r="F6" i="1" l="1"/>
  <c r="F8" i="1" l="1"/>
  <c r="F4" i="1"/>
  <c r="F3" i="1"/>
  <c r="F52" i="1"/>
  <c r="F51" i="1"/>
  <c r="B46" i="1"/>
  <c r="F45" i="1"/>
  <c r="F47" i="1" s="1"/>
  <c r="F40" i="1"/>
  <c r="A78" i="1"/>
  <c r="A82" i="1"/>
  <c r="K13" i="2"/>
  <c r="F35" i="1" s="1"/>
  <c r="F6" i="5"/>
  <c r="F7" i="5"/>
  <c r="F8" i="5"/>
  <c r="F9" i="5"/>
  <c r="F10" i="5"/>
  <c r="F11" i="5"/>
  <c r="F12" i="5"/>
  <c r="E13" i="5"/>
  <c r="F33" i="1" l="1"/>
  <c r="F13" i="5"/>
  <c r="F34" i="1" l="1"/>
  <c r="F37" i="1" l="1"/>
  <c r="F41" i="1" s="1"/>
  <c r="F48" i="1"/>
  <c r="F53" i="1" s="1"/>
</calcChain>
</file>

<file path=xl/sharedStrings.xml><?xml version="1.0" encoding="utf-8"?>
<sst xmlns="http://schemas.openxmlformats.org/spreadsheetml/2006/main" count="216" uniqueCount="132">
  <si>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</si>
  <si>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</si>
  <si>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</si>
  <si>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</si>
  <si>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</si>
  <si>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</si>
  <si>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</si>
  <si>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</si>
  <si>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</si>
  <si>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</si>
  <si>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</si>
  <si>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</si>
  <si>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</si>
  <si>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</si>
  <si>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</si>
  <si>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</si>
  <si>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</si>
  <si>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</si>
  <si>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</si>
  <si>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</si>
  <si>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</si>
  <si>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</si>
  <si>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</si>
  <si>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</si>
  <si>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</si>
  <si>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</si>
  <si>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</si>
  <si>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</si>
  <si>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</si>
  <si>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</si>
  <si>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</si>
  <si>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</si>
  <si>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</si>
  <si>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</si>
  <si>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</si>
  <si>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</si>
  <si>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</si>
  <si>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</si>
  <si>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</si>
  <si>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</si>
  <si>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</si>
  <si>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</si>
  <si>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</si>
  <si>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</si>
  <si>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</si>
  <si>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</si>
  <si>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</si>
  <si>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</si>
  <si>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</si>
  <si>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</si>
  <si>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</si>
  <si>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</si>
  <si>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</si>
  <si>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</si>
  <si>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</si>
  <si>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</si>
  <si>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</si>
  <si>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</si>
  <si>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</si>
  <si>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</si>
  <si>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</si>
  <si>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</si>
  <si>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</si>
  <si>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</si>
  <si>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</si>
  <si>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</si>
  <si>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</si>
  <si>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</si>
  <si>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</si>
  <si>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</si>
  <si>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</si>
  <si>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</si>
  <si>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</si>
  <si>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</si>
  <si>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</si>
  <si>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</si>
  <si>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</si>
  <si>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</si>
  <si>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</si>
  <si>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</si>
  <si>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</si>
  <si>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</si>
  <si>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</si>
  <si>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</si>
  <si>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</si>
  <si>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</si>
  <si>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>y</t>
  </si>
  <si>
    <t>EMI Considered</t>
  </si>
  <si>
    <t>Income From Other Sources</t>
  </si>
  <si>
    <t>ASSESSMENT YEAR</t>
  </si>
  <si>
    <t>2018-19</t>
  </si>
  <si>
    <t>2017-18</t>
  </si>
  <si>
    <t>Tenure</t>
  </si>
  <si>
    <t>Inst. Paid</t>
  </si>
  <si>
    <t>Inst. Bal</t>
  </si>
  <si>
    <t>Loan Amt</t>
  </si>
  <si>
    <t>Feb</t>
  </si>
  <si>
    <t>March</t>
  </si>
  <si>
    <t>April</t>
  </si>
  <si>
    <t xml:space="preserve">May </t>
  </si>
  <si>
    <t>June</t>
  </si>
  <si>
    <t>July</t>
  </si>
  <si>
    <t>7th</t>
  </si>
  <si>
    <t>14th</t>
  </si>
  <si>
    <t>21st</t>
  </si>
  <si>
    <t>28th</t>
  </si>
  <si>
    <t>No of Cr.</t>
  </si>
  <si>
    <t>Eligibilty In Lacs</t>
  </si>
  <si>
    <t>Net profit</t>
  </si>
  <si>
    <t>CF-15734490</t>
  </si>
  <si>
    <t>Depriciation</t>
  </si>
  <si>
    <t>Bank intrest</t>
  </si>
  <si>
    <t>Income from house property</t>
  </si>
  <si>
    <t>N</t>
  </si>
  <si>
    <t xml:space="preserve">      DALIP SINGH KAPOOR (PROP OF KAPOOR ENGEENRS</t>
  </si>
  <si>
    <t>Income from Business profession</t>
  </si>
  <si>
    <t>DALIP SINGH</t>
  </si>
  <si>
    <t>JAGMOHAN SINGH (PROP OF GOLDLINE INDUSTRIES)</t>
  </si>
  <si>
    <t>KHUSHWANT SINGH (PROP OF DOTWAY EDUCATORS)</t>
  </si>
  <si>
    <t>Income from salary</t>
  </si>
  <si>
    <t>KANWALJIT SINGH</t>
  </si>
  <si>
    <t>RAMAN DEEP KAUR</t>
  </si>
  <si>
    <t>LBLUD00002380967</t>
  </si>
  <si>
    <t>ICICI</t>
  </si>
  <si>
    <t>HL</t>
  </si>
  <si>
    <t>LBLUD00003056635</t>
  </si>
  <si>
    <t>LBLUD00003054353</t>
  </si>
  <si>
    <t>LBLUD00003054352</t>
  </si>
  <si>
    <t>LBLUD00003054351</t>
  </si>
  <si>
    <t>LBLUD00002380966</t>
  </si>
  <si>
    <t>SBI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</si>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</sst>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sz val="10.5"/>
      <color indexed="8"/>
      <name val="Zurich BT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3" fillId="0" borderId="0" applyFill="0" applyAlignment="0" applyProtection="0"/>
    <xf numFmtId="9" fontId="13" fillId="0" borderId="0" applyFill="0" applyBorder="0" applyAlignment="0" applyProtection="0"/>
    <xf numFmtId="0" fontId="13" fillId="0" borderId="0"/>
    <xf numFmtId="0" fontId="13" fillId="0" borderId="0"/>
    <xf numFmtId="0" fontId="2" fillId="0" borderId="0" applyBorder="0" applyProtection="0"/>
    <xf numFmtId="164" fontId="2" fillId="0" borderId="0" applyBorder="0" applyProtection="0"/>
    <xf numFmtId="0" fontId="1" fillId="0" borderId="0"/>
  </cellStyleXfs>
  <cellXfs count="120">
    <xf numFmtId="0" fontId="0" fillId="0" borderId="0" xfId="0"/>
    <xf numFmtId="0" fontId="3" fillId="2" borderId="0" xfId="3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65" fontId="5" fillId="3" borderId="1" xfId="1" applyNumberFormat="1" applyFont="1" applyFill="1" applyBorder="1" applyAlignment="1" applyProtection="1">
      <alignment horizontal="center" vertical="center" wrapText="1"/>
    </xf>
    <xf numFmtId="165" fontId="5" fillId="4" borderId="1" xfId="1" applyNumberFormat="1" applyFont="1" applyFill="1" applyBorder="1" applyAlignment="1" applyProtection="1">
      <alignment horizontal="center" vertical="center" wrapText="1"/>
    </xf>
    <xf numFmtId="9" fontId="5" fillId="4" borderId="1" xfId="1" applyNumberFormat="1" applyFont="1" applyFill="1" applyBorder="1" applyAlignment="1" applyProtection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left" vertical="center" wrapText="1"/>
    </xf>
    <xf numFmtId="165" fontId="3" fillId="2" borderId="1" xfId="1" applyNumberFormat="1" applyFont="1" applyFill="1" applyBorder="1" applyAlignment="1" applyProtection="1">
      <alignment horizontal="center" vertical="top"/>
    </xf>
    <xf numFmtId="9" fontId="3" fillId="2" borderId="1" xfId="1" applyNumberFormat="1" applyFont="1" applyFill="1" applyBorder="1" applyAlignment="1" applyProtection="1">
      <alignment horizontal="center" vertical="top"/>
    </xf>
    <xf numFmtId="167" fontId="5" fillId="4" borderId="1" xfId="1" applyNumberFormat="1" applyFont="1" applyFill="1" applyBorder="1" applyAlignment="1" applyProtection="1">
      <alignment horizontal="center" vertical="top"/>
    </xf>
    <xf numFmtId="165" fontId="3" fillId="0" borderId="1" xfId="1" applyNumberFormat="1" applyFont="1" applyFill="1" applyBorder="1" applyAlignment="1" applyProtection="1">
      <alignment vertical="top" wrapText="1"/>
    </xf>
    <xf numFmtId="165" fontId="3" fillId="0" borderId="1" xfId="1" applyNumberFormat="1" applyFont="1" applyFill="1" applyBorder="1" applyAlignment="1" applyProtection="1">
      <alignment horizontal="left" vertical="top" wrapText="1"/>
    </xf>
    <xf numFmtId="10" fontId="3" fillId="0" borderId="1" xfId="1" applyNumberFormat="1" applyFont="1" applyFill="1" applyBorder="1" applyAlignment="1" applyProtection="1">
      <alignment horizontal="center" vertical="top"/>
    </xf>
    <xf numFmtId="165" fontId="3" fillId="4" borderId="1" xfId="1" applyNumberFormat="1" applyFont="1" applyFill="1" applyBorder="1" applyAlignment="1" applyProtection="1">
      <alignment horizontal="center" vertical="top"/>
    </xf>
    <xf numFmtId="165" fontId="3" fillId="0" borderId="1" xfId="1" applyNumberFormat="1" applyFont="1" applyFill="1" applyBorder="1" applyAlignment="1" applyProtection="1">
      <alignment horizontal="center" vertical="top"/>
    </xf>
    <xf numFmtId="2" fontId="3" fillId="4" borderId="1" xfId="6" applyNumberFormat="1" applyFont="1" applyFill="1" applyBorder="1" applyAlignment="1" applyProtection="1">
      <alignment horizontal="center" vertical="top"/>
    </xf>
    <xf numFmtId="164" fontId="3" fillId="4" borderId="1" xfId="6" applyNumberFormat="1" applyFont="1" applyFill="1" applyBorder="1" applyAlignment="1" applyProtection="1">
      <alignment horizontal="center" vertical="top"/>
    </xf>
    <xf numFmtId="10" fontId="3" fillId="4" borderId="1" xfId="1" applyNumberFormat="1" applyFont="1" applyFill="1" applyBorder="1" applyAlignment="1" applyProtection="1">
      <alignment horizontal="center" vertical="top"/>
    </xf>
    <xf numFmtId="164" fontId="3" fillId="0" borderId="1" xfId="1" applyNumberFormat="1" applyFont="1" applyFill="1" applyBorder="1" applyAlignment="1" applyProtection="1">
      <alignment horizontal="center" vertical="top"/>
    </xf>
    <xf numFmtId="165" fontId="3" fillId="4" borderId="1" xfId="6" applyNumberFormat="1" applyFont="1" applyFill="1" applyBorder="1" applyAlignment="1" applyProtection="1">
      <alignment horizontal="center" vertical="top"/>
    </xf>
    <xf numFmtId="10" fontId="3" fillId="4" borderId="1" xfId="6" applyNumberFormat="1" applyFont="1" applyFill="1" applyBorder="1" applyAlignment="1" applyProtection="1">
      <alignment horizontal="center" vertical="top"/>
    </xf>
    <xf numFmtId="164" fontId="3" fillId="0" borderId="1" xfId="1" applyNumberFormat="1" applyFont="1" applyFill="1" applyBorder="1" applyAlignment="1" applyProtection="1">
      <alignment vertical="top" wrapText="1"/>
    </xf>
    <xf numFmtId="2" fontId="3" fillId="0" borderId="1" xfId="6" applyNumberFormat="1" applyFont="1" applyFill="1" applyBorder="1" applyAlignment="1" applyProtection="1">
      <alignment horizontal="center" vertical="top"/>
    </xf>
    <xf numFmtId="164" fontId="3" fillId="0" borderId="1" xfId="6" applyNumberFormat="1" applyFont="1" applyFill="1" applyBorder="1" applyAlignment="1" applyProtection="1">
      <alignment horizontal="center" vertical="top"/>
    </xf>
    <xf numFmtId="10" fontId="3" fillId="5" borderId="1" xfId="5" applyNumberFormat="1" applyFont="1" applyFill="1" applyBorder="1" applyAlignment="1" applyProtection="1">
      <alignment horizontal="center" vertical="top"/>
    </xf>
    <xf numFmtId="0" fontId="5" fillId="0" borderId="1" xfId="4" applyFont="1" applyBorder="1" applyAlignment="1">
      <alignment horizontal="center" vertical="top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NumberFormat="1" applyFont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top"/>
    </xf>
    <xf numFmtId="0" fontId="3" fillId="0" borderId="0" xfId="3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10" fillId="6" borderId="1" xfId="0" applyFont="1" applyFill="1" applyBorder="1" applyAlignment="1" applyProtection="1">
      <alignment vertical="top" wrapText="1"/>
      <protection hidden="1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9" fillId="6" borderId="1" xfId="0" applyFont="1" applyFill="1" applyBorder="1" applyAlignment="1" applyProtection="1">
      <alignment horizontal="center" vertical="top" wrapText="1"/>
      <protection locked="0" hidden="1"/>
    </xf>
    <xf numFmtId="0" fontId="6" fillId="0" borderId="1" xfId="0" applyFont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horizontal="justify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NumberFormat="1" applyFont="1" applyBorder="1" applyAlignment="1" applyProtection="1">
      <alignment horizontal="left" vertical="top" wrapText="1"/>
      <protection locked="0"/>
    </xf>
    <xf numFmtId="10" fontId="6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 applyProtection="1">
      <alignment horizontal="left" vertical="top"/>
      <protection locked="0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Fill="1" applyBorder="1" applyAlignment="1" applyProtection="1">
      <alignment vertical="top" wrapText="1"/>
      <protection hidden="1"/>
    </xf>
    <xf numFmtId="0" fontId="1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0" fillId="7" borderId="1" xfId="0" applyFont="1" applyFill="1" applyBorder="1" applyAlignment="1" applyProtection="1">
      <alignment vertical="top" wrapText="1"/>
      <protection hidden="1"/>
    </xf>
    <xf numFmtId="0" fontId="9" fillId="7" borderId="1" xfId="0" applyFont="1" applyFill="1" applyBorder="1" applyAlignment="1" applyProtection="1">
      <alignment vertical="top" wrapText="1"/>
      <protection hidden="1"/>
    </xf>
    <xf numFmtId="0" fontId="9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9" fillId="7" borderId="1" xfId="2" applyNumberFormat="1" applyFont="1" applyFill="1" applyBorder="1" applyAlignment="1" applyProtection="1">
      <alignment horizontal="left" vertical="top" wrapText="1"/>
      <protection hidden="1"/>
    </xf>
    <xf numFmtId="164" fontId="5" fillId="4" borderId="1" xfId="1" applyFont="1" applyFill="1" applyBorder="1" applyAlignment="1" applyProtection="1">
      <alignment vertical="top" wrapText="1"/>
    </xf>
    <xf numFmtId="166" fontId="14" fillId="2" borderId="1" xfId="1" applyNumberFormat="1" applyFont="1" applyFill="1" applyBorder="1" applyAlignment="1" applyProtection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65" fontId="5" fillId="3" borderId="1" xfId="1" applyNumberFormat="1" applyFont="1" applyFill="1" applyBorder="1" applyAlignment="1" applyProtection="1">
      <alignment horizontal="center" vertical="center" wrapText="1"/>
    </xf>
    <xf numFmtId="165" fontId="5" fillId="8" borderId="1" xfId="1" applyNumberFormat="1" applyFont="1" applyFill="1" applyBorder="1" applyAlignment="1" applyProtection="1">
      <alignment horizontal="left" vertical="center" wrapText="1"/>
    </xf>
    <xf numFmtId="166" fontId="14" fillId="0" borderId="1" xfId="1" applyNumberFormat="1" applyFont="1" applyFill="1" applyBorder="1" applyAlignment="1" applyProtection="1">
      <alignment horizontal="center" vertical="center"/>
    </xf>
    <xf numFmtId="1" fontId="8" fillId="1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6" fillId="10" borderId="5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3" fillId="2" borderId="1" xfId="3" applyFont="1" applyFill="1" applyBorder="1" applyAlignment="1">
      <alignment vertical="top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justify" vertical="center" wrapText="1"/>
    </xf>
    <xf numFmtId="0" fontId="5" fillId="3" borderId="1" xfId="4" applyFont="1" applyFill="1" applyBorder="1" applyAlignment="1">
      <alignment horizontal="center" vertical="top"/>
    </xf>
    <xf numFmtId="0" fontId="3" fillId="0" borderId="1" xfId="4" applyFont="1" applyBorder="1" applyAlignment="1">
      <alignment horizontal="left" vertical="center"/>
    </xf>
    <xf numFmtId="0" fontId="5" fillId="3" borderId="1" xfId="4" applyFont="1" applyFill="1" applyBorder="1" applyAlignment="1">
      <alignment horizontal="center" vertical="top" wrapText="1"/>
    </xf>
    <xf numFmtId="0" fontId="5" fillId="0" borderId="1" xfId="4" applyFont="1" applyBorder="1" applyAlignment="1">
      <alignment horizontal="center" vertical="top" wrapText="1"/>
    </xf>
    <xf numFmtId="10" fontId="3" fillId="0" borderId="1" xfId="4" applyNumberFormat="1" applyFont="1" applyBorder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/>
    </xf>
    <xf numFmtId="0" fontId="3" fillId="0" borderId="1" xfId="0" applyNumberFormat="1" applyFont="1" applyFill="1" applyBorder="1"/>
    <xf numFmtId="0" fontId="5" fillId="0" borderId="1" xfId="0" applyNumberFormat="1" applyFont="1" applyFill="1" applyBorder="1" applyAlignment="1">
      <alignment horizontal="center"/>
    </xf>
    <xf numFmtId="165" fontId="5" fillId="3" borderId="1" xfId="1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/>
    <xf numFmtId="0" fontId="3" fillId="4" borderId="3" xfId="0" applyNumberFormat="1" applyFont="1" applyFill="1" applyBorder="1"/>
    <xf numFmtId="0" fontId="3" fillId="4" borderId="4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165" fontId="5" fillId="0" borderId="2" xfId="1" applyNumberFormat="1" applyFont="1" applyFill="1" applyBorder="1" applyAlignment="1" applyProtection="1">
      <alignment horizontal="center" vertical="center"/>
    </xf>
    <xf numFmtId="165" fontId="5" fillId="0" borderId="3" xfId="1" applyNumberFormat="1" applyFont="1" applyFill="1" applyBorder="1" applyAlignment="1" applyProtection="1">
      <alignment horizontal="center" vertical="center"/>
    </xf>
    <xf numFmtId="165" fontId="5" fillId="0" borderId="4" xfId="1" applyNumberFormat="1" applyFont="1" applyFill="1" applyBorder="1" applyAlignment="1" applyProtection="1">
      <alignment horizontal="center" vertical="center"/>
    </xf>
    <xf numFmtId="168" fontId="5" fillId="3" borderId="1" xfId="1" applyNumberFormat="1" applyFont="1" applyFill="1" applyBorder="1" applyAlignment="1" applyProtection="1">
      <alignment horizontal="center" vertical="center" wrapText="1"/>
    </xf>
    <xf numFmtId="165" fontId="5" fillId="0" borderId="1" xfId="1" applyNumberFormat="1" applyFont="1" applyFill="1" applyBorder="1" applyAlignment="1" applyProtection="1">
      <alignment horizontal="center" vertical="top"/>
    </xf>
    <xf numFmtId="0" fontId="18" fillId="10" borderId="8" xfId="0" applyFont="1" applyFill="1" applyBorder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12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top" wrapText="1"/>
      <protection hidden="1"/>
    </xf>
  </cellXfs>
  <cellStyles count="8">
    <cellStyle name="Comma" xfId="1" builtinId="3"/>
    <cellStyle name="Excel_BuiltIn_Comma 2" xfId="6"/>
    <cellStyle name="Normal" xfId="0" builtinId="0"/>
    <cellStyle name="Normal 2" xfId="7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0"/>
  <sheetViews>
    <sheetView tabSelected="1" zoomScale="107" zoomScaleNormal="107" workbookViewId="0">
      <selection activeCell="A32" sqref="A32:XFD36"/>
    </sheetView>
  </sheetViews>
  <sheetFormatPr defaultColWidth="31.33203125" defaultRowHeight="13.8"/>
  <cols>
    <col min="1" max="1" width="46.6640625" style="1" customWidth="1"/>
    <col min="2" max="2" width="12.44140625" style="1" customWidth="1"/>
    <col min="3" max="3" width="12" style="1" customWidth="1"/>
    <col min="4" max="4" width="14.109375" style="1" customWidth="1"/>
    <col min="5" max="5" width="14.6640625" style="1" customWidth="1"/>
    <col min="6" max="6" width="19.5546875" style="1" customWidth="1"/>
    <col min="7" max="7" width="16.33203125" style="1" customWidth="1"/>
    <col min="8" max="8" width="14.6640625" style="1" customWidth="1"/>
    <col min="9" max="9" width="11.88671875" style="1" customWidth="1"/>
    <col min="10" max="10" width="14.5546875" style="1" customWidth="1"/>
    <col min="11" max="12" width="13.109375" style="1" customWidth="1"/>
    <col min="13" max="13" width="13.6640625" style="1" customWidth="1"/>
    <col min="14" max="14" width="14.109375" style="1" customWidth="1"/>
    <col min="15" max="15" width="11.88671875" style="1" customWidth="1"/>
    <col min="16" max="16" width="12" style="1" customWidth="1"/>
    <col min="17" max="17" width="11" style="1" customWidth="1"/>
    <col min="18" max="18" width="11.5546875" style="1" customWidth="1"/>
    <col min="19" max="19" width="12" style="1" customWidth="1"/>
    <col min="20" max="237" width="31.33203125" style="1"/>
    <col min="238" max="245" width="31.33203125" style="2"/>
    <col min="246" max="247" width="31.33203125" style="3"/>
    <col min="248" max="254" width="31.33203125" style="4"/>
    <col min="255" max="16384" width="31.33203125" style="5"/>
  </cols>
  <sheetData>
    <row r="1" spans="1:6" ht="26.85" customHeight="1">
      <c r="A1" s="66" t="s">
        <v>114</v>
      </c>
      <c r="B1" s="98" t="s">
        <v>89</v>
      </c>
      <c r="C1" s="98"/>
      <c r="D1" s="6" t="s">
        <v>0</v>
      </c>
      <c r="E1" s="6">
        <v>7720208401</v>
      </c>
      <c r="F1" s="6" t="s">
        <v>1</v>
      </c>
    </row>
    <row r="2" spans="1:6">
      <c r="A2" s="67" t="s">
        <v>116</v>
      </c>
      <c r="B2" s="7" t="s">
        <v>90</v>
      </c>
      <c r="C2" s="7" t="s">
        <v>91</v>
      </c>
      <c r="D2" s="7" t="s">
        <v>65</v>
      </c>
      <c r="E2" s="8" t="s">
        <v>2</v>
      </c>
      <c r="F2" s="7" t="s">
        <v>66</v>
      </c>
    </row>
    <row r="3" spans="1:6">
      <c r="A3" s="9" t="s">
        <v>108</v>
      </c>
      <c r="B3" s="64">
        <v>719903.75</v>
      </c>
      <c r="C3" s="68">
        <v>667777.99</v>
      </c>
      <c r="D3" s="10">
        <f t="shared" ref="D3:D8" si="0">AVERAGE(B3:C3)</f>
        <v>693840.87</v>
      </c>
      <c r="E3" s="11">
        <v>1</v>
      </c>
      <c r="F3" s="10">
        <f t="shared" ref="F3:F8" si="1">E3*D3</f>
        <v>693840.87</v>
      </c>
    </row>
    <row r="4" spans="1:6">
      <c r="A4" s="9" t="s">
        <v>110</v>
      </c>
      <c r="B4" s="64">
        <v>15339</v>
      </c>
      <c r="C4" s="68">
        <v>17449</v>
      </c>
      <c r="D4" s="10">
        <f t="shared" si="0"/>
        <v>16394</v>
      </c>
      <c r="E4" s="11">
        <v>1</v>
      </c>
      <c r="F4" s="10">
        <f t="shared" si="1"/>
        <v>16394</v>
      </c>
    </row>
    <row r="5" spans="1:6">
      <c r="A5" s="9" t="s">
        <v>115</v>
      </c>
      <c r="B5" s="64">
        <v>719904</v>
      </c>
      <c r="C5" s="68">
        <v>667772</v>
      </c>
      <c r="D5" s="10">
        <f t="shared" si="0"/>
        <v>693838</v>
      </c>
      <c r="E5" s="11">
        <v>0</v>
      </c>
      <c r="F5" s="10">
        <f t="shared" ref="F5" si="2">E5*D5</f>
        <v>0</v>
      </c>
    </row>
    <row r="6" spans="1:6">
      <c r="A6" s="9" t="s">
        <v>111</v>
      </c>
      <c r="B6" s="64">
        <f>141075+1472211</f>
        <v>1613286</v>
      </c>
      <c r="C6" s="68">
        <f>203810+1176721</f>
        <v>1380531</v>
      </c>
      <c r="D6" s="10">
        <f t="shared" si="0"/>
        <v>1496908.5</v>
      </c>
      <c r="E6" s="11">
        <v>1</v>
      </c>
      <c r="F6" s="10">
        <f t="shared" ref="F6:F7" si="3">E6*D6</f>
        <v>1496908.5</v>
      </c>
    </row>
    <row r="7" spans="1:6">
      <c r="A7" s="9" t="s">
        <v>88</v>
      </c>
      <c r="B7" s="64">
        <v>965</v>
      </c>
      <c r="C7" s="68">
        <v>2187</v>
      </c>
      <c r="D7" s="10">
        <f t="shared" si="0"/>
        <v>1576</v>
      </c>
      <c r="E7" s="11">
        <v>0.5</v>
      </c>
      <c r="F7" s="10">
        <f t="shared" si="3"/>
        <v>788</v>
      </c>
    </row>
    <row r="8" spans="1:6">
      <c r="A8" s="9" t="s">
        <v>67</v>
      </c>
      <c r="B8" s="64">
        <v>-55316</v>
      </c>
      <c r="C8" s="64">
        <v>-46965</v>
      </c>
      <c r="D8" s="10">
        <f t="shared" si="0"/>
        <v>-51140.5</v>
      </c>
      <c r="E8" s="11">
        <v>1</v>
      </c>
      <c r="F8" s="10">
        <f t="shared" si="1"/>
        <v>-51140.5</v>
      </c>
    </row>
    <row r="9" spans="1:6" ht="27.6">
      <c r="A9" s="67" t="s">
        <v>117</v>
      </c>
      <c r="B9" s="7" t="s">
        <v>90</v>
      </c>
      <c r="C9" s="7" t="s">
        <v>91</v>
      </c>
      <c r="D9" s="7" t="s">
        <v>65</v>
      </c>
      <c r="E9" s="8" t="s">
        <v>2</v>
      </c>
      <c r="F9" s="7" t="s">
        <v>66</v>
      </c>
    </row>
    <row r="10" spans="1:6">
      <c r="A10" s="9" t="s">
        <v>108</v>
      </c>
      <c r="B10" s="64">
        <v>580068.07999999996</v>
      </c>
      <c r="C10" s="68">
        <v>682379.27</v>
      </c>
      <c r="D10" s="10">
        <f t="shared" ref="D10:D15" si="4">AVERAGE(B10:C10)</f>
        <v>631223.67500000005</v>
      </c>
      <c r="E10" s="11">
        <v>1</v>
      </c>
      <c r="F10" s="10">
        <f t="shared" ref="F10:F15" si="5">E10*D10</f>
        <v>631223.67500000005</v>
      </c>
    </row>
    <row r="11" spans="1:6">
      <c r="A11" s="9" t="s">
        <v>110</v>
      </c>
      <c r="B11" s="64">
        <v>89199</v>
      </c>
      <c r="C11" s="68">
        <v>110016</v>
      </c>
      <c r="D11" s="10">
        <f t="shared" si="4"/>
        <v>99607.5</v>
      </c>
      <c r="E11" s="11">
        <v>1</v>
      </c>
      <c r="F11" s="10">
        <f t="shared" si="5"/>
        <v>99607.5</v>
      </c>
    </row>
    <row r="12" spans="1:6">
      <c r="A12" s="9" t="s">
        <v>115</v>
      </c>
      <c r="B12" s="64">
        <v>580069</v>
      </c>
      <c r="C12" s="68">
        <v>682379</v>
      </c>
      <c r="D12" s="10">
        <f t="shared" si="4"/>
        <v>631224</v>
      </c>
      <c r="E12" s="11">
        <v>0</v>
      </c>
      <c r="F12" s="10">
        <f t="shared" si="5"/>
        <v>0</v>
      </c>
    </row>
    <row r="13" spans="1:6">
      <c r="A13" s="9" t="s">
        <v>111</v>
      </c>
      <c r="B13" s="64">
        <v>213835</v>
      </c>
      <c r="C13" s="68">
        <f>22596.07+41836</f>
        <v>64432.07</v>
      </c>
      <c r="D13" s="10">
        <f t="shared" si="4"/>
        <v>139133.535</v>
      </c>
      <c r="E13" s="11">
        <v>1</v>
      </c>
      <c r="F13" s="10">
        <f t="shared" si="5"/>
        <v>139133.535</v>
      </c>
    </row>
    <row r="14" spans="1:6">
      <c r="A14" s="9" t="s">
        <v>88</v>
      </c>
      <c r="B14" s="64">
        <v>1233</v>
      </c>
      <c r="C14" s="68">
        <v>4572</v>
      </c>
      <c r="D14" s="10">
        <f t="shared" si="4"/>
        <v>2902.5</v>
      </c>
      <c r="E14" s="11">
        <v>0.5</v>
      </c>
      <c r="F14" s="10">
        <f t="shared" si="5"/>
        <v>1451.25</v>
      </c>
    </row>
    <row r="15" spans="1:6">
      <c r="A15" s="9" t="s">
        <v>67</v>
      </c>
      <c r="B15" s="64">
        <v>-37145</v>
      </c>
      <c r="C15" s="64">
        <v>-56808</v>
      </c>
      <c r="D15" s="10">
        <f t="shared" si="4"/>
        <v>-46976.5</v>
      </c>
      <c r="E15" s="11">
        <v>1</v>
      </c>
      <c r="F15" s="10">
        <f t="shared" si="5"/>
        <v>-46976.5</v>
      </c>
    </row>
    <row r="16" spans="1:6" ht="27.6">
      <c r="A16" s="67" t="s">
        <v>118</v>
      </c>
      <c r="B16" s="7" t="s">
        <v>90</v>
      </c>
      <c r="C16" s="7" t="s">
        <v>91</v>
      </c>
      <c r="D16" s="7" t="s">
        <v>65</v>
      </c>
      <c r="E16" s="8" t="s">
        <v>2</v>
      </c>
      <c r="F16" s="7" t="s">
        <v>66</v>
      </c>
    </row>
    <row r="17" spans="1:6">
      <c r="A17" s="9" t="s">
        <v>108</v>
      </c>
      <c r="B17" s="64">
        <v>507903.12</v>
      </c>
      <c r="C17" s="68">
        <v>507903.12</v>
      </c>
      <c r="D17" s="10">
        <f t="shared" ref="D17:D22" si="6">AVERAGE(B17:C17)</f>
        <v>507903.12</v>
      </c>
      <c r="E17" s="11">
        <v>1</v>
      </c>
      <c r="F17" s="10">
        <f t="shared" ref="F17:F27" si="7">E17*D17</f>
        <v>507903.12</v>
      </c>
    </row>
    <row r="18" spans="1:6">
      <c r="A18" s="9" t="s">
        <v>110</v>
      </c>
      <c r="B18" s="64">
        <v>105381</v>
      </c>
      <c r="C18" s="68">
        <v>105381</v>
      </c>
      <c r="D18" s="10">
        <f t="shared" si="6"/>
        <v>105381</v>
      </c>
      <c r="E18" s="11">
        <v>1</v>
      </c>
      <c r="F18" s="10">
        <f t="shared" si="7"/>
        <v>105381</v>
      </c>
    </row>
    <row r="19" spans="1:6">
      <c r="A19" s="9" t="s">
        <v>115</v>
      </c>
      <c r="B19" s="64">
        <v>182598</v>
      </c>
      <c r="C19" s="68">
        <v>387903</v>
      </c>
      <c r="D19" s="10">
        <f t="shared" si="6"/>
        <v>285250.5</v>
      </c>
      <c r="E19" s="11">
        <v>0</v>
      </c>
      <c r="F19" s="10">
        <f t="shared" ref="F19" si="8">E19*D19</f>
        <v>0</v>
      </c>
    </row>
    <row r="20" spans="1:6">
      <c r="A20" s="9" t="s">
        <v>119</v>
      </c>
      <c r="B20" s="64">
        <v>0</v>
      </c>
      <c r="C20" s="68">
        <v>88900</v>
      </c>
      <c r="D20" s="10">
        <f t="shared" si="6"/>
        <v>44450</v>
      </c>
      <c r="E20" s="11">
        <v>1</v>
      </c>
      <c r="F20" s="10">
        <f t="shared" si="7"/>
        <v>44450</v>
      </c>
    </row>
    <row r="21" spans="1:6">
      <c r="A21" s="9" t="s">
        <v>112</v>
      </c>
      <c r="B21" s="64">
        <v>126000</v>
      </c>
      <c r="C21" s="68">
        <v>84000</v>
      </c>
      <c r="D21" s="10">
        <f t="shared" si="6"/>
        <v>105000</v>
      </c>
      <c r="E21" s="11">
        <v>1</v>
      </c>
      <c r="F21" s="10">
        <f t="shared" si="7"/>
        <v>105000</v>
      </c>
    </row>
    <row r="22" spans="1:6">
      <c r="A22" s="9" t="s">
        <v>88</v>
      </c>
      <c r="B22" s="64">
        <v>278568</v>
      </c>
      <c r="C22" s="68">
        <v>3258</v>
      </c>
      <c r="D22" s="10">
        <f t="shared" si="6"/>
        <v>140913</v>
      </c>
      <c r="E22" s="11">
        <v>0.5</v>
      </c>
      <c r="F22" s="10">
        <f t="shared" si="7"/>
        <v>70456.5</v>
      </c>
    </row>
    <row r="23" spans="1:6">
      <c r="A23" s="67" t="s">
        <v>120</v>
      </c>
      <c r="B23" s="7" t="s">
        <v>90</v>
      </c>
      <c r="C23" s="7" t="s">
        <v>91</v>
      </c>
      <c r="D23" s="7" t="s">
        <v>65</v>
      </c>
      <c r="E23" s="8" t="s">
        <v>2</v>
      </c>
      <c r="F23" s="7" t="s">
        <v>66</v>
      </c>
    </row>
    <row r="24" spans="1:6">
      <c r="A24" s="9" t="s">
        <v>115</v>
      </c>
      <c r="B24" s="64">
        <v>227845</v>
      </c>
      <c r="C24" s="68">
        <v>149135</v>
      </c>
      <c r="D24" s="10">
        <f>AVERAGE(B24:C24)</f>
        <v>188490</v>
      </c>
      <c r="E24" s="11">
        <v>1</v>
      </c>
      <c r="F24" s="10">
        <f t="shared" ref="F24:F26" si="9">E24*D24</f>
        <v>188490</v>
      </c>
    </row>
    <row r="25" spans="1:6">
      <c r="A25" s="9" t="s">
        <v>88</v>
      </c>
      <c r="B25" s="64">
        <v>690</v>
      </c>
      <c r="C25" s="68">
        <v>2238</v>
      </c>
      <c r="D25" s="10">
        <f>AVERAGE(B25:C25)</f>
        <v>1464</v>
      </c>
      <c r="E25" s="11">
        <v>0.5</v>
      </c>
      <c r="F25" s="10">
        <f t="shared" si="9"/>
        <v>732</v>
      </c>
    </row>
    <row r="26" spans="1:6" ht="13.2" customHeight="1">
      <c r="A26" s="9" t="s">
        <v>112</v>
      </c>
      <c r="B26" s="64">
        <v>157850</v>
      </c>
      <c r="C26" s="64">
        <v>176400</v>
      </c>
      <c r="D26" s="10">
        <f>AVERAGE(B26:C26)</f>
        <v>167125</v>
      </c>
      <c r="E26" s="11">
        <v>1</v>
      </c>
      <c r="F26" s="10">
        <f t="shared" si="9"/>
        <v>167125</v>
      </c>
    </row>
    <row r="27" spans="1:6">
      <c r="A27" s="9" t="s">
        <v>67</v>
      </c>
      <c r="B27" s="64">
        <v>-6520</v>
      </c>
      <c r="C27" s="64">
        <v>0</v>
      </c>
      <c r="D27" s="10">
        <f>AVERAGE(B27:C27)</f>
        <v>-3260</v>
      </c>
      <c r="E27" s="11">
        <v>1</v>
      </c>
      <c r="F27" s="10">
        <f t="shared" si="7"/>
        <v>-3260</v>
      </c>
    </row>
    <row r="28" spans="1:6">
      <c r="A28" s="67" t="s">
        <v>121</v>
      </c>
      <c r="B28" s="7" t="s">
        <v>90</v>
      </c>
      <c r="C28" s="7" t="s">
        <v>91</v>
      </c>
      <c r="D28" s="7" t="s">
        <v>65</v>
      </c>
      <c r="E28" s="8" t="s">
        <v>2</v>
      </c>
      <c r="F28" s="7" t="s">
        <v>66</v>
      </c>
    </row>
    <row r="29" spans="1:6">
      <c r="A29" s="9" t="s">
        <v>88</v>
      </c>
      <c r="B29" s="64">
        <v>12164</v>
      </c>
      <c r="C29" s="68">
        <v>2969</v>
      </c>
      <c r="D29" s="10">
        <f>AVERAGE(B29:C29)</f>
        <v>7566.5</v>
      </c>
      <c r="E29" s="11">
        <v>0.5</v>
      </c>
      <c r="F29" s="10">
        <f t="shared" ref="F29:F32" si="10">E29*D29</f>
        <v>3783.25</v>
      </c>
    </row>
    <row r="30" spans="1:6">
      <c r="A30" s="9" t="s">
        <v>119</v>
      </c>
      <c r="B30" s="64">
        <v>126000</v>
      </c>
      <c r="C30" s="68">
        <v>205433</v>
      </c>
      <c r="D30" s="10">
        <f>AVERAGE(B30:C30)</f>
        <v>165716.5</v>
      </c>
      <c r="E30" s="11">
        <v>1</v>
      </c>
      <c r="F30" s="10">
        <f t="shared" si="10"/>
        <v>165716.5</v>
      </c>
    </row>
    <row r="31" spans="1:6">
      <c r="A31" s="9" t="s">
        <v>115</v>
      </c>
      <c r="B31" s="64">
        <v>185700</v>
      </c>
      <c r="C31" s="68">
        <v>99600</v>
      </c>
      <c r="D31" s="10">
        <f>AVERAGE(B31:C31)</f>
        <v>142650</v>
      </c>
      <c r="E31" s="11">
        <v>1</v>
      </c>
      <c r="F31" s="10">
        <f t="shared" si="10"/>
        <v>142650</v>
      </c>
    </row>
    <row r="32" spans="1:6">
      <c r="A32" s="9" t="s">
        <v>67</v>
      </c>
      <c r="B32" s="64">
        <v>-603</v>
      </c>
      <c r="C32" s="68">
        <v>-558</v>
      </c>
      <c r="D32" s="10">
        <f>AVERAGE(B32:C32)</f>
        <v>-580.5</v>
      </c>
      <c r="E32" s="11">
        <v>1</v>
      </c>
      <c r="F32" s="10">
        <f t="shared" si="10"/>
        <v>-580.5</v>
      </c>
    </row>
    <row r="33" spans="1:6" ht="15.45" customHeight="1">
      <c r="A33" s="63" t="s">
        <v>68</v>
      </c>
      <c r="B33" s="99"/>
      <c r="C33" s="100"/>
      <c r="D33" s="100"/>
      <c r="E33" s="101"/>
      <c r="F33" s="12">
        <f>+SUM(F3:F27)</f>
        <v>4167507.95</v>
      </c>
    </row>
    <row r="34" spans="1:6" ht="16.350000000000001" customHeight="1">
      <c r="A34" s="13" t="s">
        <v>69</v>
      </c>
      <c r="B34" s="102"/>
      <c r="C34" s="103"/>
      <c r="D34" s="103"/>
      <c r="E34" s="104"/>
      <c r="F34" s="12">
        <f>F33/12</f>
        <v>347292.32916666666</v>
      </c>
    </row>
    <row r="35" spans="1:6">
      <c r="A35" s="13" t="s">
        <v>70</v>
      </c>
      <c r="B35" s="102"/>
      <c r="C35" s="103"/>
      <c r="D35" s="103"/>
      <c r="E35" s="104"/>
      <c r="F35" s="10">
        <f>RTR!K13</f>
        <v>0</v>
      </c>
    </row>
    <row r="36" spans="1:6" ht="16.350000000000001" customHeight="1">
      <c r="A36" s="14" t="s">
        <v>71</v>
      </c>
      <c r="B36" s="105"/>
      <c r="C36" s="106"/>
      <c r="D36" s="106"/>
      <c r="E36" s="107"/>
      <c r="F36" s="15">
        <v>1</v>
      </c>
    </row>
    <row r="37" spans="1:6" ht="16.350000000000001" customHeight="1">
      <c r="A37" s="13" t="s">
        <v>72</v>
      </c>
      <c r="B37" s="96"/>
      <c r="C37" s="96"/>
      <c r="D37" s="96"/>
      <c r="E37" s="96"/>
      <c r="F37" s="16">
        <f>(F34*F36)-F35</f>
        <v>347292.32916666666</v>
      </c>
    </row>
    <row r="38" spans="1:6" ht="16.350000000000001" customHeight="1">
      <c r="A38" s="13" t="s">
        <v>73</v>
      </c>
      <c r="B38" s="96"/>
      <c r="C38" s="96"/>
      <c r="D38" s="96"/>
      <c r="E38" s="96"/>
      <c r="F38" s="17">
        <v>180</v>
      </c>
    </row>
    <row r="39" spans="1:6" ht="14.25" customHeight="1">
      <c r="A39" s="13" t="s">
        <v>74</v>
      </c>
      <c r="B39" s="96"/>
      <c r="C39" s="96"/>
      <c r="D39" s="96"/>
      <c r="E39" s="96"/>
      <c r="F39" s="15">
        <v>0.1</v>
      </c>
    </row>
    <row r="40" spans="1:6">
      <c r="A40" s="13" t="s">
        <v>75</v>
      </c>
      <c r="B40" s="96"/>
      <c r="C40" s="96"/>
      <c r="D40" s="96"/>
      <c r="E40" s="96"/>
      <c r="F40" s="18">
        <f>PMT(F39/12,F38,-100000)</f>
        <v>1074.6051177081163</v>
      </c>
    </row>
    <row r="41" spans="1:6">
      <c r="A41" s="13" t="s">
        <v>76</v>
      </c>
      <c r="B41" s="96"/>
      <c r="C41" s="96"/>
      <c r="D41" s="96"/>
      <c r="E41" s="96"/>
      <c r="F41" s="19">
        <f>F37/F40</f>
        <v>323.18134675122405</v>
      </c>
    </row>
    <row r="42" spans="1:6" ht="15.45" customHeight="1">
      <c r="A42" s="108" t="s">
        <v>77</v>
      </c>
      <c r="B42" s="108"/>
      <c r="C42" s="108"/>
      <c r="D42" s="108"/>
      <c r="E42" s="108"/>
      <c r="F42" s="108"/>
    </row>
    <row r="43" spans="1:6">
      <c r="A43" s="13" t="s">
        <v>73</v>
      </c>
      <c r="B43" s="96"/>
      <c r="C43" s="96"/>
      <c r="D43" s="96"/>
      <c r="E43" s="96"/>
      <c r="F43" s="16">
        <v>180</v>
      </c>
    </row>
    <row r="44" spans="1:6">
      <c r="A44" s="13" t="s">
        <v>74</v>
      </c>
      <c r="B44" s="96"/>
      <c r="C44" s="96"/>
      <c r="D44" s="96"/>
      <c r="E44" s="96"/>
      <c r="F44" s="20">
        <v>9.5500000000000002E-2</v>
      </c>
    </row>
    <row r="45" spans="1:6">
      <c r="A45" s="13" t="s">
        <v>75</v>
      </c>
      <c r="B45" s="96"/>
      <c r="C45" s="96"/>
      <c r="D45" s="96"/>
      <c r="E45" s="96"/>
      <c r="F45" s="19">
        <f>PMT(F44/12,F43,-100000)</f>
        <v>1047.2438674424525</v>
      </c>
    </row>
    <row r="46" spans="1:6">
      <c r="A46" s="13" t="s">
        <v>78</v>
      </c>
      <c r="B46" s="109">
        <f>B36</f>
        <v>0</v>
      </c>
      <c r="C46" s="109"/>
      <c r="D46" s="109"/>
      <c r="E46" s="109"/>
      <c r="F46" s="21">
        <v>0</v>
      </c>
    </row>
    <row r="47" spans="1:6">
      <c r="A47" s="13" t="s">
        <v>79</v>
      </c>
      <c r="B47" s="96"/>
      <c r="C47" s="96"/>
      <c r="D47" s="96"/>
      <c r="E47" s="96"/>
      <c r="F47" s="22">
        <f>F46*F45</f>
        <v>0</v>
      </c>
    </row>
    <row r="48" spans="1:6">
      <c r="A48" s="13" t="s">
        <v>80</v>
      </c>
      <c r="B48" s="96"/>
      <c r="C48" s="96"/>
      <c r="D48" s="96"/>
      <c r="E48" s="96"/>
      <c r="F48" s="23">
        <f>(F47+F35)/F34</f>
        <v>0</v>
      </c>
    </row>
    <row r="49" spans="1:6">
      <c r="A49" s="24" t="s">
        <v>81</v>
      </c>
      <c r="B49" s="97" t="s">
        <v>3</v>
      </c>
      <c r="C49" s="97"/>
      <c r="D49" s="97"/>
      <c r="E49" s="97"/>
      <c r="F49" s="25">
        <v>0</v>
      </c>
    </row>
    <row r="50" spans="1:6">
      <c r="A50" s="24" t="s">
        <v>82</v>
      </c>
      <c r="B50" s="96"/>
      <c r="C50" s="96"/>
      <c r="D50" s="96"/>
      <c r="E50" s="96"/>
      <c r="F50" s="26"/>
    </row>
    <row r="51" spans="1:6">
      <c r="A51" s="24" t="s">
        <v>83</v>
      </c>
      <c r="B51" s="96"/>
      <c r="C51" s="96"/>
      <c r="D51" s="96"/>
      <c r="E51" s="96"/>
      <c r="F51" s="27" t="e">
        <f>F46/F49</f>
        <v>#DIV/0!</v>
      </c>
    </row>
    <row r="52" spans="1:6">
      <c r="A52" s="13" t="s">
        <v>84</v>
      </c>
      <c r="B52" s="96"/>
      <c r="C52" s="96"/>
      <c r="D52" s="96"/>
      <c r="E52" s="96"/>
      <c r="F52" s="27" t="e">
        <f>(F46+F50)/F49</f>
        <v>#DIV/0!</v>
      </c>
    </row>
    <row r="53" spans="1:6">
      <c r="A53" s="13" t="s">
        <v>85</v>
      </c>
      <c r="B53" s="96"/>
      <c r="C53" s="96"/>
      <c r="D53" s="96"/>
      <c r="E53" s="96"/>
      <c r="F53" s="27" t="e">
        <f>F52+F48</f>
        <v>#DIV/0!</v>
      </c>
    </row>
    <row r="54" spans="1:6" ht="15.45" customHeight="1">
      <c r="A54" s="88"/>
      <c r="B54" s="88"/>
      <c r="C54" s="88"/>
      <c r="D54" s="88"/>
      <c r="E54" s="88"/>
      <c r="F54" s="88"/>
    </row>
    <row r="55" spans="1:6">
      <c r="A55" s="88"/>
      <c r="B55" s="88"/>
      <c r="C55" s="88"/>
      <c r="D55" s="88"/>
      <c r="E55" s="88"/>
      <c r="F55" s="88"/>
    </row>
    <row r="56" spans="1:6" ht="15.45" customHeight="1">
      <c r="A56" s="88"/>
      <c r="B56" s="88"/>
      <c r="C56" s="88"/>
      <c r="D56" s="88"/>
      <c r="E56" s="88"/>
      <c r="F56" s="88"/>
    </row>
    <row r="57" spans="1:6">
      <c r="A57" s="88"/>
      <c r="B57" s="88"/>
      <c r="C57" s="88"/>
      <c r="D57" s="88"/>
      <c r="E57" s="88"/>
      <c r="F57" s="88"/>
    </row>
    <row r="58" spans="1:6">
      <c r="A58" s="88"/>
      <c r="B58" s="88"/>
      <c r="C58" s="88"/>
      <c r="D58" s="88"/>
      <c r="E58" s="88"/>
      <c r="F58" s="88"/>
    </row>
    <row r="59" spans="1:6">
      <c r="A59" s="88"/>
      <c r="B59" s="88"/>
      <c r="C59" s="88"/>
      <c r="D59" s="88"/>
      <c r="E59" s="88"/>
      <c r="F59" s="88"/>
    </row>
    <row r="60" spans="1:6">
      <c r="A60" s="88"/>
      <c r="B60" s="88"/>
      <c r="C60" s="88"/>
      <c r="D60" s="88"/>
      <c r="E60" s="88"/>
      <c r="F60" s="88"/>
    </row>
    <row r="61" spans="1:6" ht="15.45" customHeight="1">
      <c r="A61" s="88"/>
      <c r="B61" s="88"/>
      <c r="C61" s="88"/>
      <c r="D61" s="88"/>
      <c r="E61" s="88"/>
      <c r="F61" s="88"/>
    </row>
    <row r="62" spans="1:6">
      <c r="A62" s="88"/>
      <c r="B62" s="88"/>
      <c r="C62" s="88"/>
      <c r="D62" s="88"/>
      <c r="E62" s="88"/>
      <c r="F62" s="88"/>
    </row>
    <row r="63" spans="1:6">
      <c r="A63" s="92" t="s">
        <v>6</v>
      </c>
      <c r="B63" s="92"/>
      <c r="C63" s="92"/>
      <c r="D63" s="92"/>
      <c r="E63" s="92"/>
      <c r="F63" s="92"/>
    </row>
    <row r="64" spans="1:6">
      <c r="A64" s="88"/>
      <c r="B64" s="88"/>
      <c r="C64" s="88"/>
      <c r="D64" s="88"/>
      <c r="E64" s="88"/>
      <c r="F64" s="88"/>
    </row>
    <row r="65" spans="1:6">
      <c r="A65" s="88" t="s">
        <v>7</v>
      </c>
      <c r="B65" s="88"/>
      <c r="C65" s="88"/>
      <c r="D65" s="88"/>
      <c r="E65" s="88"/>
      <c r="F65" s="88"/>
    </row>
    <row r="66" spans="1:6">
      <c r="A66" s="88"/>
      <c r="B66" s="88"/>
      <c r="C66" s="88"/>
      <c r="D66" s="88"/>
      <c r="E66" s="88"/>
      <c r="F66" s="88"/>
    </row>
    <row r="67" spans="1:6" ht="15.45" customHeight="1">
      <c r="A67" s="88"/>
      <c r="B67" s="88"/>
      <c r="C67" s="88"/>
      <c r="D67" s="88"/>
      <c r="E67" s="88"/>
      <c r="F67" s="88"/>
    </row>
    <row r="68" spans="1:6">
      <c r="A68" s="88"/>
      <c r="B68" s="88"/>
      <c r="C68" s="88"/>
      <c r="D68" s="88"/>
      <c r="E68" s="88"/>
      <c r="F68" s="88"/>
    </row>
    <row r="69" spans="1:6">
      <c r="A69" s="88"/>
      <c r="B69" s="88"/>
      <c r="C69" s="88"/>
      <c r="D69" s="88"/>
      <c r="E69" s="88"/>
      <c r="F69" s="88"/>
    </row>
    <row r="70" spans="1:6">
      <c r="A70" s="92" t="s">
        <v>8</v>
      </c>
      <c r="B70" s="92"/>
      <c r="C70" s="92"/>
      <c r="D70" s="92"/>
      <c r="E70" s="92"/>
      <c r="F70" s="92"/>
    </row>
    <row r="71" spans="1:6" ht="15.45" customHeight="1">
      <c r="A71" s="88"/>
      <c r="B71" s="88"/>
      <c r="C71" s="88"/>
      <c r="D71" s="88"/>
      <c r="E71" s="88"/>
      <c r="F71" s="88"/>
    </row>
    <row r="72" spans="1:6" ht="26.85" customHeight="1">
      <c r="A72" s="88"/>
      <c r="B72" s="88"/>
      <c r="C72" s="88"/>
      <c r="D72" s="88"/>
      <c r="E72" s="88"/>
      <c r="F72" s="88"/>
    </row>
    <row r="73" spans="1:6" ht="15.45" customHeight="1">
      <c r="A73" s="88"/>
      <c r="B73" s="88"/>
      <c r="C73" s="88"/>
      <c r="D73" s="88"/>
      <c r="E73" s="88"/>
      <c r="F73" s="88"/>
    </row>
    <row r="74" spans="1:6" ht="15.45" customHeight="1">
      <c r="A74" s="88"/>
      <c r="B74" s="88"/>
      <c r="C74" s="88"/>
      <c r="D74" s="88"/>
      <c r="E74" s="88"/>
      <c r="F74" s="88"/>
    </row>
    <row r="75" spans="1:6">
      <c r="A75" s="88"/>
      <c r="B75" s="88"/>
      <c r="C75" s="88"/>
      <c r="D75" s="88"/>
      <c r="E75" s="88"/>
      <c r="F75" s="88"/>
    </row>
    <row r="76" spans="1:6" ht="16.350000000000001" customHeight="1">
      <c r="A76" s="92" t="s">
        <v>9</v>
      </c>
      <c r="B76" s="92"/>
      <c r="C76" s="92"/>
      <c r="D76" s="92"/>
      <c r="E76" s="92"/>
      <c r="F76" s="92"/>
    </row>
    <row r="77" spans="1:6" ht="16.350000000000001" customHeight="1">
      <c r="A77" s="32" t="s">
        <v>5</v>
      </c>
      <c r="B77" s="28" t="s">
        <v>10</v>
      </c>
      <c r="C77" s="28" t="s">
        <v>11</v>
      </c>
      <c r="D77" s="28" t="s">
        <v>12</v>
      </c>
      <c r="E77" s="28" t="s">
        <v>13</v>
      </c>
      <c r="F77" s="28" t="s">
        <v>14</v>
      </c>
    </row>
    <row r="78" spans="1:6" ht="16.350000000000001" customHeight="1">
      <c r="A78" s="30" t="str">
        <f>+A49</f>
        <v xml:space="preserve">Value based on Market valuation                </v>
      </c>
      <c r="B78" s="29"/>
      <c r="C78" s="29"/>
      <c r="D78" s="31" t="s">
        <v>15</v>
      </c>
      <c r="E78" s="29" t="s">
        <v>15</v>
      </c>
      <c r="F78" s="29"/>
    </row>
    <row r="79" spans="1:6" ht="16.350000000000001" customHeight="1">
      <c r="A79" s="30" t="s">
        <v>4</v>
      </c>
      <c r="B79" s="29"/>
      <c r="C79" s="29"/>
      <c r="D79" s="31" t="s">
        <v>15</v>
      </c>
      <c r="E79" s="29" t="s">
        <v>15</v>
      </c>
      <c r="F79" s="29"/>
    </row>
    <row r="80" spans="1:6" ht="16.350000000000001" customHeight="1">
      <c r="A80" s="92" t="s">
        <v>16</v>
      </c>
      <c r="B80" s="92"/>
      <c r="C80" s="92"/>
      <c r="D80" s="92"/>
      <c r="E80" s="92"/>
      <c r="F80" s="92"/>
    </row>
    <row r="81" spans="1:249" ht="16.350000000000001" customHeight="1">
      <c r="A81" s="32" t="s">
        <v>5</v>
      </c>
      <c r="B81" s="28" t="s">
        <v>17</v>
      </c>
      <c r="C81" s="28" t="s">
        <v>18</v>
      </c>
      <c r="D81" s="28" t="s">
        <v>19</v>
      </c>
      <c r="E81" s="93" t="s">
        <v>20</v>
      </c>
      <c r="F81" s="93"/>
    </row>
    <row r="82" spans="1:249" ht="16.350000000000001" customHeight="1">
      <c r="A82" s="30" t="str">
        <f>+A49</f>
        <v xml:space="preserve">Value based on Market valuation                </v>
      </c>
      <c r="B82" s="29" t="s">
        <v>15</v>
      </c>
      <c r="C82" s="29"/>
      <c r="D82" s="31" t="s">
        <v>15</v>
      </c>
      <c r="E82" s="94" t="s">
        <v>15</v>
      </c>
      <c r="F82" s="94"/>
    </row>
    <row r="83" spans="1:249" ht="16.350000000000001" customHeight="1">
      <c r="A83" s="30" t="s">
        <v>4</v>
      </c>
      <c r="B83" s="29" t="s">
        <v>15</v>
      </c>
      <c r="C83" s="29"/>
      <c r="D83" s="31" t="s">
        <v>15</v>
      </c>
      <c r="E83" s="94" t="s">
        <v>15</v>
      </c>
      <c r="F83" s="94"/>
    </row>
    <row r="84" spans="1:249" ht="16.350000000000001" customHeight="1">
      <c r="A84" s="95" t="s">
        <v>21</v>
      </c>
      <c r="B84" s="95"/>
      <c r="C84" s="95"/>
      <c r="D84" s="95" t="s">
        <v>22</v>
      </c>
      <c r="E84" s="95"/>
      <c r="F84" s="95"/>
    </row>
    <row r="85" spans="1:249" ht="16.350000000000001" customHeight="1">
      <c r="A85" s="88" t="s">
        <v>23</v>
      </c>
      <c r="B85" s="88"/>
      <c r="C85" s="88"/>
      <c r="D85" s="88"/>
      <c r="E85" s="88"/>
      <c r="F85" s="88"/>
    </row>
    <row r="86" spans="1:249" ht="16.350000000000001" customHeight="1">
      <c r="A86" s="88" t="s">
        <v>24</v>
      </c>
      <c r="B86" s="88"/>
      <c r="C86" s="88"/>
      <c r="D86" s="88"/>
      <c r="E86" s="88"/>
      <c r="F86" s="88"/>
    </row>
    <row r="87" spans="1:249" ht="26.85" customHeight="1">
      <c r="A87" s="88" t="s">
        <v>25</v>
      </c>
      <c r="B87" s="88"/>
      <c r="C87" s="88"/>
      <c r="D87" s="88"/>
      <c r="E87" s="88"/>
      <c r="F87" s="88"/>
    </row>
    <row r="88" spans="1:249" s="33" customFormat="1">
      <c r="A88" s="88" t="s">
        <v>26</v>
      </c>
      <c r="B88" s="88"/>
      <c r="C88" s="88"/>
      <c r="D88" s="88"/>
      <c r="E88" s="88"/>
      <c r="F88" s="8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ID88" s="34"/>
      <c r="IE88" s="34"/>
      <c r="IF88" s="34"/>
      <c r="IG88" s="2"/>
      <c r="IL88" s="3"/>
      <c r="IM88" s="3"/>
      <c r="IN88" s="4"/>
      <c r="IO88" s="4"/>
    </row>
    <row r="89" spans="1:249" s="33" customFormat="1">
      <c r="A89" s="88" t="s">
        <v>27</v>
      </c>
      <c r="B89" s="88"/>
      <c r="C89" s="88"/>
      <c r="D89" s="88"/>
      <c r="E89" s="88"/>
      <c r="F89" s="8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ID89" s="34"/>
      <c r="IE89" s="34"/>
      <c r="IF89" s="34"/>
      <c r="IG89" s="2"/>
      <c r="IL89" s="3"/>
      <c r="IM89" s="3"/>
      <c r="IN89" s="4"/>
      <c r="IO89" s="4"/>
    </row>
    <row r="90" spans="1:249" s="33" customFormat="1">
      <c r="A90" s="88" t="s">
        <v>28</v>
      </c>
      <c r="B90" s="88"/>
      <c r="C90" s="88"/>
      <c r="D90" s="88"/>
      <c r="E90" s="88"/>
      <c r="F90" s="8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ID90" s="34"/>
      <c r="IE90" s="34"/>
      <c r="IF90" s="34"/>
      <c r="IG90" s="2"/>
      <c r="IL90" s="3"/>
      <c r="IM90" s="3"/>
      <c r="IN90" s="4"/>
      <c r="IO90" s="4"/>
    </row>
    <row r="91" spans="1:249">
      <c r="A91" s="88" t="s">
        <v>29</v>
      </c>
      <c r="B91" s="88"/>
      <c r="C91" s="88"/>
      <c r="D91" s="88"/>
      <c r="E91" s="88"/>
      <c r="F91" s="88"/>
    </row>
    <row r="92" spans="1:249">
      <c r="A92" s="88" t="s">
        <v>30</v>
      </c>
      <c r="B92" s="88"/>
      <c r="C92" s="88"/>
      <c r="D92" s="88"/>
      <c r="E92" s="88"/>
      <c r="F92" s="88"/>
    </row>
    <row r="93" spans="1:249">
      <c r="A93" s="88" t="s">
        <v>31</v>
      </c>
      <c r="B93" s="88"/>
      <c r="C93" s="88"/>
      <c r="D93" s="88"/>
      <c r="E93" s="88"/>
      <c r="F93" s="88"/>
    </row>
    <row r="94" spans="1:249">
      <c r="A94" s="88" t="s">
        <v>32</v>
      </c>
      <c r="B94" s="88"/>
      <c r="C94" s="88"/>
      <c r="D94" s="88"/>
      <c r="E94" s="88"/>
      <c r="F94" s="88"/>
    </row>
    <row r="95" spans="1:249">
      <c r="A95" s="88" t="s">
        <v>33</v>
      </c>
      <c r="B95" s="88"/>
      <c r="C95" s="88"/>
      <c r="D95" s="88"/>
      <c r="E95" s="88"/>
      <c r="F95" s="88"/>
    </row>
    <row r="96" spans="1:249">
      <c r="A96" s="88" t="s">
        <v>34</v>
      </c>
      <c r="B96" s="88"/>
      <c r="C96" s="88"/>
      <c r="D96" s="89" t="s">
        <v>35</v>
      </c>
      <c r="E96" s="89"/>
      <c r="F96" s="89"/>
    </row>
    <row r="97" spans="1:6">
      <c r="A97" s="90" t="s">
        <v>36</v>
      </c>
      <c r="B97" s="90"/>
      <c r="C97" s="90"/>
      <c r="D97" s="90"/>
      <c r="E97" s="90"/>
      <c r="F97" s="90"/>
    </row>
    <row r="98" spans="1:6">
      <c r="A98" s="91"/>
      <c r="B98" s="91"/>
      <c r="C98" s="91"/>
      <c r="D98" s="91"/>
      <c r="E98" s="91"/>
      <c r="F98" s="91"/>
    </row>
    <row r="99" spans="1:6">
      <c r="A99" s="91"/>
      <c r="B99" s="91"/>
      <c r="C99" s="91"/>
      <c r="D99" s="91"/>
      <c r="E99" s="91"/>
      <c r="F99" s="91"/>
    </row>
    <row r="100" spans="1:6">
      <c r="A100" s="87"/>
      <c r="B100" s="87"/>
      <c r="C100" s="87"/>
      <c r="D100" s="87"/>
      <c r="E100" s="87"/>
      <c r="F100" s="87"/>
    </row>
  </sheetData>
  <sheetProtection selectLockedCells="1" selectUnlockedCells="1"/>
  <mergeCells count="79">
    <mergeCell ref="B53:E53"/>
    <mergeCell ref="B1:C1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A42:F42"/>
    <mergeCell ref="B43:E43"/>
    <mergeCell ref="B44:E44"/>
    <mergeCell ref="B45:E45"/>
    <mergeCell ref="B46:E46"/>
    <mergeCell ref="A56:F56"/>
    <mergeCell ref="A57:F57"/>
    <mergeCell ref="A58:F58"/>
    <mergeCell ref="A59:F59"/>
    <mergeCell ref="A60:F60"/>
    <mergeCell ref="B47:E47"/>
    <mergeCell ref="B48:E48"/>
    <mergeCell ref="B49:E49"/>
    <mergeCell ref="B50:E50"/>
    <mergeCell ref="B51:E51"/>
    <mergeCell ref="B52:E52"/>
    <mergeCell ref="A73:F73"/>
    <mergeCell ref="A62:F62"/>
    <mergeCell ref="A63:F63"/>
    <mergeCell ref="A64:F64"/>
    <mergeCell ref="A65:F65"/>
    <mergeCell ref="A66:F66"/>
    <mergeCell ref="A67:F67"/>
    <mergeCell ref="A68:F68"/>
    <mergeCell ref="A69:F69"/>
    <mergeCell ref="A70:F70"/>
    <mergeCell ref="A71:F71"/>
    <mergeCell ref="A72:F72"/>
    <mergeCell ref="A61:F61"/>
    <mergeCell ref="A54:F54"/>
    <mergeCell ref="A55:F55"/>
    <mergeCell ref="A86:C86"/>
    <mergeCell ref="D86:F86"/>
    <mergeCell ref="A74:F74"/>
    <mergeCell ref="A75:F75"/>
    <mergeCell ref="A76:F76"/>
    <mergeCell ref="A80:F80"/>
    <mergeCell ref="E81:F81"/>
    <mergeCell ref="E82:F82"/>
    <mergeCell ref="E83:F83"/>
    <mergeCell ref="A84:C84"/>
    <mergeCell ref="D84:F84"/>
    <mergeCell ref="A85:C85"/>
    <mergeCell ref="D85:F85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100:F100"/>
    <mergeCell ref="A93:C93"/>
    <mergeCell ref="D93:F93"/>
    <mergeCell ref="A94:C94"/>
    <mergeCell ref="D94:F94"/>
    <mergeCell ref="A95:C95"/>
    <mergeCell ref="D95:F95"/>
    <mergeCell ref="A96:C96"/>
    <mergeCell ref="D96:F96"/>
    <mergeCell ref="A97:F97"/>
    <mergeCell ref="A98:F98"/>
    <mergeCell ref="A99:F99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N13"/>
  <sheetViews>
    <sheetView topLeftCell="C2" zoomScale="136" zoomScaleNormal="136" workbookViewId="0">
      <selection activeCell="K11" sqref="K11"/>
    </sheetView>
  </sheetViews>
  <sheetFormatPr defaultColWidth="22.109375" defaultRowHeight="13.8"/>
  <cols>
    <col min="1" max="1" width="5.44140625" style="35" customWidth="1"/>
    <col min="2" max="2" width="23.109375" style="35" customWidth="1"/>
    <col min="3" max="3" width="12.33203125" style="35" customWidth="1"/>
    <col min="4" max="4" width="11.88671875" style="35" bestFit="1" customWidth="1"/>
    <col min="5" max="5" width="7.44140625" style="35" customWidth="1"/>
    <col min="6" max="6" width="11.5546875" style="35" bestFit="1" customWidth="1"/>
    <col min="7" max="7" width="10.109375" style="35" customWidth="1"/>
    <col min="8" max="9" width="8.77734375" style="35" customWidth="1"/>
    <col min="10" max="10" width="10.109375" style="35" customWidth="1"/>
    <col min="11" max="11" width="13.109375" style="35" customWidth="1"/>
    <col min="12" max="248" width="22.109375" style="35"/>
    <col min="249" max="16384" width="22.109375" style="4"/>
  </cols>
  <sheetData>
    <row r="1" spans="1:248" ht="27.6">
      <c r="A1" s="36" t="s">
        <v>37</v>
      </c>
      <c r="B1" s="36" t="s">
        <v>38</v>
      </c>
      <c r="C1" s="36" t="s">
        <v>39</v>
      </c>
      <c r="D1" s="36" t="s">
        <v>40</v>
      </c>
      <c r="E1" s="36" t="s">
        <v>41</v>
      </c>
      <c r="F1" s="36" t="s">
        <v>95</v>
      </c>
      <c r="G1" s="36" t="s">
        <v>92</v>
      </c>
      <c r="H1" s="36" t="s">
        <v>93</v>
      </c>
      <c r="I1" s="36" t="s">
        <v>94</v>
      </c>
      <c r="J1" s="36" t="s">
        <v>42</v>
      </c>
      <c r="K1" s="36" t="s">
        <v>87</v>
      </c>
    </row>
    <row r="2" spans="1:248" ht="27.6">
      <c r="A2" s="37">
        <v>1</v>
      </c>
      <c r="B2" s="38" t="s">
        <v>109</v>
      </c>
      <c r="C2" s="37" t="s">
        <v>122</v>
      </c>
      <c r="D2" s="37" t="s">
        <v>123</v>
      </c>
      <c r="E2" s="38" t="s">
        <v>124</v>
      </c>
      <c r="F2" s="38">
        <v>7950000</v>
      </c>
      <c r="G2" s="38">
        <v>164</v>
      </c>
      <c r="H2" s="38">
        <v>49</v>
      </c>
      <c r="I2" s="38">
        <v>115</v>
      </c>
      <c r="J2" s="38">
        <v>88602</v>
      </c>
      <c r="K2" s="40" t="s">
        <v>113</v>
      </c>
    </row>
    <row r="3" spans="1:248" ht="27.6">
      <c r="A3" s="37">
        <v>2</v>
      </c>
      <c r="B3" s="38"/>
      <c r="C3" s="37" t="s">
        <v>125</v>
      </c>
      <c r="D3" s="37" t="s">
        <v>123</v>
      </c>
      <c r="E3" s="38" t="s">
        <v>124</v>
      </c>
      <c r="F3" s="38">
        <v>8000000</v>
      </c>
      <c r="G3" s="69">
        <v>165</v>
      </c>
      <c r="H3" s="69">
        <v>34</v>
      </c>
      <c r="I3" s="69">
        <v>131</v>
      </c>
      <c r="J3" s="69">
        <v>87239</v>
      </c>
      <c r="K3" s="40" t="s">
        <v>113</v>
      </c>
    </row>
    <row r="4" spans="1:248" ht="27.6">
      <c r="A4" s="37">
        <v>3</v>
      </c>
      <c r="B4" s="38"/>
      <c r="C4" s="37" t="s">
        <v>126</v>
      </c>
      <c r="D4" s="65" t="s">
        <v>123</v>
      </c>
      <c r="E4" s="38" t="s">
        <v>124</v>
      </c>
      <c r="F4" s="38">
        <v>8000000</v>
      </c>
      <c r="G4" s="69">
        <v>165</v>
      </c>
      <c r="H4" s="69">
        <v>34</v>
      </c>
      <c r="I4" s="69">
        <v>131</v>
      </c>
      <c r="J4" s="69">
        <v>87239</v>
      </c>
      <c r="K4" s="40" t="s">
        <v>113</v>
      </c>
    </row>
    <row r="5" spans="1:248" ht="27.6">
      <c r="A5" s="37">
        <v>4</v>
      </c>
      <c r="B5" s="38"/>
      <c r="C5" s="37" t="s">
        <v>127</v>
      </c>
      <c r="D5" s="65" t="s">
        <v>123</v>
      </c>
      <c r="E5" s="38" t="s">
        <v>124</v>
      </c>
      <c r="F5" s="38">
        <v>6500000</v>
      </c>
      <c r="G5" s="38">
        <v>117</v>
      </c>
      <c r="H5" s="38">
        <v>34</v>
      </c>
      <c r="I5" s="38">
        <v>83</v>
      </c>
      <c r="J5" s="38">
        <v>85284</v>
      </c>
      <c r="K5" s="40" t="s">
        <v>113</v>
      </c>
      <c r="IN5" s="4"/>
    </row>
    <row r="6" spans="1:248" ht="27.6">
      <c r="A6" s="37">
        <v>5</v>
      </c>
      <c r="B6" s="38"/>
      <c r="C6" s="37" t="s">
        <v>128</v>
      </c>
      <c r="D6" s="65" t="s">
        <v>123</v>
      </c>
      <c r="E6" s="38" t="s">
        <v>124</v>
      </c>
      <c r="F6" s="38">
        <v>6500000</v>
      </c>
      <c r="G6" s="38">
        <v>120</v>
      </c>
      <c r="H6" s="38">
        <v>34</v>
      </c>
      <c r="I6" s="38">
        <v>86</v>
      </c>
      <c r="J6" s="38">
        <v>41938</v>
      </c>
      <c r="K6" s="40" t="s">
        <v>113</v>
      </c>
      <c r="IN6" s="4"/>
    </row>
    <row r="7" spans="1:248">
      <c r="A7" s="37">
        <v>6</v>
      </c>
      <c r="B7" s="39"/>
      <c r="C7" s="37" t="s">
        <v>129</v>
      </c>
      <c r="D7" s="40" t="s">
        <v>123</v>
      </c>
      <c r="E7" s="40" t="s">
        <v>124</v>
      </c>
      <c r="F7" s="40">
        <v>8550000</v>
      </c>
      <c r="G7" s="41">
        <v>208</v>
      </c>
      <c r="H7" s="41">
        <v>50</v>
      </c>
      <c r="I7" s="41">
        <v>158</v>
      </c>
      <c r="J7" s="41">
        <v>81776</v>
      </c>
      <c r="K7" s="40" t="s">
        <v>113</v>
      </c>
    </row>
    <row r="8" spans="1:248">
      <c r="A8" s="37">
        <v>7</v>
      </c>
      <c r="B8" s="39"/>
      <c r="C8" s="37">
        <v>10108656784</v>
      </c>
      <c r="D8" s="40" t="s">
        <v>130</v>
      </c>
      <c r="E8" s="40" t="s">
        <v>131</v>
      </c>
      <c r="F8" s="40">
        <v>2500000</v>
      </c>
      <c r="G8" s="41">
        <v>120</v>
      </c>
      <c r="H8" s="41">
        <v>69</v>
      </c>
      <c r="I8" s="41">
        <v>51</v>
      </c>
      <c r="J8" s="41">
        <v>25000</v>
      </c>
      <c r="K8" s="40" t="s">
        <v>113</v>
      </c>
    </row>
    <row r="9" spans="1:248">
      <c r="A9" s="37">
        <v>8</v>
      </c>
      <c r="B9" s="39"/>
      <c r="C9" s="37"/>
      <c r="D9" s="40"/>
      <c r="E9" s="40"/>
      <c r="F9" s="40"/>
      <c r="G9" s="41"/>
      <c r="H9" s="41"/>
      <c r="I9" s="41"/>
      <c r="J9" s="41"/>
      <c r="K9" s="40" t="s">
        <v>113</v>
      </c>
    </row>
    <row r="10" spans="1:248">
      <c r="A10" s="37">
        <v>9</v>
      </c>
      <c r="B10" s="39"/>
      <c r="C10" s="37"/>
      <c r="D10" s="40"/>
      <c r="E10" s="40"/>
      <c r="F10" s="40"/>
      <c r="G10" s="41"/>
      <c r="H10" s="41"/>
      <c r="I10" s="41"/>
      <c r="J10" s="41"/>
      <c r="K10" s="40" t="s">
        <v>86</v>
      </c>
    </row>
    <row r="11" spans="1:248">
      <c r="A11" s="37">
        <v>10</v>
      </c>
      <c r="B11" s="39"/>
      <c r="C11" s="37"/>
      <c r="D11" s="40"/>
      <c r="E11" s="40"/>
      <c r="F11" s="40"/>
      <c r="G11" s="41"/>
      <c r="H11" s="41"/>
      <c r="I11" s="41"/>
      <c r="J11" s="41"/>
      <c r="K11" s="38" t="s">
        <v>86</v>
      </c>
    </row>
    <row r="12" spans="1:248">
      <c r="A12" s="37">
        <v>11</v>
      </c>
      <c r="B12" s="39"/>
      <c r="C12" s="37"/>
      <c r="D12" s="40"/>
      <c r="E12" s="40"/>
      <c r="F12" s="40"/>
      <c r="G12" s="41"/>
      <c r="H12" s="41"/>
      <c r="I12" s="41"/>
      <c r="J12" s="41"/>
      <c r="K12" s="38" t="s">
        <v>86</v>
      </c>
    </row>
    <row r="13" spans="1:248">
      <c r="A13" s="42"/>
      <c r="B13" s="37"/>
      <c r="C13" s="37"/>
      <c r="D13" s="37"/>
      <c r="E13" s="37"/>
      <c r="F13" s="37"/>
      <c r="G13" s="37"/>
      <c r="H13" s="37"/>
      <c r="I13" s="37"/>
      <c r="J13" s="37"/>
      <c r="K13" s="43">
        <f>SUMIF(K2:K12,"Y",J2:J12)</f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C6" sqref="C6"/>
    </sheetView>
  </sheetViews>
  <sheetFormatPr defaultRowHeight="13.2"/>
  <sheetData>
    <row r="2" spans="2:18">
      <c r="B2" s="70"/>
      <c r="C2" s="70"/>
      <c r="D2" s="70"/>
      <c r="E2" s="70"/>
      <c r="F2" s="70"/>
      <c r="G2" s="70"/>
      <c r="H2" s="70"/>
      <c r="I2" s="70"/>
      <c r="J2" s="71"/>
      <c r="K2" s="70"/>
      <c r="L2" s="70"/>
      <c r="M2" s="70"/>
      <c r="N2" s="70"/>
      <c r="O2" s="70"/>
      <c r="P2" s="70"/>
      <c r="Q2" s="70"/>
      <c r="R2" s="70"/>
    </row>
    <row r="3" spans="2:18" ht="21">
      <c r="B3" s="70"/>
      <c r="C3" s="72"/>
      <c r="D3" s="114"/>
      <c r="E3" s="115"/>
      <c r="F3" s="70"/>
      <c r="G3" s="70"/>
      <c r="H3" s="70"/>
      <c r="I3" s="70"/>
      <c r="J3" s="71"/>
      <c r="K3" s="70"/>
      <c r="L3" s="72"/>
      <c r="M3" s="116"/>
      <c r="N3" s="117"/>
      <c r="O3" s="118"/>
      <c r="P3" s="70"/>
      <c r="Q3" s="70"/>
      <c r="R3" s="70"/>
    </row>
    <row r="4" spans="2:18" ht="21">
      <c r="B4" s="73"/>
      <c r="C4" s="72"/>
      <c r="D4" s="74"/>
      <c r="E4" s="74"/>
      <c r="F4" s="75"/>
      <c r="G4" s="70"/>
      <c r="H4" s="70"/>
      <c r="I4" s="70"/>
      <c r="J4" s="71"/>
      <c r="K4" s="73"/>
      <c r="L4" s="72"/>
      <c r="M4" s="74"/>
      <c r="N4" s="74"/>
      <c r="O4" s="75"/>
      <c r="P4" s="70"/>
      <c r="Q4" s="70"/>
      <c r="R4" s="70"/>
    </row>
    <row r="5" spans="2:18" ht="14.4">
      <c r="B5" s="76"/>
      <c r="C5" s="77" t="s">
        <v>96</v>
      </c>
      <c r="D5" s="77" t="s">
        <v>97</v>
      </c>
      <c r="E5" s="77" t="s">
        <v>98</v>
      </c>
      <c r="F5" s="77" t="s">
        <v>99</v>
      </c>
      <c r="G5" s="77" t="s">
        <v>100</v>
      </c>
      <c r="H5" s="77" t="s">
        <v>101</v>
      </c>
      <c r="I5" s="78"/>
      <c r="J5" s="71"/>
      <c r="K5" s="76"/>
      <c r="L5" s="77" t="s">
        <v>96</v>
      </c>
      <c r="M5" s="77" t="s">
        <v>97</v>
      </c>
      <c r="N5" s="77" t="s">
        <v>98</v>
      </c>
      <c r="O5" s="77" t="s">
        <v>99</v>
      </c>
      <c r="P5" s="77" t="s">
        <v>100</v>
      </c>
      <c r="Q5" s="77" t="s">
        <v>101</v>
      </c>
      <c r="R5" s="78"/>
    </row>
    <row r="6" spans="2:18" ht="14.4">
      <c r="B6" s="77" t="s">
        <v>102</v>
      </c>
      <c r="C6" s="79"/>
      <c r="D6" s="79"/>
      <c r="E6" s="78"/>
      <c r="F6" s="79"/>
      <c r="G6" s="79"/>
      <c r="H6" s="79"/>
      <c r="I6" s="78"/>
      <c r="J6" s="71"/>
      <c r="K6" s="77" t="s">
        <v>102</v>
      </c>
      <c r="L6" s="79"/>
      <c r="M6" s="78"/>
      <c r="N6" s="79"/>
      <c r="O6" s="79"/>
      <c r="P6" s="79"/>
      <c r="Q6" s="79"/>
      <c r="R6" s="78"/>
    </row>
    <row r="7" spans="2:18" ht="14.4">
      <c r="B7" s="77" t="s">
        <v>103</v>
      </c>
      <c r="C7" s="79"/>
      <c r="D7" s="79"/>
      <c r="E7" s="79"/>
      <c r="F7" s="79"/>
      <c r="G7" s="79"/>
      <c r="H7" s="79"/>
      <c r="I7" s="78"/>
      <c r="J7" s="71"/>
      <c r="K7" s="77" t="s">
        <v>103</v>
      </c>
      <c r="L7" s="79"/>
      <c r="M7" s="79"/>
      <c r="N7" s="79"/>
      <c r="O7" s="79"/>
      <c r="P7" s="78"/>
      <c r="Q7" s="78"/>
      <c r="R7" s="78"/>
    </row>
    <row r="8" spans="2:18" ht="14.4">
      <c r="B8" s="77" t="s">
        <v>104</v>
      </c>
      <c r="C8" s="79"/>
      <c r="D8" s="79"/>
      <c r="E8" s="79"/>
      <c r="F8" s="79"/>
      <c r="G8" s="79"/>
      <c r="H8" s="78"/>
      <c r="I8" s="78"/>
      <c r="J8" s="71"/>
      <c r="K8" s="80" t="s">
        <v>104</v>
      </c>
      <c r="L8" s="79"/>
      <c r="M8" s="79"/>
      <c r="N8" s="79"/>
      <c r="O8" s="79"/>
      <c r="P8" s="78"/>
      <c r="Q8" s="78"/>
      <c r="R8" s="78"/>
    </row>
    <row r="9" spans="2:18" ht="14.4">
      <c r="B9" s="77" t="s">
        <v>105</v>
      </c>
      <c r="C9" s="79"/>
      <c r="D9" s="79"/>
      <c r="E9" s="78"/>
      <c r="F9" s="79"/>
      <c r="G9" s="79"/>
      <c r="H9" s="79"/>
      <c r="I9" s="78"/>
      <c r="J9" s="71"/>
      <c r="K9" s="80" t="s">
        <v>105</v>
      </c>
      <c r="L9" s="79"/>
      <c r="M9" s="79"/>
      <c r="N9" s="79"/>
      <c r="O9" s="79"/>
      <c r="P9" s="79"/>
      <c r="Q9" s="79"/>
      <c r="R9" s="78"/>
    </row>
    <row r="10" spans="2:18">
      <c r="B10" s="81"/>
      <c r="C10" s="78">
        <f>SUM(C6:C9)</f>
        <v>0</v>
      </c>
      <c r="D10" s="78">
        <f>SUM(D6:D9)</f>
        <v>0</v>
      </c>
      <c r="E10" s="78">
        <f>SUM(E6:E9)</f>
        <v>0</v>
      </c>
      <c r="F10" s="78">
        <f t="shared" ref="F10:H10" si="0">SUM(F6:F9)</f>
        <v>0</v>
      </c>
      <c r="G10" s="78">
        <f t="shared" si="0"/>
        <v>0</v>
      </c>
      <c r="H10" s="78">
        <f t="shared" si="0"/>
        <v>0</v>
      </c>
      <c r="I10" s="82">
        <f>(SUM(C10:H10)/24)</f>
        <v>0</v>
      </c>
      <c r="J10" s="83"/>
      <c r="K10" s="71"/>
      <c r="L10" s="78">
        <f>SUM(L6:L9)</f>
        <v>0</v>
      </c>
      <c r="M10" s="78">
        <f t="shared" ref="M10" si="1">SUM(M6:M9)</f>
        <v>0</v>
      </c>
      <c r="N10" s="78">
        <f>SUM(N6:N9)</f>
        <v>0</v>
      </c>
      <c r="O10" s="78">
        <f>SUM(O6:O9)</f>
        <v>0</v>
      </c>
      <c r="P10" s="78">
        <f>SUM(P6:P9)</f>
        <v>0</v>
      </c>
      <c r="Q10" s="78">
        <f t="shared" ref="Q10" si="2">SUM(Q6:Q9)</f>
        <v>0</v>
      </c>
      <c r="R10" s="82">
        <f>(SUM(L10:Q10)/24)</f>
        <v>0</v>
      </c>
    </row>
    <row r="11" spans="2:18" ht="14.4">
      <c r="B11" s="84" t="s">
        <v>106</v>
      </c>
      <c r="C11" s="78"/>
      <c r="D11" s="78"/>
      <c r="E11" s="78"/>
      <c r="F11" s="78"/>
      <c r="G11" s="78"/>
      <c r="H11" s="78"/>
      <c r="I11" s="85"/>
      <c r="J11" s="83"/>
      <c r="K11" s="84" t="s">
        <v>106</v>
      </c>
      <c r="L11" s="78"/>
      <c r="M11" s="78"/>
      <c r="N11" s="78"/>
      <c r="O11" s="78"/>
      <c r="P11" s="78"/>
      <c r="Q11" s="78"/>
      <c r="R11" s="82"/>
    </row>
    <row r="12" spans="2:18" ht="14.4">
      <c r="B12" s="70"/>
      <c r="C12" s="70"/>
      <c r="D12" s="70"/>
      <c r="E12" s="70"/>
      <c r="F12" s="110" t="s">
        <v>107</v>
      </c>
      <c r="G12" s="111"/>
      <c r="H12" s="112"/>
      <c r="I12" s="86"/>
      <c r="J12" s="83"/>
      <c r="K12" s="70"/>
      <c r="L12" s="70"/>
      <c r="M12" s="70"/>
      <c r="N12" s="70"/>
      <c r="O12" s="113" t="s">
        <v>107</v>
      </c>
      <c r="P12" s="113"/>
      <c r="Q12" s="113"/>
      <c r="R12" s="86">
        <v>0</v>
      </c>
    </row>
    <row r="13" spans="2:18">
      <c r="B13" s="70"/>
      <c r="C13" s="70"/>
      <c r="D13" s="70"/>
      <c r="E13" s="70"/>
      <c r="F13" s="70"/>
      <c r="G13" s="70"/>
      <c r="H13" s="70"/>
      <c r="I13" s="70"/>
      <c r="J13" s="71"/>
      <c r="K13" s="70"/>
      <c r="L13" s="70"/>
      <c r="M13" s="70"/>
      <c r="N13" s="70"/>
      <c r="O13" s="70"/>
      <c r="P13" s="70"/>
      <c r="Q13" s="70"/>
      <c r="R13" s="70"/>
    </row>
  </sheetData>
  <mergeCells count="4">
    <mergeCell ref="F12:H12"/>
    <mergeCell ref="O12:Q12"/>
    <mergeCell ref="D3:E3"/>
    <mergeCell ref="M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2"/>
  <cols>
    <col min="2" max="2" width="23.33203125" customWidth="1"/>
    <col min="3" max="3" width="28.5546875" customWidth="1"/>
    <col min="4" max="4" width="10.5546875" customWidth="1"/>
    <col min="5" max="5" width="19" customWidth="1"/>
    <col min="6" max="6" width="14.88671875" customWidth="1"/>
  </cols>
  <sheetData>
    <row r="1" spans="1:6" ht="17.25" customHeight="1">
      <c r="A1" s="119" t="s">
        <v>43</v>
      </c>
      <c r="B1" s="119"/>
      <c r="C1" s="45"/>
    </row>
    <row r="2" spans="1:6" ht="14.25" customHeight="1">
      <c r="A2" s="119" t="s">
        <v>44</v>
      </c>
      <c r="B2" s="119"/>
      <c r="C2" s="45"/>
    </row>
    <row r="5" spans="1:6" ht="27.6">
      <c r="A5" s="46" t="s">
        <v>37</v>
      </c>
      <c r="B5" s="47" t="s">
        <v>45</v>
      </c>
      <c r="C5" s="47" t="s">
        <v>46</v>
      </c>
      <c r="D5" s="48" t="s">
        <v>47</v>
      </c>
      <c r="E5" s="44" t="s">
        <v>48</v>
      </c>
      <c r="F5" s="44" t="s">
        <v>49</v>
      </c>
    </row>
    <row r="6" spans="1:6" ht="41.4">
      <c r="A6" s="49">
        <v>1</v>
      </c>
      <c r="B6" s="50" t="s">
        <v>50</v>
      </c>
      <c r="C6" s="51" t="s">
        <v>51</v>
      </c>
      <c r="D6" s="52"/>
      <c r="E6" s="53">
        <v>0.2</v>
      </c>
      <c r="F6" s="53">
        <f t="shared" ref="F6:F12" si="0">E6/10*D6</f>
        <v>0</v>
      </c>
    </row>
    <row r="7" spans="1:6" ht="41.4">
      <c r="A7" s="49">
        <v>2</v>
      </c>
      <c r="B7" s="50" t="s">
        <v>52</v>
      </c>
      <c r="C7" s="51" t="s">
        <v>53</v>
      </c>
      <c r="D7" s="54"/>
      <c r="E7" s="53">
        <v>0.15</v>
      </c>
      <c r="F7" s="53">
        <f t="shared" si="0"/>
        <v>0</v>
      </c>
    </row>
    <row r="8" spans="1:6" ht="41.4">
      <c r="A8" s="49">
        <v>3</v>
      </c>
      <c r="B8" s="50" t="s">
        <v>54</v>
      </c>
      <c r="C8" s="51" t="s">
        <v>55</v>
      </c>
      <c r="D8" s="54"/>
      <c r="E8" s="53">
        <v>0.1</v>
      </c>
      <c r="F8" s="53">
        <f t="shared" si="0"/>
        <v>0</v>
      </c>
    </row>
    <row r="9" spans="1:6" ht="41.4">
      <c r="A9" s="49">
        <v>4</v>
      </c>
      <c r="B9" s="50" t="s">
        <v>56</v>
      </c>
      <c r="C9" s="55" t="s">
        <v>57</v>
      </c>
      <c r="D9" s="54"/>
      <c r="E9" s="53">
        <v>0.1</v>
      </c>
      <c r="F9" s="53">
        <f t="shared" si="0"/>
        <v>0</v>
      </c>
    </row>
    <row r="10" spans="1:6" ht="82.8">
      <c r="A10" s="49">
        <v>5</v>
      </c>
      <c r="B10" s="50" t="s">
        <v>58</v>
      </c>
      <c r="C10" s="51" t="s">
        <v>59</v>
      </c>
      <c r="D10" s="54"/>
      <c r="E10" s="53">
        <v>0.1</v>
      </c>
      <c r="F10" s="53">
        <f t="shared" si="0"/>
        <v>0</v>
      </c>
    </row>
    <row r="11" spans="1:6" ht="96.6">
      <c r="A11" s="49">
        <v>6</v>
      </c>
      <c r="B11" s="56" t="s">
        <v>60</v>
      </c>
      <c r="C11" s="57" t="s">
        <v>61</v>
      </c>
      <c r="D11" s="54"/>
      <c r="E11" s="53">
        <v>0.1</v>
      </c>
      <c r="F11" s="53">
        <f t="shared" si="0"/>
        <v>0</v>
      </c>
    </row>
    <row r="12" spans="1:6" ht="27.6">
      <c r="A12" s="49">
        <v>7</v>
      </c>
      <c r="B12" s="49" t="s">
        <v>62</v>
      </c>
      <c r="C12" s="58" t="s">
        <v>63</v>
      </c>
      <c r="D12" s="54"/>
      <c r="E12" s="53">
        <v>0.25</v>
      </c>
      <c r="F12" s="53">
        <f t="shared" si="0"/>
        <v>0</v>
      </c>
    </row>
    <row r="13" spans="1:6" ht="13.8">
      <c r="A13" s="59"/>
      <c r="B13" s="60" t="s">
        <v>64</v>
      </c>
      <c r="C13" s="60"/>
      <c r="D13" s="61"/>
      <c r="E13" s="62">
        <f>SUM(E6:E12)</f>
        <v>0.99999999999999989</v>
      </c>
      <c r="F13" s="62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2018-07-05T06:12:53Z</cp:lastPrinted>
  <dcterms:created xsi:type="dcterms:W3CDTF">2015-09-25T09:25:31Z</dcterms:created>
  <dcterms:modified xsi:type="dcterms:W3CDTF">2019-09-03T09:41:22Z</dcterms:modified>
</cp:coreProperties>
</file>