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1" i="2" l="1"/>
  <c r="I60" i="2"/>
  <c r="I59" i="2"/>
  <c r="I58" i="2"/>
  <c r="I57" i="2"/>
  <c r="I55" i="2"/>
  <c r="I49" i="2"/>
  <c r="I45" i="2"/>
  <c r="I40" i="2"/>
  <c r="I37" i="2"/>
  <c r="I30" i="2"/>
  <c r="I15" i="2"/>
  <c r="I10" i="2"/>
  <c r="I9" i="2"/>
  <c r="I8" i="2"/>
  <c r="I7" i="2"/>
  <c r="I6" i="2"/>
  <c r="I5" i="2"/>
  <c r="I4" i="2"/>
  <c r="I3" i="2"/>
  <c r="I2" i="2"/>
  <c r="D17" i="1"/>
  <c r="F17" i="1" s="1"/>
  <c r="K62" i="2"/>
  <c r="B20" i="1"/>
  <c r="C20" i="1"/>
  <c r="B25" i="1"/>
  <c r="C25" i="1"/>
  <c r="D29" i="1"/>
  <c r="F29" i="1" s="1"/>
  <c r="C31" i="1"/>
  <c r="D31" i="1" s="1"/>
  <c r="F31" i="1" s="1"/>
  <c r="C32" i="1"/>
  <c r="B32" i="1"/>
  <c r="D33" i="1"/>
  <c r="F33" i="1" s="1"/>
  <c r="D30" i="1"/>
  <c r="F30" i="1" s="1"/>
  <c r="D28" i="1"/>
  <c r="F28" i="1" s="1"/>
  <c r="D26" i="1"/>
  <c r="F26" i="1" s="1"/>
  <c r="D24" i="1"/>
  <c r="F24" i="1" s="1"/>
  <c r="D23" i="1"/>
  <c r="F23" i="1" s="1"/>
  <c r="D21" i="1"/>
  <c r="F21" i="1" s="1"/>
  <c r="D19" i="1"/>
  <c r="F19" i="1" s="1"/>
  <c r="D18" i="1"/>
  <c r="F18" i="1" s="1"/>
  <c r="D16" i="1"/>
  <c r="F16" i="1" s="1"/>
  <c r="D8" i="1"/>
  <c r="F8" i="1" s="1"/>
  <c r="C13" i="1"/>
  <c r="B13" i="1"/>
  <c r="D32" i="1" l="1"/>
  <c r="F32" i="1" s="1"/>
  <c r="D25" i="1"/>
  <c r="F25" i="1" s="1"/>
  <c r="D20" i="1"/>
  <c r="F20" i="1" s="1"/>
  <c r="D14" i="1"/>
  <c r="F14" i="1" s="1"/>
  <c r="D13" i="1" l="1"/>
  <c r="F13" i="1" s="1"/>
  <c r="D7" i="1"/>
  <c r="F7" i="1" s="1"/>
  <c r="D11" i="1"/>
  <c r="F11" i="1" s="1"/>
  <c r="D4" i="1" l="1"/>
  <c r="F4" i="1" s="1"/>
  <c r="D3" i="1"/>
  <c r="D5" i="1"/>
  <c r="D10" i="1" l="1"/>
  <c r="F10" i="1" s="1"/>
  <c r="D12" i="1"/>
  <c r="F12" i="1" s="1"/>
  <c r="D9" i="1"/>
  <c r="F9" i="1" s="1"/>
  <c r="F3" i="1" l="1"/>
  <c r="F5" i="1"/>
  <c r="E13" i="5"/>
  <c r="F12" i="5"/>
  <c r="F11" i="5"/>
  <c r="F10" i="5"/>
  <c r="F9" i="5"/>
  <c r="F8" i="5"/>
  <c r="F7" i="5"/>
  <c r="F6" i="5"/>
  <c r="F36" i="1"/>
  <c r="F41" i="1"/>
  <c r="F34" i="1" l="1"/>
  <c r="F35" i="1" s="1"/>
  <c r="F38" i="1" s="1"/>
  <c r="F42" i="1" s="1"/>
  <c r="F13" i="5"/>
</calcChain>
</file>

<file path=xl/sharedStrings.xml><?xml version="1.0" encoding="utf-8"?>
<sst xmlns="http://schemas.openxmlformats.org/spreadsheetml/2006/main" count="350" uniqueCount="101">
  <si>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</si>
  <si>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</si>
  <si>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</si>
  <si>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</si>
  <si>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</si>
  <si>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</si>
  <si>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</si>
  <si>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</si>
  <si>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</si>
  <si>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</si>
  <si>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</si>
  <si>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</si>
  <si>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</si>
  <si>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</si>
  <si>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</si>
  <si>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</si>
  <si>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</si>
  <si>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</si>
  <si>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</si>
  <si>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</si>
  <si>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</si>
  <si>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</si>
  <si>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</si>
  <si>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</si>
  <si>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</si>
  <si>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</si>
  <si>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</si>
  <si>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</si>
  <si>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</si>
  <si>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</si>
  <si>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</si>
  <si>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</si>
  <si>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</si>
  <si>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</si>
  <si>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</si>
  <si>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</si>
  <si>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</si>
  <si>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</si>
  <si>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</si>
  <si>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</si>
  <si>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</si>
  <si>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</si>
  <si>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</si>
  <si>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</si>
  <si>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</si>
  <si>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</si>
  <si>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</si>
  <si>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</si>
  <si>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</si>
  <si>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</si>
  <si>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</si>
  <si>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n</t>
  </si>
  <si>
    <t>Bank Interest</t>
  </si>
  <si>
    <t>Payment Made u/s 40 (2)ab</t>
  </si>
  <si>
    <t xml:space="preserve">2019-20 </t>
  </si>
  <si>
    <t>Punjab Oxygen Private Limited</t>
  </si>
  <si>
    <t>Kohli Gases</t>
  </si>
  <si>
    <t>Interest to partners</t>
  </si>
  <si>
    <t>Interest to bank</t>
  </si>
  <si>
    <t>Salary to partners</t>
  </si>
  <si>
    <t>Interest to unsecured loans</t>
  </si>
  <si>
    <t>M S Marketing</t>
  </si>
  <si>
    <t>Punjab Carbonic Pricate Limited</t>
  </si>
  <si>
    <t>Interest On Secured Loans</t>
  </si>
  <si>
    <t>Punjab Fusion Private Limited</t>
  </si>
  <si>
    <t>Partner's Salary</t>
  </si>
  <si>
    <t xml:space="preserve">Interest </t>
  </si>
  <si>
    <t>PUNJAB CARBONIC PVT LTD</t>
  </si>
  <si>
    <t>HDFC BANK</t>
  </si>
  <si>
    <t>AL</t>
  </si>
  <si>
    <t>Amritpal  Singh Kholi</t>
  </si>
  <si>
    <t>TL</t>
  </si>
  <si>
    <t>Davinder Singh Kholi</t>
  </si>
  <si>
    <t>HDFC Bank</t>
  </si>
  <si>
    <t>Inder Pal Kaur Kholi</t>
  </si>
  <si>
    <t>Punjab Fusion Pvt Ltd</t>
  </si>
  <si>
    <t>Daimler Fin  Services  India Pvt Ltd</t>
  </si>
  <si>
    <t>UCV</t>
  </si>
  <si>
    <t>N</t>
  </si>
  <si>
    <t>UCV002300206030</t>
  </si>
  <si>
    <t>yes Bank</t>
  </si>
  <si>
    <t>ucv002300206024</t>
  </si>
  <si>
    <t>UCV002300206085</t>
  </si>
  <si>
    <t>UCV002300210110</t>
  </si>
  <si>
    <t>UCV002300220266</t>
  </si>
  <si>
    <t>Y</t>
  </si>
  <si>
    <t>UCV002300220268</t>
  </si>
  <si>
    <t>LCV1386031</t>
  </si>
  <si>
    <t>KMPl</t>
  </si>
  <si>
    <t>CL</t>
  </si>
  <si>
    <t>Cl</t>
  </si>
  <si>
    <t>CV</t>
  </si>
  <si>
    <t>KMBl</t>
  </si>
  <si>
    <t>cv</t>
  </si>
  <si>
    <t>tl</t>
  </si>
  <si>
    <t>MS Marketing</t>
  </si>
  <si>
    <t>CVL002300233396</t>
  </si>
  <si>
    <t>CVL0023002333416</t>
  </si>
  <si>
    <t>Kholi Gases</t>
  </si>
  <si>
    <t>KMBL</t>
  </si>
  <si>
    <t>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</si>
</sst>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.5"/>
      <color rgb="FFFF0000"/>
      <name val="Cambria"/>
      <family val="1"/>
      <scheme val="major"/>
    </font>
    <font>
      <sz val="12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sz val="11"/>
      <color rgb="FF000000"/>
      <name val="Calibri"/>
      <family val="2"/>
      <scheme val="minor"/>
    </font>
    <font>
      <sz val="11"/>
      <name val="Cambria"/>
      <family val="1"/>
      <scheme val="major"/>
    </font>
    <font>
      <sz val="11"/>
      <color indexed="8"/>
      <name val="Zurich BT"/>
      <family val="2"/>
    </font>
    <font>
      <sz val="10"/>
      <color indexed="8"/>
      <name val="Zurich BT"/>
      <family val="2"/>
    </font>
    <font>
      <sz val="9"/>
      <name val="Zurich BT"/>
      <family val="2"/>
    </font>
    <font>
      <sz val="11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72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5" fillId="6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top"/>
    </xf>
    <xf numFmtId="9" fontId="12" fillId="6" borderId="2" xfId="1" applyNumberFormat="1" applyFont="1" applyFill="1" applyBorder="1" applyAlignment="1" applyProtection="1">
      <alignment horizontal="left" vertical="top"/>
    </xf>
    <xf numFmtId="9" fontId="16" fillId="6" borderId="2" xfId="1" applyNumberFormat="1" applyFont="1" applyFill="1" applyBorder="1" applyAlignment="1" applyProtection="1">
      <alignment horizontal="left" vertical="top"/>
    </xf>
    <xf numFmtId="166" fontId="12" fillId="9" borderId="2" xfId="1" applyNumberFormat="1" applyFont="1" applyFill="1" applyBorder="1" applyAlignment="1" applyProtection="1">
      <alignment horizontal="left" vertical="center"/>
    </xf>
    <xf numFmtId="165" fontId="11" fillId="8" borderId="2" xfId="1" applyFont="1" applyFill="1" applyBorder="1" applyAlignment="1" applyProtection="1">
      <alignment horizontal="left" vertical="top" wrapText="1"/>
    </xf>
    <xf numFmtId="167" fontId="11" fillId="8" borderId="2" xfId="1" applyNumberFormat="1" applyFont="1" applyFill="1" applyBorder="1" applyAlignment="1" applyProtection="1">
      <alignment horizontal="left" vertical="top"/>
    </xf>
    <xf numFmtId="10" fontId="12" fillId="0" borderId="2" xfId="1" applyNumberFormat="1" applyFont="1" applyFill="1" applyBorder="1" applyAlignment="1" applyProtection="1">
      <alignment horizontal="left" vertical="top"/>
    </xf>
    <xf numFmtId="164" fontId="12" fillId="8" borderId="2" xfId="1" applyNumberFormat="1" applyFont="1" applyFill="1" applyBorder="1" applyAlignment="1" applyProtection="1">
      <alignment horizontal="left" vertical="top"/>
    </xf>
    <xf numFmtId="164" fontId="12" fillId="0" borderId="2" xfId="1" applyNumberFormat="1" applyFont="1" applyFill="1" applyBorder="1" applyAlignment="1" applyProtection="1">
      <alignment horizontal="left" vertical="top"/>
    </xf>
    <xf numFmtId="2" fontId="12" fillId="8" borderId="2" xfId="5" applyNumberFormat="1" applyFont="1" applyFill="1" applyBorder="1" applyAlignment="1" applyProtection="1">
      <alignment horizontal="left" vertical="top"/>
    </xf>
    <xf numFmtId="165" fontId="12" fillId="8" borderId="2" xfId="5" applyNumberFormat="1" applyFont="1" applyFill="1" applyBorder="1" applyAlignment="1" applyProtection="1">
      <alignment horizontal="left" vertical="top"/>
    </xf>
    <xf numFmtId="164" fontId="11" fillId="8" borderId="2" xfId="1" applyNumberFormat="1" applyFont="1" applyFill="1" applyBorder="1" applyAlignment="1" applyProtection="1">
      <alignment horizontal="left" vertical="center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166" fontId="12" fillId="4" borderId="2" xfId="1" applyNumberFormat="1" applyFont="1" applyFill="1" applyBorder="1" applyAlignment="1" applyProtection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1" fontId="18" fillId="0" borderId="2" xfId="0" applyNumberFormat="1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/>
    </xf>
    <xf numFmtId="0" fontId="18" fillId="0" borderId="2" xfId="0" applyFont="1" applyFill="1" applyBorder="1" applyAlignment="1">
      <alignment horizontal="left" vertical="center" wrapText="1"/>
    </xf>
    <xf numFmtId="1" fontId="18" fillId="10" borderId="2" xfId="0" applyNumberFormat="1" applyFont="1" applyFill="1" applyBorder="1" applyAlignment="1">
      <alignment horizontal="left" vertical="center" wrapText="1"/>
    </xf>
    <xf numFmtId="2" fontId="20" fillId="6" borderId="2" xfId="0" applyNumberFormat="1" applyFont="1" applyFill="1" applyBorder="1" applyAlignment="1">
      <alignment horizontal="left"/>
    </xf>
    <xf numFmtId="0" fontId="20" fillId="6" borderId="2" xfId="0" applyFont="1" applyFill="1" applyBorder="1" applyAlignment="1">
      <alignment horizontal="left"/>
    </xf>
    <xf numFmtId="1" fontId="20" fillId="6" borderId="2" xfId="0" applyNumberFormat="1" applyFont="1" applyFill="1" applyBorder="1" applyAlignment="1">
      <alignment horizontal="left"/>
    </xf>
    <xf numFmtId="0" fontId="21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164" fontId="23" fillId="0" borderId="2" xfId="1" applyNumberFormat="1" applyFont="1" applyFill="1" applyBorder="1" applyAlignment="1" applyProtection="1">
      <alignment horizontal="left" vertical="center" wrapText="1"/>
    </xf>
    <xf numFmtId="164" fontId="24" fillId="0" borderId="2" xfId="1" applyNumberFormat="1" applyFont="1" applyFill="1" applyBorder="1" applyAlignment="1" applyProtection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22" fillId="0" borderId="2" xfId="0" applyFont="1" applyFill="1" applyBorder="1" applyAlignment="1">
      <alignment horizontal="left" vertical="center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12" fillId="8" borderId="2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/>
    </xf>
    <xf numFmtId="164" fontId="11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2"/>
  <sheetViews>
    <sheetView tabSelected="1" topLeftCell="A20" zoomScale="107" zoomScaleNormal="107" workbookViewId="0">
      <selection activeCell="F38" sqref="F38"/>
    </sheetView>
  </sheetViews>
  <sheetFormatPr defaultColWidth="31.28515625" defaultRowHeight="13.5"/>
  <cols>
    <col min="1" max="1" width="32" style="31" customWidth="1"/>
    <col min="2" max="3" width="10.5703125" style="31" bestFit="1" customWidth="1"/>
    <col min="4" max="4" width="14.140625" style="31" customWidth="1"/>
    <col min="5" max="5" width="14" style="31" customWidth="1"/>
    <col min="6" max="6" width="15.42578125" style="31" customWidth="1"/>
    <col min="7" max="7" width="13" style="31" customWidth="1"/>
    <col min="8" max="8" width="10.85546875" style="31" customWidth="1"/>
    <col min="9" max="9" width="14.5703125" style="31" customWidth="1"/>
    <col min="10" max="11" width="13.140625" style="31" customWidth="1"/>
    <col min="12" max="12" width="13.5703125" style="31" customWidth="1"/>
    <col min="13" max="13" width="14.140625" style="31" customWidth="1"/>
    <col min="14" max="14" width="11.85546875" style="31" customWidth="1"/>
    <col min="15" max="15" width="12" style="31" customWidth="1"/>
    <col min="16" max="16" width="11" style="31" customWidth="1"/>
    <col min="17" max="17" width="11.5703125" style="31" customWidth="1"/>
    <col min="18" max="18" width="12" style="31" customWidth="1"/>
    <col min="19" max="236" width="31.28515625" style="31"/>
    <col min="237" max="244" width="31.28515625" style="32"/>
    <col min="245" max="246" width="31.28515625" style="33"/>
    <col min="247" max="253" width="31.28515625" style="34"/>
    <col min="254" max="16384" width="31.28515625" style="35"/>
  </cols>
  <sheetData>
    <row r="1" spans="1:6" ht="15.75" customHeight="1">
      <c r="A1" s="50" t="s">
        <v>55</v>
      </c>
      <c r="B1" s="67"/>
      <c r="C1" s="67"/>
      <c r="D1" s="30"/>
      <c r="E1" s="30"/>
      <c r="F1" s="30"/>
    </row>
    <row r="2" spans="1:6" ht="15.75" customHeight="1">
      <c r="A2" s="27" t="s">
        <v>55</v>
      </c>
      <c r="B2" s="36" t="s">
        <v>48</v>
      </c>
      <c r="C2" s="36" t="s">
        <v>0</v>
      </c>
      <c r="D2" s="36" t="s">
        <v>1</v>
      </c>
      <c r="E2" s="37" t="s">
        <v>2</v>
      </c>
      <c r="F2" s="36" t="s">
        <v>3</v>
      </c>
    </row>
    <row r="3" spans="1:6">
      <c r="A3" s="28" t="s">
        <v>49</v>
      </c>
      <c r="B3" s="41">
        <v>-283713</v>
      </c>
      <c r="C3" s="51">
        <v>-203258</v>
      </c>
      <c r="D3" s="38">
        <f>AVERAGE(B3:C3)</f>
        <v>-243485.5</v>
      </c>
      <c r="E3" s="39">
        <v>1</v>
      </c>
      <c r="F3" s="38">
        <f t="shared" ref="F3:F5" si="0">E3*D3</f>
        <v>-243485.5</v>
      </c>
    </row>
    <row r="4" spans="1:6" ht="15" customHeight="1">
      <c r="A4" s="28" t="s">
        <v>52</v>
      </c>
      <c r="B4" s="41">
        <v>285639</v>
      </c>
      <c r="C4" s="51">
        <v>259878</v>
      </c>
      <c r="D4" s="38">
        <f t="shared" ref="D4:D5" si="1">AVERAGE(B4:C4)</f>
        <v>272758.5</v>
      </c>
      <c r="E4" s="39">
        <v>0</v>
      </c>
      <c r="F4" s="38">
        <f t="shared" ref="F4" si="2">E4*D4</f>
        <v>0</v>
      </c>
    </row>
    <row r="5" spans="1:6">
      <c r="A5" s="28" t="s">
        <v>4</v>
      </c>
      <c r="B5" s="41">
        <v>0</v>
      </c>
      <c r="C5" s="41">
        <v>0</v>
      </c>
      <c r="D5" s="38">
        <f t="shared" si="1"/>
        <v>0</v>
      </c>
      <c r="E5" s="39">
        <v>1</v>
      </c>
      <c r="F5" s="38">
        <f t="shared" si="0"/>
        <v>0</v>
      </c>
    </row>
    <row r="6" spans="1:6" ht="15" customHeight="1">
      <c r="A6" s="27" t="s">
        <v>56</v>
      </c>
      <c r="B6" s="49" t="s">
        <v>54</v>
      </c>
      <c r="C6" s="36" t="s">
        <v>0</v>
      </c>
      <c r="D6" s="36" t="s">
        <v>1</v>
      </c>
      <c r="E6" s="37" t="s">
        <v>2</v>
      </c>
      <c r="F6" s="36" t="s">
        <v>3</v>
      </c>
    </row>
    <row r="7" spans="1:6">
      <c r="A7" s="28" t="s">
        <v>49</v>
      </c>
      <c r="B7" s="41">
        <v>308486</v>
      </c>
      <c r="C7" s="51">
        <v>168084</v>
      </c>
      <c r="D7" s="38">
        <f>AVERAGE(B7:C7)</f>
        <v>238285</v>
      </c>
      <c r="E7" s="39">
        <v>1</v>
      </c>
      <c r="F7" s="38">
        <f t="shared" ref="F7:F8" si="3">E7*D7</f>
        <v>238285</v>
      </c>
    </row>
    <row r="8" spans="1:6">
      <c r="A8" s="28" t="s">
        <v>50</v>
      </c>
      <c r="B8" s="41">
        <v>0</v>
      </c>
      <c r="C8" s="51">
        <v>210750</v>
      </c>
      <c r="D8" s="38">
        <f>AVERAGE(B8:C8)</f>
        <v>105375</v>
      </c>
      <c r="E8" s="39">
        <v>1</v>
      </c>
      <c r="F8" s="38">
        <f t="shared" si="3"/>
        <v>105375</v>
      </c>
    </row>
    <row r="9" spans="1:6">
      <c r="A9" s="28" t="s">
        <v>58</v>
      </c>
      <c r="B9" s="41">
        <v>768868</v>
      </c>
      <c r="C9" s="51">
        <v>362045</v>
      </c>
      <c r="D9" s="38">
        <f>AVERAGE(B9:C9)</f>
        <v>565456.5</v>
      </c>
      <c r="E9" s="39">
        <v>0</v>
      </c>
      <c r="F9" s="38">
        <f t="shared" ref="F9:F13" si="4">E9*D9</f>
        <v>0</v>
      </c>
    </row>
    <row r="10" spans="1:6">
      <c r="A10" s="28" t="s">
        <v>60</v>
      </c>
      <c r="B10" s="41">
        <v>440900</v>
      </c>
      <c r="C10" s="51">
        <v>900797</v>
      </c>
      <c r="D10" s="38">
        <f t="shared" ref="D10" si="5">AVERAGE(B10:C10)</f>
        <v>670848.5</v>
      </c>
      <c r="E10" s="40">
        <v>1</v>
      </c>
      <c r="F10" s="38">
        <f t="shared" ref="F10" si="6">E10*D10</f>
        <v>670848.5</v>
      </c>
    </row>
    <row r="11" spans="1:6">
      <c r="A11" s="28" t="s">
        <v>57</v>
      </c>
      <c r="B11" s="41">
        <v>477566</v>
      </c>
      <c r="C11" s="51">
        <v>118457</v>
      </c>
      <c r="D11" s="38">
        <f t="shared" ref="D11" si="7">AVERAGE(B11:C11)</f>
        <v>298011.5</v>
      </c>
      <c r="E11" s="39">
        <v>0</v>
      </c>
      <c r="F11" s="38">
        <f t="shared" ref="F11" si="8">E11*D11</f>
        <v>0</v>
      </c>
    </row>
    <row r="12" spans="1:6" ht="12.75" customHeight="1">
      <c r="A12" s="28" t="s">
        <v>59</v>
      </c>
      <c r="B12" s="41">
        <v>360000</v>
      </c>
      <c r="C12" s="41">
        <v>0</v>
      </c>
      <c r="D12" s="38">
        <f t="shared" ref="D12:D13" si="9">AVERAGE(B12:C12)</f>
        <v>180000</v>
      </c>
      <c r="E12" s="39">
        <v>0</v>
      </c>
      <c r="F12" s="38">
        <f t="shared" si="4"/>
        <v>0</v>
      </c>
    </row>
    <row r="13" spans="1:6">
      <c r="A13" s="28" t="s">
        <v>53</v>
      </c>
      <c r="B13" s="41">
        <f>180000+180000+12000+12000+47447+14848+258472+219094</f>
        <v>923861</v>
      </c>
      <c r="C13" s="51">
        <f>41223+56663+77480+40977+12000+12000</f>
        <v>240343</v>
      </c>
      <c r="D13" s="38">
        <f t="shared" si="9"/>
        <v>582102</v>
      </c>
      <c r="E13" s="39">
        <v>1</v>
      </c>
      <c r="F13" s="38">
        <f t="shared" si="4"/>
        <v>582102</v>
      </c>
    </row>
    <row r="14" spans="1:6" ht="12.75" customHeight="1">
      <c r="A14" s="28" t="s">
        <v>4</v>
      </c>
      <c r="B14" s="41">
        <v>-98679</v>
      </c>
      <c r="C14" s="41">
        <v>-57544</v>
      </c>
      <c r="D14" s="38">
        <f t="shared" ref="D14" si="10">AVERAGE(B14:C14)</f>
        <v>-78111.5</v>
      </c>
      <c r="E14" s="39">
        <v>1</v>
      </c>
      <c r="F14" s="38">
        <f t="shared" ref="F14" si="11">E14*D14</f>
        <v>-78111.5</v>
      </c>
    </row>
    <row r="15" spans="1:6" ht="15" customHeight="1">
      <c r="A15" s="27" t="s">
        <v>62</v>
      </c>
      <c r="B15" s="49" t="s">
        <v>54</v>
      </c>
      <c r="C15" s="36" t="s">
        <v>0</v>
      </c>
      <c r="D15" s="36" t="s">
        <v>1</v>
      </c>
      <c r="E15" s="37" t="s">
        <v>2</v>
      </c>
      <c r="F15" s="36" t="s">
        <v>3</v>
      </c>
    </row>
    <row r="16" spans="1:6">
      <c r="A16" s="28" t="s">
        <v>49</v>
      </c>
      <c r="B16" s="41">
        <v>8985080</v>
      </c>
      <c r="C16" s="51">
        <v>8009619</v>
      </c>
      <c r="D16" s="38">
        <f>AVERAGE(B16:C16)</f>
        <v>8497349.5</v>
      </c>
      <c r="E16" s="39">
        <v>1</v>
      </c>
      <c r="F16" s="38">
        <f t="shared" ref="F16:F21" si="12">E16*D16</f>
        <v>8497349.5</v>
      </c>
    </row>
    <row r="17" spans="1:6">
      <c r="A17" s="28" t="s">
        <v>50</v>
      </c>
      <c r="B17" s="41">
        <v>30133235</v>
      </c>
      <c r="C17" s="51">
        <v>26503927</v>
      </c>
      <c r="D17" s="38">
        <f>AVERAGE(B17:C17)</f>
        <v>28318581</v>
      </c>
      <c r="E17" s="39">
        <v>1</v>
      </c>
      <c r="F17" s="38">
        <f>E17*D17</f>
        <v>28318581</v>
      </c>
    </row>
    <row r="18" spans="1:6">
      <c r="A18" s="28" t="s">
        <v>63</v>
      </c>
      <c r="B18" s="41">
        <v>7084683</v>
      </c>
      <c r="C18" s="51">
        <v>6018215</v>
      </c>
      <c r="D18" s="38">
        <f>AVERAGE(B18:C18)</f>
        <v>6551449</v>
      </c>
      <c r="E18" s="39">
        <v>0</v>
      </c>
      <c r="F18" s="38">
        <f t="shared" si="12"/>
        <v>0</v>
      </c>
    </row>
    <row r="19" spans="1:6">
      <c r="A19" s="28" t="s">
        <v>60</v>
      </c>
      <c r="B19" s="41">
        <v>2413212</v>
      </c>
      <c r="C19" s="51">
        <v>2636147</v>
      </c>
      <c r="D19" s="38">
        <f t="shared" ref="D19:D21" si="13">AVERAGE(B19:C19)</f>
        <v>2524679.5</v>
      </c>
      <c r="E19" s="40">
        <v>1</v>
      </c>
      <c r="F19" s="38">
        <f t="shared" si="12"/>
        <v>2524679.5</v>
      </c>
    </row>
    <row r="20" spans="1:6">
      <c r="A20" s="28" t="s">
        <v>53</v>
      </c>
      <c r="B20" s="41">
        <f>120000+281194+143211+180000+592395+34352+4519+99120+1080000+1200000+490000</f>
        <v>4224791</v>
      </c>
      <c r="C20" s="51">
        <f>120000+538858+409954+180000+602686+6212+3996+84000+1080000+1200000</f>
        <v>4225706</v>
      </c>
      <c r="D20" s="38">
        <f t="shared" si="13"/>
        <v>4225248.5</v>
      </c>
      <c r="E20" s="39">
        <v>1</v>
      </c>
      <c r="F20" s="38">
        <f t="shared" si="12"/>
        <v>4225248.5</v>
      </c>
    </row>
    <row r="21" spans="1:6" ht="12.75" customHeight="1">
      <c r="A21" s="28" t="s">
        <v>4</v>
      </c>
      <c r="B21" s="41">
        <v>-4406217</v>
      </c>
      <c r="C21" s="41">
        <v>-3932702</v>
      </c>
      <c r="D21" s="38">
        <f t="shared" si="13"/>
        <v>-4169459.5</v>
      </c>
      <c r="E21" s="39">
        <v>1</v>
      </c>
      <c r="F21" s="38">
        <f t="shared" si="12"/>
        <v>-4169459.5</v>
      </c>
    </row>
    <row r="22" spans="1:6" ht="15" customHeight="1">
      <c r="A22" s="27" t="s">
        <v>64</v>
      </c>
      <c r="B22" s="49" t="s">
        <v>54</v>
      </c>
      <c r="C22" s="36" t="s">
        <v>0</v>
      </c>
      <c r="D22" s="36" t="s">
        <v>1</v>
      </c>
      <c r="E22" s="37" t="s">
        <v>2</v>
      </c>
      <c r="F22" s="36" t="s">
        <v>3</v>
      </c>
    </row>
    <row r="23" spans="1:6">
      <c r="A23" s="28" t="s">
        <v>49</v>
      </c>
      <c r="B23" s="41">
        <v>4519457</v>
      </c>
      <c r="C23" s="51">
        <v>-6086088</v>
      </c>
      <c r="D23" s="38">
        <f>AVERAGE(B23:C23)</f>
        <v>-783315.5</v>
      </c>
      <c r="E23" s="39">
        <v>1</v>
      </c>
      <c r="F23" s="38">
        <f t="shared" ref="F23:F26" si="14">E23*D23</f>
        <v>-783315.5</v>
      </c>
    </row>
    <row r="24" spans="1:6">
      <c r="A24" s="28" t="s">
        <v>50</v>
      </c>
      <c r="B24" s="41">
        <v>22854966</v>
      </c>
      <c r="C24" s="51">
        <v>23013090</v>
      </c>
      <c r="D24" s="38">
        <f>AVERAGE(B24:C24)</f>
        <v>22934028</v>
      </c>
      <c r="E24" s="39">
        <v>1</v>
      </c>
      <c r="F24" s="38">
        <f t="shared" si="14"/>
        <v>22934028</v>
      </c>
    </row>
    <row r="25" spans="1:6">
      <c r="A25" s="28" t="s">
        <v>53</v>
      </c>
      <c r="B25" s="41">
        <f>1014936+41385+1230790+1080000+350000+930143+569260</f>
        <v>5216514</v>
      </c>
      <c r="C25" s="51">
        <f>939429+50619+1198939+1080000+840000+790733+461739</f>
        <v>5361459</v>
      </c>
      <c r="D25" s="38">
        <f t="shared" ref="D25:D26" si="15">AVERAGE(B25:C25)</f>
        <v>5288986.5</v>
      </c>
      <c r="E25" s="39">
        <v>1</v>
      </c>
      <c r="F25" s="38">
        <f t="shared" si="14"/>
        <v>5288986.5</v>
      </c>
    </row>
    <row r="26" spans="1:6" ht="12.75" customHeight="1">
      <c r="A26" s="28" t="s">
        <v>4</v>
      </c>
      <c r="B26" s="41">
        <v>-1308119</v>
      </c>
      <c r="C26" s="41">
        <v>0</v>
      </c>
      <c r="D26" s="38">
        <f t="shared" si="15"/>
        <v>-654059.5</v>
      </c>
      <c r="E26" s="39">
        <v>1</v>
      </c>
      <c r="F26" s="38">
        <f t="shared" si="14"/>
        <v>-654059.5</v>
      </c>
    </row>
    <row r="27" spans="1:6" ht="15" customHeight="1">
      <c r="A27" s="27" t="s">
        <v>61</v>
      </c>
      <c r="B27" s="49" t="s">
        <v>54</v>
      </c>
      <c r="C27" s="36" t="s">
        <v>0</v>
      </c>
      <c r="D27" s="36" t="s">
        <v>1</v>
      </c>
      <c r="E27" s="37" t="s">
        <v>2</v>
      </c>
      <c r="F27" s="36" t="s">
        <v>3</v>
      </c>
    </row>
    <row r="28" spans="1:6">
      <c r="A28" s="28" t="s">
        <v>49</v>
      </c>
      <c r="B28" s="41">
        <v>202067</v>
      </c>
      <c r="C28" s="51">
        <v>139164</v>
      </c>
      <c r="D28" s="38">
        <f>AVERAGE(B28:C28)</f>
        <v>170615.5</v>
      </c>
      <c r="E28" s="39">
        <v>1</v>
      </c>
      <c r="F28" s="38">
        <f t="shared" ref="F28:F33" si="16">E28*D28</f>
        <v>170615.5</v>
      </c>
    </row>
    <row r="29" spans="1:6">
      <c r="A29" s="28" t="s">
        <v>50</v>
      </c>
      <c r="B29" s="41">
        <v>0</v>
      </c>
      <c r="C29" s="51">
        <v>618585</v>
      </c>
      <c r="D29" s="38">
        <f>AVERAGE(B29:C29)</f>
        <v>309292.5</v>
      </c>
      <c r="E29" s="39">
        <v>1</v>
      </c>
      <c r="F29" s="38">
        <f t="shared" ref="F29" si="17">E29*D29</f>
        <v>309292.5</v>
      </c>
    </row>
    <row r="30" spans="1:6">
      <c r="A30" s="28" t="s">
        <v>65</v>
      </c>
      <c r="B30" s="41">
        <v>54000</v>
      </c>
      <c r="C30" s="51">
        <v>54000</v>
      </c>
      <c r="D30" s="38">
        <f>AVERAGE(B30:C30)</f>
        <v>54000</v>
      </c>
      <c r="E30" s="39">
        <v>0</v>
      </c>
      <c r="F30" s="38">
        <f t="shared" si="16"/>
        <v>0</v>
      </c>
    </row>
    <row r="31" spans="1:6">
      <c r="A31" s="28" t="s">
        <v>66</v>
      </c>
      <c r="B31" s="41">
        <v>148790</v>
      </c>
      <c r="C31" s="51">
        <f>184470+30063</f>
        <v>214533</v>
      </c>
      <c r="D31" s="38">
        <f t="shared" ref="D31" si="18">AVERAGE(B31:C31)</f>
        <v>181661.5</v>
      </c>
      <c r="E31" s="39">
        <v>1</v>
      </c>
      <c r="F31" s="38">
        <f t="shared" ref="F31" si="19">E31*D31</f>
        <v>181661.5</v>
      </c>
    </row>
    <row r="32" spans="1:6">
      <c r="A32" s="28" t="s">
        <v>53</v>
      </c>
      <c r="B32" s="41">
        <f>30000+24000+180000</f>
        <v>234000</v>
      </c>
      <c r="C32" s="51">
        <f>24000+30000+270000+180000</f>
        <v>504000</v>
      </c>
      <c r="D32" s="38">
        <f t="shared" ref="D32:D33" si="20">AVERAGE(B32:C32)</f>
        <v>369000</v>
      </c>
      <c r="E32" s="39">
        <v>1</v>
      </c>
      <c r="F32" s="38">
        <f t="shared" si="16"/>
        <v>369000</v>
      </c>
    </row>
    <row r="33" spans="1:6" ht="12.75" customHeight="1">
      <c r="A33" s="28" t="s">
        <v>4</v>
      </c>
      <c r="B33" s="41">
        <v>-60353</v>
      </c>
      <c r="C33" s="41">
        <v>-45301</v>
      </c>
      <c r="D33" s="38">
        <f t="shared" si="20"/>
        <v>-52827</v>
      </c>
      <c r="E33" s="39">
        <v>1</v>
      </c>
      <c r="F33" s="38">
        <f t="shared" si="16"/>
        <v>-52827</v>
      </c>
    </row>
    <row r="34" spans="1:6" ht="15.4" customHeight="1">
      <c r="A34" s="42" t="s">
        <v>5</v>
      </c>
      <c r="B34" s="68"/>
      <c r="C34" s="68"/>
      <c r="D34" s="68"/>
      <c r="E34" s="68"/>
      <c r="F34" s="43">
        <f>+SUM(F3:F33)</f>
        <v>68434794.5</v>
      </c>
    </row>
    <row r="35" spans="1:6" ht="16.350000000000001" customHeight="1">
      <c r="A35" s="29" t="s">
        <v>6</v>
      </c>
      <c r="B35" s="69"/>
      <c r="C35" s="69"/>
      <c r="D35" s="69"/>
      <c r="E35" s="69"/>
      <c r="F35" s="43">
        <f>F34/12</f>
        <v>5702899.541666667</v>
      </c>
    </row>
    <row r="36" spans="1:6">
      <c r="A36" s="29" t="s">
        <v>7</v>
      </c>
      <c r="B36" s="69"/>
      <c r="C36" s="69"/>
      <c r="D36" s="69"/>
      <c r="E36" s="69"/>
      <c r="F36" s="38">
        <f>RTR!K62</f>
        <v>1154210</v>
      </c>
    </row>
    <row r="37" spans="1:6" ht="16.350000000000001" customHeight="1">
      <c r="A37" s="29" t="s">
        <v>8</v>
      </c>
      <c r="B37" s="70"/>
      <c r="C37" s="70"/>
      <c r="D37" s="70"/>
      <c r="E37" s="70"/>
      <c r="F37" s="44">
        <v>0.9</v>
      </c>
    </row>
    <row r="38" spans="1:6" ht="16.350000000000001" customHeight="1">
      <c r="A38" s="29" t="s">
        <v>9</v>
      </c>
      <c r="B38" s="69"/>
      <c r="C38" s="69"/>
      <c r="D38" s="69"/>
      <c r="E38" s="69"/>
      <c r="F38" s="45">
        <f>(F35*F37)-F36</f>
        <v>3978399.5875000004</v>
      </c>
    </row>
    <row r="39" spans="1:6" ht="16.350000000000001" customHeight="1">
      <c r="A39" s="29" t="s">
        <v>10</v>
      </c>
      <c r="B39" s="69"/>
      <c r="C39" s="69"/>
      <c r="D39" s="69"/>
      <c r="E39" s="69"/>
      <c r="F39" s="46">
        <v>120</v>
      </c>
    </row>
    <row r="40" spans="1:6" ht="14.25" customHeight="1">
      <c r="A40" s="29" t="s">
        <v>11</v>
      </c>
      <c r="B40" s="69"/>
      <c r="C40" s="69"/>
      <c r="D40" s="69"/>
      <c r="E40" s="69"/>
      <c r="F40" s="44">
        <v>0.08</v>
      </c>
    </row>
    <row r="41" spans="1:6">
      <c r="A41" s="29" t="s">
        <v>12</v>
      </c>
      <c r="B41" s="69"/>
      <c r="C41" s="69"/>
      <c r="D41" s="69"/>
      <c r="E41" s="69"/>
      <c r="F41" s="47">
        <f>PMT(F40/12,F39,-100000)</f>
        <v>1213.2759435535693</v>
      </c>
    </row>
    <row r="42" spans="1:6">
      <c r="A42" s="29" t="s">
        <v>13</v>
      </c>
      <c r="B42" s="69"/>
      <c r="C42" s="69"/>
      <c r="D42" s="69"/>
      <c r="E42" s="69"/>
      <c r="F42" s="48">
        <f>F38/F41</f>
        <v>3279.0558558736839</v>
      </c>
    </row>
  </sheetData>
  <sheetProtection selectLockedCells="1" selectUnlockedCells="1"/>
  <mergeCells count="10">
    <mergeCell ref="B38:E38"/>
    <mergeCell ref="B39:E39"/>
    <mergeCell ref="B40:E40"/>
    <mergeCell ref="B41:E41"/>
    <mergeCell ref="B42:E42"/>
    <mergeCell ref="B1:C1"/>
    <mergeCell ref="B34:E34"/>
    <mergeCell ref="B35:E35"/>
    <mergeCell ref="B36:E36"/>
    <mergeCell ref="B37:E37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L62"/>
  <sheetViews>
    <sheetView topLeftCell="A46" zoomScale="89" zoomScaleNormal="89" workbookViewId="0">
      <selection activeCell="K15" sqref="K15"/>
    </sheetView>
  </sheetViews>
  <sheetFormatPr defaultColWidth="22.140625" defaultRowHeight="13.5"/>
  <cols>
    <col min="1" max="1" width="6.85546875" style="20" customWidth="1"/>
    <col min="2" max="2" width="19.7109375" style="20" bestFit="1" customWidth="1"/>
    <col min="3" max="3" width="30.42578125" style="20" bestFit="1" customWidth="1"/>
    <col min="4" max="4" width="14.5703125" style="20" customWidth="1"/>
    <col min="5" max="5" width="5.42578125" style="20" bestFit="1" customWidth="1"/>
    <col min="6" max="6" width="12.85546875" style="20" bestFit="1" customWidth="1"/>
    <col min="7" max="7" width="7.5703125" style="20" bestFit="1" customWidth="1"/>
    <col min="8" max="8" width="9.28515625" style="20" bestFit="1" customWidth="1"/>
    <col min="9" max="9" width="11" style="20" customWidth="1"/>
    <col min="10" max="10" width="8.7109375" style="20" bestFit="1" customWidth="1"/>
    <col min="11" max="11" width="11.28515625" style="20" bestFit="1" customWidth="1"/>
    <col min="12" max="246" width="22.140625" style="20"/>
    <col min="247" max="16384" width="22.140625" style="21"/>
  </cols>
  <sheetData>
    <row r="1" spans="1:11" ht="30" customHeight="1">
      <c r="A1" s="26" t="s">
        <v>14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6" t="s">
        <v>21</v>
      </c>
      <c r="I1" s="26" t="s">
        <v>22</v>
      </c>
      <c r="J1" s="26" t="s">
        <v>23</v>
      </c>
      <c r="K1" s="26" t="s">
        <v>24</v>
      </c>
    </row>
    <row r="2" spans="1:11" ht="15.75" customHeight="1">
      <c r="A2" s="52">
        <v>1</v>
      </c>
      <c r="B2" s="53">
        <v>55694863</v>
      </c>
      <c r="C2" s="54" t="s">
        <v>67</v>
      </c>
      <c r="D2" s="55" t="s">
        <v>68</v>
      </c>
      <c r="E2" s="53" t="s">
        <v>69</v>
      </c>
      <c r="F2" s="53">
        <v>1198000</v>
      </c>
      <c r="G2" s="56">
        <v>48</v>
      </c>
      <c r="H2" s="56">
        <v>32</v>
      </c>
      <c r="I2" s="56">
        <f>48-32</f>
        <v>16</v>
      </c>
      <c r="J2" s="56">
        <v>29813</v>
      </c>
      <c r="K2" s="57" t="s">
        <v>25</v>
      </c>
    </row>
    <row r="3" spans="1:11" ht="15.75">
      <c r="A3" s="52">
        <v>2</v>
      </c>
      <c r="B3" s="53">
        <v>83805352</v>
      </c>
      <c r="C3" s="55" t="s">
        <v>70</v>
      </c>
      <c r="D3" s="55" t="s">
        <v>68</v>
      </c>
      <c r="E3" s="53" t="s">
        <v>71</v>
      </c>
      <c r="F3" s="53">
        <v>4800000</v>
      </c>
      <c r="G3" s="53">
        <v>120</v>
      </c>
      <c r="H3" s="53">
        <v>17</v>
      </c>
      <c r="I3" s="53">
        <f>120-17</f>
        <v>103</v>
      </c>
      <c r="J3" s="53">
        <v>61849</v>
      </c>
      <c r="K3" s="57" t="s">
        <v>25</v>
      </c>
    </row>
    <row r="4" spans="1:11" ht="15.75">
      <c r="A4" s="52">
        <v>3</v>
      </c>
      <c r="B4" s="58">
        <v>83803317</v>
      </c>
      <c r="C4" s="55" t="s">
        <v>72</v>
      </c>
      <c r="D4" s="55" t="s">
        <v>73</v>
      </c>
      <c r="E4" s="57" t="s">
        <v>71</v>
      </c>
      <c r="F4" s="57">
        <v>2670000</v>
      </c>
      <c r="G4" s="59">
        <v>119</v>
      </c>
      <c r="H4" s="59">
        <v>17</v>
      </c>
      <c r="I4" s="59">
        <f>119-17</f>
        <v>102</v>
      </c>
      <c r="J4" s="59">
        <v>34404</v>
      </c>
      <c r="K4" s="57" t="s">
        <v>25</v>
      </c>
    </row>
    <row r="5" spans="1:11" ht="15.75">
      <c r="A5" s="52">
        <v>4</v>
      </c>
      <c r="B5" s="58">
        <v>83803355</v>
      </c>
      <c r="C5" s="55" t="s">
        <v>74</v>
      </c>
      <c r="D5" s="57" t="s">
        <v>68</v>
      </c>
      <c r="E5" s="57" t="s">
        <v>71</v>
      </c>
      <c r="F5" s="57">
        <v>4744000</v>
      </c>
      <c r="G5" s="59">
        <v>119</v>
      </c>
      <c r="H5" s="59">
        <v>17</v>
      </c>
      <c r="I5" s="59">
        <f>119-17</f>
        <v>102</v>
      </c>
      <c r="J5" s="59">
        <v>61127</v>
      </c>
      <c r="K5" s="57" t="s">
        <v>25</v>
      </c>
    </row>
    <row r="6" spans="1:11" ht="15.75" customHeight="1">
      <c r="A6" s="52">
        <v>5</v>
      </c>
      <c r="B6" s="58">
        <v>83834361</v>
      </c>
      <c r="C6" s="54" t="s">
        <v>67</v>
      </c>
      <c r="D6" s="57" t="s">
        <v>68</v>
      </c>
      <c r="E6" s="57" t="s">
        <v>71</v>
      </c>
      <c r="F6" s="57">
        <v>2833000</v>
      </c>
      <c r="G6" s="59">
        <v>28</v>
      </c>
      <c r="H6" s="59">
        <v>17</v>
      </c>
      <c r="I6" s="59">
        <f>28-17</f>
        <v>11</v>
      </c>
      <c r="J6" s="59">
        <v>129946</v>
      </c>
      <c r="K6" s="57" t="s">
        <v>25</v>
      </c>
    </row>
    <row r="7" spans="1:11" ht="15.75">
      <c r="A7" s="52">
        <v>6</v>
      </c>
      <c r="B7" s="58">
        <v>83841599</v>
      </c>
      <c r="C7" s="54" t="s">
        <v>67</v>
      </c>
      <c r="D7" s="57" t="s">
        <v>68</v>
      </c>
      <c r="E7" s="57" t="s">
        <v>71</v>
      </c>
      <c r="F7" s="57">
        <v>2983000</v>
      </c>
      <c r="G7" s="59">
        <v>34</v>
      </c>
      <c r="H7" s="59">
        <v>17</v>
      </c>
      <c r="I7" s="59">
        <f>34-17</f>
        <v>17</v>
      </c>
      <c r="J7" s="59">
        <v>111962</v>
      </c>
      <c r="K7" s="57" t="s">
        <v>25</v>
      </c>
    </row>
    <row r="8" spans="1:11" ht="15.75">
      <c r="A8" s="52">
        <v>7</v>
      </c>
      <c r="B8" s="58">
        <v>843541034</v>
      </c>
      <c r="C8" s="54" t="s">
        <v>67</v>
      </c>
      <c r="D8" s="57" t="s">
        <v>68</v>
      </c>
      <c r="E8" s="57" t="s">
        <v>71</v>
      </c>
      <c r="F8" s="57">
        <v>29022818</v>
      </c>
      <c r="G8" s="59">
        <v>65</v>
      </c>
      <c r="H8" s="59">
        <v>9</v>
      </c>
      <c r="I8" s="59">
        <f>65-9</f>
        <v>56</v>
      </c>
      <c r="J8" s="59">
        <v>584954</v>
      </c>
      <c r="K8" s="57" t="s">
        <v>25</v>
      </c>
    </row>
    <row r="9" spans="1:11" ht="15.75">
      <c r="A9" s="52">
        <v>8</v>
      </c>
      <c r="B9" s="58">
        <v>83834355</v>
      </c>
      <c r="C9" s="54" t="s">
        <v>67</v>
      </c>
      <c r="D9" s="57" t="s">
        <v>68</v>
      </c>
      <c r="E9" s="57" t="s">
        <v>71</v>
      </c>
      <c r="F9" s="57">
        <v>2367000</v>
      </c>
      <c r="G9" s="59">
        <v>28</v>
      </c>
      <c r="H9" s="59">
        <v>17</v>
      </c>
      <c r="I9" s="59">
        <f>28-17</f>
        <v>11</v>
      </c>
      <c r="J9" s="59">
        <v>108571</v>
      </c>
      <c r="K9" s="57" t="s">
        <v>25</v>
      </c>
    </row>
    <row r="10" spans="1:11" ht="15.75" customHeight="1">
      <c r="A10" s="52">
        <v>9</v>
      </c>
      <c r="B10" s="60">
        <v>20132017</v>
      </c>
      <c r="C10" s="60" t="s">
        <v>75</v>
      </c>
      <c r="D10" s="66" t="s">
        <v>76</v>
      </c>
      <c r="E10" s="60" t="s">
        <v>77</v>
      </c>
      <c r="F10" s="60">
        <v>1384572</v>
      </c>
      <c r="G10" s="60">
        <v>47</v>
      </c>
      <c r="H10" s="60">
        <v>43</v>
      </c>
      <c r="I10" s="60">
        <f>47-43</f>
        <v>4</v>
      </c>
      <c r="J10" s="60">
        <v>34430</v>
      </c>
      <c r="K10" s="53" t="s">
        <v>51</v>
      </c>
    </row>
    <row r="11" spans="1:11" ht="15.75">
      <c r="A11" s="52">
        <v>10</v>
      </c>
      <c r="B11" s="53" t="s">
        <v>79</v>
      </c>
      <c r="C11" s="60" t="s">
        <v>75</v>
      </c>
      <c r="D11" s="55" t="s">
        <v>80</v>
      </c>
      <c r="E11" s="53" t="s">
        <v>77</v>
      </c>
      <c r="F11" s="53">
        <v>1238463</v>
      </c>
      <c r="G11" s="56">
        <v>47</v>
      </c>
      <c r="H11" s="56">
        <v>40</v>
      </c>
      <c r="I11" s="56">
        <v>7</v>
      </c>
      <c r="J11" s="56">
        <v>31662</v>
      </c>
      <c r="K11" s="57" t="s">
        <v>51</v>
      </c>
    </row>
    <row r="12" spans="1:11" ht="15.75">
      <c r="A12" s="52">
        <v>11</v>
      </c>
      <c r="B12" s="53" t="s">
        <v>81</v>
      </c>
      <c r="C12" s="60" t="s">
        <v>75</v>
      </c>
      <c r="D12" s="55" t="s">
        <v>80</v>
      </c>
      <c r="E12" s="53" t="s">
        <v>77</v>
      </c>
      <c r="F12" s="53">
        <v>1115559</v>
      </c>
      <c r="G12" s="53">
        <v>47</v>
      </c>
      <c r="H12" s="53">
        <v>40</v>
      </c>
      <c r="I12" s="53">
        <v>7</v>
      </c>
      <c r="J12" s="53">
        <v>28515</v>
      </c>
      <c r="K12" s="57" t="s">
        <v>51</v>
      </c>
    </row>
    <row r="13" spans="1:11" ht="15.75">
      <c r="A13" s="52">
        <v>12</v>
      </c>
      <c r="B13" s="53" t="s">
        <v>82</v>
      </c>
      <c r="C13" s="60" t="s">
        <v>75</v>
      </c>
      <c r="D13" s="55" t="s">
        <v>80</v>
      </c>
      <c r="E13" s="53" t="s">
        <v>77</v>
      </c>
      <c r="F13" s="53">
        <v>1491197</v>
      </c>
      <c r="G13" s="53">
        <v>47</v>
      </c>
      <c r="H13" s="53">
        <v>40</v>
      </c>
      <c r="I13" s="53">
        <v>7</v>
      </c>
      <c r="J13" s="53">
        <v>38124</v>
      </c>
      <c r="K13" s="57" t="s">
        <v>51</v>
      </c>
    </row>
    <row r="14" spans="1:11" ht="15.75">
      <c r="A14" s="52">
        <v>13</v>
      </c>
      <c r="B14" s="53" t="s">
        <v>83</v>
      </c>
      <c r="C14" s="60" t="s">
        <v>75</v>
      </c>
      <c r="D14" s="57" t="s">
        <v>80</v>
      </c>
      <c r="E14" s="57" t="s">
        <v>77</v>
      </c>
      <c r="F14" s="57">
        <v>1817000</v>
      </c>
      <c r="G14" s="59">
        <v>47</v>
      </c>
      <c r="H14" s="59">
        <v>40</v>
      </c>
      <c r="I14" s="59">
        <v>7</v>
      </c>
      <c r="J14" s="59">
        <v>46470</v>
      </c>
      <c r="K14" s="57" t="s">
        <v>51</v>
      </c>
    </row>
    <row r="15" spans="1:11" ht="15.75">
      <c r="A15" s="52">
        <v>14</v>
      </c>
      <c r="B15" s="53" t="s">
        <v>84</v>
      </c>
      <c r="C15" s="60" t="s">
        <v>75</v>
      </c>
      <c r="D15" s="57" t="s">
        <v>80</v>
      </c>
      <c r="E15" s="57" t="s">
        <v>77</v>
      </c>
      <c r="F15" s="57">
        <v>1234150</v>
      </c>
      <c r="G15" s="59">
        <v>47</v>
      </c>
      <c r="H15" s="59">
        <v>38</v>
      </c>
      <c r="I15" s="59">
        <f>47-38</f>
        <v>9</v>
      </c>
      <c r="J15" s="59">
        <v>31584</v>
      </c>
      <c r="K15" s="57" t="s">
        <v>85</v>
      </c>
    </row>
    <row r="16" spans="1:11" ht="15.75" customHeight="1">
      <c r="A16" s="52">
        <v>15</v>
      </c>
      <c r="B16" s="53" t="s">
        <v>86</v>
      </c>
      <c r="C16" s="60" t="s">
        <v>75</v>
      </c>
      <c r="D16" s="57" t="s">
        <v>80</v>
      </c>
      <c r="E16" s="57" t="s">
        <v>77</v>
      </c>
      <c r="F16" s="57">
        <v>1262736</v>
      </c>
      <c r="G16" s="59">
        <v>53</v>
      </c>
      <c r="H16" s="59">
        <v>37</v>
      </c>
      <c r="I16" s="59">
        <v>16</v>
      </c>
      <c r="J16" s="59">
        <v>28516</v>
      </c>
      <c r="K16" s="57" t="s">
        <v>25</v>
      </c>
    </row>
    <row r="17" spans="1:11" ht="15.75">
      <c r="A17" s="52">
        <v>16</v>
      </c>
      <c r="B17" s="58" t="s">
        <v>87</v>
      </c>
      <c r="C17" s="60" t="s">
        <v>75</v>
      </c>
      <c r="D17" s="57" t="s">
        <v>88</v>
      </c>
      <c r="E17" s="57" t="s">
        <v>89</v>
      </c>
      <c r="F17" s="57">
        <v>1310000</v>
      </c>
      <c r="G17" s="59">
        <v>47</v>
      </c>
      <c r="H17" s="59">
        <v>15</v>
      </c>
      <c r="I17" s="59">
        <v>32</v>
      </c>
      <c r="J17" s="59">
        <v>33300</v>
      </c>
      <c r="K17" s="57" t="s">
        <v>25</v>
      </c>
    </row>
    <row r="18" spans="1:11" ht="15.75">
      <c r="A18" s="52">
        <v>17</v>
      </c>
      <c r="B18" s="58">
        <v>8296270</v>
      </c>
      <c r="C18" s="55" t="s">
        <v>67</v>
      </c>
      <c r="D18" s="57" t="s">
        <v>68</v>
      </c>
      <c r="E18" s="57" t="s">
        <v>90</v>
      </c>
      <c r="F18" s="57">
        <v>2363000</v>
      </c>
      <c r="G18" s="59">
        <v>52</v>
      </c>
      <c r="H18" s="59">
        <v>51</v>
      </c>
      <c r="I18" s="59">
        <v>1</v>
      </c>
      <c r="J18" s="59">
        <v>56707</v>
      </c>
      <c r="K18" s="57" t="s">
        <v>51</v>
      </c>
    </row>
    <row r="19" spans="1:11" ht="15.75">
      <c r="A19" s="52">
        <v>18</v>
      </c>
      <c r="B19" s="58">
        <v>82131899</v>
      </c>
      <c r="C19" s="55" t="s">
        <v>67</v>
      </c>
      <c r="D19" s="57" t="s">
        <v>68</v>
      </c>
      <c r="E19" s="57" t="s">
        <v>89</v>
      </c>
      <c r="F19" s="57">
        <v>2263000</v>
      </c>
      <c r="G19" s="59">
        <v>52</v>
      </c>
      <c r="H19" s="59">
        <v>51</v>
      </c>
      <c r="I19" s="59">
        <v>1</v>
      </c>
      <c r="J19" s="59">
        <v>56707</v>
      </c>
      <c r="K19" s="57" t="s">
        <v>51</v>
      </c>
    </row>
    <row r="20" spans="1:11" ht="15.75" customHeight="1">
      <c r="A20" s="52">
        <v>19</v>
      </c>
      <c r="B20" s="60">
        <v>82138991</v>
      </c>
      <c r="C20" s="61" t="s">
        <v>67</v>
      </c>
      <c r="D20" s="61" t="s">
        <v>68</v>
      </c>
      <c r="E20" s="60" t="s">
        <v>89</v>
      </c>
      <c r="F20" s="60">
        <v>1300000</v>
      </c>
      <c r="G20" s="60">
        <v>52</v>
      </c>
      <c r="H20" s="60">
        <v>51</v>
      </c>
      <c r="I20" s="60">
        <v>1</v>
      </c>
      <c r="J20" s="60">
        <v>32576</v>
      </c>
      <c r="K20" s="53" t="s">
        <v>51</v>
      </c>
    </row>
    <row r="21" spans="1:11" ht="15.75">
      <c r="A21" s="52">
        <v>20</v>
      </c>
      <c r="B21" s="53">
        <v>82138993</v>
      </c>
      <c r="C21" s="62" t="s">
        <v>67</v>
      </c>
      <c r="D21" s="55" t="s">
        <v>68</v>
      </c>
      <c r="E21" s="53" t="s">
        <v>90</v>
      </c>
      <c r="F21" s="53">
        <v>1300000</v>
      </c>
      <c r="G21" s="56">
        <v>52</v>
      </c>
      <c r="H21" s="56">
        <v>51</v>
      </c>
      <c r="I21" s="56">
        <v>1</v>
      </c>
      <c r="J21" s="56">
        <v>32576</v>
      </c>
      <c r="K21" s="57" t="s">
        <v>51</v>
      </c>
    </row>
    <row r="22" spans="1:11" ht="15.75">
      <c r="A22" s="52">
        <v>21</v>
      </c>
      <c r="B22" s="53">
        <v>82528536</v>
      </c>
      <c r="C22" s="55" t="s">
        <v>67</v>
      </c>
      <c r="D22" s="55" t="s">
        <v>68</v>
      </c>
      <c r="E22" s="53" t="s">
        <v>89</v>
      </c>
      <c r="F22" s="53">
        <v>1970000</v>
      </c>
      <c r="G22" s="53">
        <v>51</v>
      </c>
      <c r="H22" s="53">
        <v>43</v>
      </c>
      <c r="I22" s="53">
        <v>8</v>
      </c>
      <c r="J22" s="53">
        <v>49292</v>
      </c>
      <c r="K22" s="57" t="s">
        <v>51</v>
      </c>
    </row>
    <row r="23" spans="1:11" ht="15.75">
      <c r="A23" s="52">
        <v>22</v>
      </c>
      <c r="B23" s="53">
        <v>82652857</v>
      </c>
      <c r="C23" s="55" t="s">
        <v>67</v>
      </c>
      <c r="D23" s="55" t="s">
        <v>68</v>
      </c>
      <c r="E23" s="53" t="s">
        <v>89</v>
      </c>
      <c r="F23" s="53">
        <v>1975000</v>
      </c>
      <c r="G23" s="53">
        <v>51</v>
      </c>
      <c r="H23" s="53">
        <v>41</v>
      </c>
      <c r="I23" s="53">
        <v>10</v>
      </c>
      <c r="J23" s="53">
        <v>50475</v>
      </c>
      <c r="K23" s="57" t="s">
        <v>78</v>
      </c>
    </row>
    <row r="24" spans="1:11" ht="15.75" customHeight="1">
      <c r="A24" s="52">
        <v>23</v>
      </c>
      <c r="B24" s="58">
        <v>82652903</v>
      </c>
      <c r="C24" s="55" t="s">
        <v>67</v>
      </c>
      <c r="D24" s="57" t="s">
        <v>68</v>
      </c>
      <c r="E24" s="57" t="s">
        <v>89</v>
      </c>
      <c r="F24" s="57">
        <v>1125000</v>
      </c>
      <c r="G24" s="59">
        <v>51</v>
      </c>
      <c r="H24" s="59">
        <v>41</v>
      </c>
      <c r="I24" s="59">
        <v>10</v>
      </c>
      <c r="J24" s="59">
        <v>28905</v>
      </c>
      <c r="K24" s="57" t="s">
        <v>51</v>
      </c>
    </row>
    <row r="25" spans="1:11" ht="15.75">
      <c r="A25" s="52">
        <v>24</v>
      </c>
      <c r="B25" s="58">
        <v>82652960</v>
      </c>
      <c r="C25" s="55" t="s">
        <v>67</v>
      </c>
      <c r="D25" s="57" t="s">
        <v>68</v>
      </c>
      <c r="E25" s="57" t="s">
        <v>89</v>
      </c>
      <c r="F25" s="57">
        <v>950000</v>
      </c>
      <c r="G25" s="59">
        <v>51</v>
      </c>
      <c r="H25" s="59">
        <v>41</v>
      </c>
      <c r="I25" s="59">
        <v>10</v>
      </c>
      <c r="J25" s="59">
        <v>24409</v>
      </c>
      <c r="K25" s="57" t="s">
        <v>51</v>
      </c>
    </row>
    <row r="26" spans="1:11" ht="15.75">
      <c r="A26" s="52">
        <v>25</v>
      </c>
      <c r="B26" s="58">
        <v>82652984</v>
      </c>
      <c r="C26" s="55" t="s">
        <v>67</v>
      </c>
      <c r="D26" s="57" t="s">
        <v>68</v>
      </c>
      <c r="E26" s="57" t="s">
        <v>89</v>
      </c>
      <c r="F26" s="57">
        <v>1150000</v>
      </c>
      <c r="G26" s="59">
        <v>51</v>
      </c>
      <c r="H26" s="59">
        <v>41</v>
      </c>
      <c r="I26" s="59">
        <v>10</v>
      </c>
      <c r="J26" s="59">
        <v>29548</v>
      </c>
      <c r="K26" s="57" t="s">
        <v>51</v>
      </c>
    </row>
    <row r="27" spans="1:11" ht="15.75">
      <c r="A27" s="52">
        <v>26</v>
      </c>
      <c r="B27" s="58">
        <v>82680237</v>
      </c>
      <c r="C27" s="55" t="s">
        <v>67</v>
      </c>
      <c r="D27" s="57" t="s">
        <v>68</v>
      </c>
      <c r="E27" s="57" t="s">
        <v>91</v>
      </c>
      <c r="F27" s="57">
        <v>1357000</v>
      </c>
      <c r="G27" s="59">
        <v>51</v>
      </c>
      <c r="H27" s="59">
        <v>40</v>
      </c>
      <c r="I27" s="59">
        <v>11</v>
      </c>
      <c r="J27" s="59">
        <v>34866</v>
      </c>
      <c r="K27" s="57" t="s">
        <v>51</v>
      </c>
    </row>
    <row r="28" spans="1:11" ht="15.75">
      <c r="A28" s="52">
        <v>27</v>
      </c>
      <c r="B28" s="58">
        <v>82680289</v>
      </c>
      <c r="C28" s="55" t="s">
        <v>67</v>
      </c>
      <c r="D28" s="57" t="s">
        <v>68</v>
      </c>
      <c r="E28" s="57" t="s">
        <v>91</v>
      </c>
      <c r="F28" s="57">
        <v>1350000</v>
      </c>
      <c r="G28" s="59">
        <v>51</v>
      </c>
      <c r="H28" s="59">
        <v>40</v>
      </c>
      <c r="I28" s="59">
        <v>11</v>
      </c>
      <c r="J28" s="59">
        <v>34686</v>
      </c>
      <c r="K28" s="57" t="s">
        <v>51</v>
      </c>
    </row>
    <row r="29" spans="1:11" ht="15.75">
      <c r="A29" s="52">
        <v>28</v>
      </c>
      <c r="B29" s="58">
        <v>82680372</v>
      </c>
      <c r="C29" s="55" t="s">
        <v>67</v>
      </c>
      <c r="D29" s="57" t="s">
        <v>68</v>
      </c>
      <c r="E29" s="57" t="s">
        <v>91</v>
      </c>
      <c r="F29" s="57">
        <v>1150000</v>
      </c>
      <c r="G29" s="59">
        <v>51</v>
      </c>
      <c r="H29" s="59">
        <v>40</v>
      </c>
      <c r="I29" s="59">
        <v>11</v>
      </c>
      <c r="J29" s="59">
        <v>29548</v>
      </c>
      <c r="K29" s="57" t="s">
        <v>51</v>
      </c>
    </row>
    <row r="30" spans="1:11" ht="15.75" customHeight="1">
      <c r="A30" s="52">
        <v>29</v>
      </c>
      <c r="B30" s="60">
        <v>83107788</v>
      </c>
      <c r="C30" s="60" t="s">
        <v>67</v>
      </c>
      <c r="D30" s="60" t="s">
        <v>68</v>
      </c>
      <c r="E30" s="60" t="s">
        <v>91</v>
      </c>
      <c r="F30" s="60">
        <v>3063623</v>
      </c>
      <c r="G30" s="60">
        <v>51</v>
      </c>
      <c r="H30" s="60">
        <v>32</v>
      </c>
      <c r="I30" s="60">
        <f>51-32</f>
        <v>19</v>
      </c>
      <c r="J30" s="60">
        <v>77021</v>
      </c>
      <c r="K30" s="53" t="s">
        <v>25</v>
      </c>
    </row>
    <row r="31" spans="1:11" ht="15.75">
      <c r="A31" s="52">
        <v>30</v>
      </c>
      <c r="B31" s="53">
        <v>83169710</v>
      </c>
      <c r="C31" s="63" t="s">
        <v>67</v>
      </c>
      <c r="D31" s="55" t="s">
        <v>68</v>
      </c>
      <c r="E31" s="53" t="s">
        <v>91</v>
      </c>
      <c r="F31" s="53">
        <v>222000</v>
      </c>
      <c r="G31" s="56">
        <v>51</v>
      </c>
      <c r="H31" s="56">
        <v>30</v>
      </c>
      <c r="I31" s="56">
        <v>21</v>
      </c>
      <c r="J31" s="56">
        <v>55812</v>
      </c>
      <c r="K31" s="57" t="s">
        <v>25</v>
      </c>
    </row>
    <row r="32" spans="1:11" ht="15.75">
      <c r="A32" s="52">
        <v>31</v>
      </c>
      <c r="B32" s="53"/>
      <c r="C32" s="55" t="s">
        <v>67</v>
      </c>
      <c r="D32" s="55" t="s">
        <v>68</v>
      </c>
      <c r="E32" s="53" t="s">
        <v>91</v>
      </c>
      <c r="F32" s="53">
        <v>1400000</v>
      </c>
      <c r="G32" s="53">
        <v>51</v>
      </c>
      <c r="H32" s="53">
        <v>30</v>
      </c>
      <c r="I32" s="53">
        <v>21</v>
      </c>
      <c r="J32" s="53">
        <v>35209</v>
      </c>
      <c r="K32" s="57" t="s">
        <v>25</v>
      </c>
    </row>
    <row r="33" spans="1:11" ht="15.75">
      <c r="A33" s="52">
        <v>32</v>
      </c>
      <c r="B33" s="53">
        <v>83344035</v>
      </c>
      <c r="C33" s="55" t="s">
        <v>67</v>
      </c>
      <c r="D33" s="55" t="s">
        <v>68</v>
      </c>
      <c r="E33" s="53" t="s">
        <v>77</v>
      </c>
      <c r="F33" s="53">
        <v>1613000</v>
      </c>
      <c r="G33" s="53">
        <v>28</v>
      </c>
      <c r="H33" s="53">
        <v>27</v>
      </c>
      <c r="I33" s="53">
        <v>1</v>
      </c>
      <c r="J33" s="53">
        <v>74816</v>
      </c>
      <c r="K33" s="57" t="s">
        <v>51</v>
      </c>
    </row>
    <row r="34" spans="1:11" ht="15.75" customHeight="1">
      <c r="A34" s="52">
        <v>33</v>
      </c>
      <c r="B34" s="58">
        <v>83344037</v>
      </c>
      <c r="C34" s="55" t="s">
        <v>67</v>
      </c>
      <c r="D34" s="57" t="s">
        <v>68</v>
      </c>
      <c r="E34" s="57" t="s">
        <v>77</v>
      </c>
      <c r="F34" s="57">
        <v>1613000</v>
      </c>
      <c r="G34" s="59">
        <v>28</v>
      </c>
      <c r="H34" s="59">
        <v>27</v>
      </c>
      <c r="I34" s="59">
        <v>1</v>
      </c>
      <c r="J34" s="59">
        <v>74816</v>
      </c>
      <c r="K34" s="57" t="s">
        <v>51</v>
      </c>
    </row>
    <row r="35" spans="1:11" ht="15.75">
      <c r="A35" s="52">
        <v>34</v>
      </c>
      <c r="B35" s="58"/>
      <c r="C35" s="55" t="s">
        <v>67</v>
      </c>
      <c r="D35" s="57" t="s">
        <v>68</v>
      </c>
      <c r="E35" s="57" t="s">
        <v>77</v>
      </c>
      <c r="F35" s="57">
        <v>840000</v>
      </c>
      <c r="G35" s="59">
        <v>28</v>
      </c>
      <c r="H35" s="59">
        <v>27</v>
      </c>
      <c r="I35" s="59">
        <v>1</v>
      </c>
      <c r="J35" s="59">
        <v>38962</v>
      </c>
      <c r="K35" s="57" t="s">
        <v>51</v>
      </c>
    </row>
    <row r="36" spans="1:11" ht="15.75">
      <c r="A36" s="52">
        <v>35</v>
      </c>
      <c r="B36" s="58"/>
      <c r="C36" s="55" t="s">
        <v>67</v>
      </c>
      <c r="D36" s="57" t="s">
        <v>68</v>
      </c>
      <c r="E36" s="57" t="s">
        <v>77</v>
      </c>
      <c r="F36" s="57">
        <v>1425000</v>
      </c>
      <c r="G36" s="59">
        <v>28</v>
      </c>
      <c r="H36" s="59">
        <v>26</v>
      </c>
      <c r="I36" s="59">
        <v>2</v>
      </c>
      <c r="J36" s="59">
        <v>66108</v>
      </c>
      <c r="K36" s="57" t="s">
        <v>51</v>
      </c>
    </row>
    <row r="37" spans="1:11" ht="15.75">
      <c r="A37" s="52">
        <v>36</v>
      </c>
      <c r="B37" s="58"/>
      <c r="C37" s="55" t="s">
        <v>67</v>
      </c>
      <c r="D37" s="57" t="s">
        <v>68</v>
      </c>
      <c r="E37" s="57" t="s">
        <v>77</v>
      </c>
      <c r="F37" s="57">
        <v>3177000</v>
      </c>
      <c r="G37" s="59">
        <v>64</v>
      </c>
      <c r="H37" s="59">
        <v>23</v>
      </c>
      <c r="I37" s="59">
        <f>64-23</f>
        <v>41</v>
      </c>
      <c r="J37" s="59">
        <v>66879</v>
      </c>
      <c r="K37" s="57" t="s">
        <v>25</v>
      </c>
    </row>
    <row r="38" spans="1:11" ht="15.75" customHeight="1">
      <c r="A38" s="52">
        <v>37</v>
      </c>
      <c r="B38" s="58">
        <v>83703073</v>
      </c>
      <c r="C38" s="55" t="s">
        <v>67</v>
      </c>
      <c r="D38" s="57" t="s">
        <v>68</v>
      </c>
      <c r="E38" s="57" t="s">
        <v>77</v>
      </c>
      <c r="F38" s="57">
        <v>2225000</v>
      </c>
      <c r="G38" s="59">
        <v>65</v>
      </c>
      <c r="H38" s="59">
        <v>20</v>
      </c>
      <c r="I38" s="59">
        <v>45</v>
      </c>
      <c r="J38" s="59">
        <v>46484</v>
      </c>
      <c r="K38" s="57" t="s">
        <v>25</v>
      </c>
    </row>
    <row r="39" spans="1:11" ht="15.75">
      <c r="A39" s="52">
        <v>38</v>
      </c>
      <c r="B39" s="58">
        <v>83703078</v>
      </c>
      <c r="C39" s="55" t="s">
        <v>67</v>
      </c>
      <c r="D39" s="57" t="s">
        <v>68</v>
      </c>
      <c r="E39" s="57" t="s">
        <v>77</v>
      </c>
      <c r="F39" s="57">
        <v>2225000</v>
      </c>
      <c r="G39" s="59">
        <v>65</v>
      </c>
      <c r="H39" s="59">
        <v>20</v>
      </c>
      <c r="I39" s="59">
        <v>45</v>
      </c>
      <c r="J39" s="59">
        <v>46484</v>
      </c>
      <c r="K39" s="57" t="s">
        <v>25</v>
      </c>
    </row>
    <row r="40" spans="1:11" ht="15.75">
      <c r="A40" s="52">
        <v>39</v>
      </c>
      <c r="B40" s="60"/>
      <c r="C40" s="55" t="s">
        <v>67</v>
      </c>
      <c r="D40" s="57" t="s">
        <v>68</v>
      </c>
      <c r="E40" s="57" t="s">
        <v>77</v>
      </c>
      <c r="F40" s="60">
        <v>3150000</v>
      </c>
      <c r="G40" s="60">
        <v>53</v>
      </c>
      <c r="H40" s="60">
        <v>17</v>
      </c>
      <c r="I40" s="60">
        <f>53-17</f>
        <v>36</v>
      </c>
      <c r="J40" s="60">
        <v>78776</v>
      </c>
      <c r="K40" s="53" t="s">
        <v>25</v>
      </c>
    </row>
    <row r="41" spans="1:11" ht="15.75">
      <c r="A41" s="52">
        <v>40</v>
      </c>
      <c r="B41" s="53"/>
      <c r="C41" s="55" t="s">
        <v>67</v>
      </c>
      <c r="D41" s="57" t="s">
        <v>68</v>
      </c>
      <c r="E41" s="57" t="s">
        <v>77</v>
      </c>
      <c r="F41" s="53">
        <v>1581000</v>
      </c>
      <c r="G41" s="56">
        <v>53</v>
      </c>
      <c r="H41" s="56">
        <v>16</v>
      </c>
      <c r="I41" s="56">
        <v>19</v>
      </c>
      <c r="J41" s="56">
        <v>39532</v>
      </c>
      <c r="K41" s="57" t="s">
        <v>25</v>
      </c>
    </row>
    <row r="42" spans="1:11" ht="15.75">
      <c r="A42" s="52">
        <v>41</v>
      </c>
      <c r="B42" s="53"/>
      <c r="C42" s="55" t="s">
        <v>67</v>
      </c>
      <c r="D42" s="57" t="s">
        <v>68</v>
      </c>
      <c r="E42" s="57" t="s">
        <v>77</v>
      </c>
      <c r="F42" s="53">
        <v>1400000</v>
      </c>
      <c r="G42" s="53">
        <v>53</v>
      </c>
      <c r="H42" s="53">
        <v>11</v>
      </c>
      <c r="I42" s="53">
        <v>42</v>
      </c>
      <c r="J42" s="53">
        <v>34647</v>
      </c>
      <c r="K42" s="57" t="s">
        <v>25</v>
      </c>
    </row>
    <row r="43" spans="1:11" ht="15.75">
      <c r="A43" s="52">
        <v>42</v>
      </c>
      <c r="B43" s="53">
        <v>83857697</v>
      </c>
      <c r="C43" s="55" t="s">
        <v>67</v>
      </c>
      <c r="D43" s="57" t="s">
        <v>68</v>
      </c>
      <c r="E43" s="57" t="s">
        <v>77</v>
      </c>
      <c r="F43" s="53">
        <v>3150000</v>
      </c>
      <c r="G43" s="53">
        <v>53</v>
      </c>
      <c r="H43" s="53">
        <v>17</v>
      </c>
      <c r="I43" s="53">
        <v>36</v>
      </c>
      <c r="J43" s="53">
        <v>78776</v>
      </c>
      <c r="K43" s="57" t="s">
        <v>25</v>
      </c>
    </row>
    <row r="44" spans="1:11" ht="15.75" customHeight="1">
      <c r="A44" s="52">
        <v>43</v>
      </c>
      <c r="B44" s="58"/>
      <c r="C44" s="55" t="s">
        <v>67</v>
      </c>
      <c r="D44" s="57" t="s">
        <v>68</v>
      </c>
      <c r="E44" s="57" t="s">
        <v>77</v>
      </c>
      <c r="F44" s="57">
        <v>2159000</v>
      </c>
      <c r="G44" s="59">
        <v>48</v>
      </c>
      <c r="H44" s="59">
        <v>17</v>
      </c>
      <c r="I44" s="59">
        <v>31</v>
      </c>
      <c r="J44" s="59">
        <v>53829</v>
      </c>
      <c r="K44" s="57" t="s">
        <v>25</v>
      </c>
    </row>
    <row r="45" spans="1:11" ht="15.75">
      <c r="A45" s="52">
        <v>44</v>
      </c>
      <c r="B45" s="58">
        <v>4037888</v>
      </c>
      <c r="C45" s="55" t="s">
        <v>67</v>
      </c>
      <c r="D45" s="57" t="s">
        <v>92</v>
      </c>
      <c r="E45" s="57" t="s">
        <v>77</v>
      </c>
      <c r="F45" s="57">
        <v>1500000</v>
      </c>
      <c r="G45" s="59">
        <v>47</v>
      </c>
      <c r="H45" s="59">
        <v>18</v>
      </c>
      <c r="I45" s="59">
        <f>47-18</f>
        <v>29</v>
      </c>
      <c r="J45" s="59">
        <v>37800</v>
      </c>
      <c r="K45" s="57" t="s">
        <v>25</v>
      </c>
    </row>
    <row r="46" spans="1:11" ht="15.75">
      <c r="A46" s="52">
        <v>45</v>
      </c>
      <c r="B46" s="58">
        <v>4037873</v>
      </c>
      <c r="C46" s="55" t="s">
        <v>67</v>
      </c>
      <c r="D46" s="57" t="s">
        <v>92</v>
      </c>
      <c r="E46" s="57" t="s">
        <v>77</v>
      </c>
      <c r="F46" s="57">
        <v>2626000</v>
      </c>
      <c r="G46" s="59">
        <v>47</v>
      </c>
      <c r="H46" s="59">
        <v>17</v>
      </c>
      <c r="I46" s="59">
        <v>30</v>
      </c>
      <c r="J46" s="59">
        <v>66180</v>
      </c>
      <c r="K46" s="57" t="s">
        <v>25</v>
      </c>
    </row>
    <row r="47" spans="1:11" ht="15.75">
      <c r="A47" s="52">
        <v>46</v>
      </c>
      <c r="B47" s="58">
        <v>4164034</v>
      </c>
      <c r="C47" s="55" t="s">
        <v>67</v>
      </c>
      <c r="D47" s="57" t="s">
        <v>92</v>
      </c>
      <c r="E47" s="57" t="s">
        <v>77</v>
      </c>
      <c r="F47" s="57">
        <v>2446200</v>
      </c>
      <c r="G47" s="59">
        <v>48</v>
      </c>
      <c r="H47" s="59">
        <v>9</v>
      </c>
      <c r="I47" s="59">
        <v>39</v>
      </c>
      <c r="J47" s="59">
        <v>60170</v>
      </c>
      <c r="K47" s="57" t="s">
        <v>25</v>
      </c>
    </row>
    <row r="48" spans="1:11" ht="15.75" customHeight="1">
      <c r="A48" s="52">
        <v>47</v>
      </c>
      <c r="B48" s="58">
        <v>4164049</v>
      </c>
      <c r="C48" s="55" t="s">
        <v>67</v>
      </c>
      <c r="D48" s="57" t="s">
        <v>92</v>
      </c>
      <c r="E48" s="57" t="s">
        <v>77</v>
      </c>
      <c r="F48" s="57">
        <v>1350000</v>
      </c>
      <c r="G48" s="59">
        <v>48</v>
      </c>
      <c r="H48" s="59">
        <v>9</v>
      </c>
      <c r="I48" s="59">
        <v>39</v>
      </c>
      <c r="J48" s="59">
        <v>33160</v>
      </c>
      <c r="K48" s="57" t="s">
        <v>25</v>
      </c>
    </row>
    <row r="49" spans="1:11" ht="15.75">
      <c r="A49" s="52">
        <v>48</v>
      </c>
      <c r="B49" s="58">
        <v>4164020</v>
      </c>
      <c r="C49" s="55" t="s">
        <v>67</v>
      </c>
      <c r="D49" s="57" t="s">
        <v>92</v>
      </c>
      <c r="E49" s="57" t="s">
        <v>77</v>
      </c>
      <c r="F49" s="57">
        <v>1625000</v>
      </c>
      <c r="G49" s="59">
        <v>48</v>
      </c>
      <c r="H49" s="59">
        <v>10</v>
      </c>
      <c r="I49" s="59">
        <f>48-10</f>
        <v>38</v>
      </c>
      <c r="J49" s="59">
        <v>39910</v>
      </c>
      <c r="K49" s="57" t="s">
        <v>25</v>
      </c>
    </row>
    <row r="50" spans="1:11" ht="15.75">
      <c r="A50" s="52">
        <v>49</v>
      </c>
      <c r="B50" s="60">
        <v>4164000</v>
      </c>
      <c r="C50" s="55" t="s">
        <v>67</v>
      </c>
      <c r="D50" s="57" t="s">
        <v>92</v>
      </c>
      <c r="E50" s="60" t="s">
        <v>93</v>
      </c>
      <c r="F50" s="60">
        <v>2950000</v>
      </c>
      <c r="G50" s="60">
        <v>48</v>
      </c>
      <c r="H50" s="60">
        <v>9</v>
      </c>
      <c r="I50" s="60">
        <v>39</v>
      </c>
      <c r="J50" s="60">
        <v>72560</v>
      </c>
      <c r="K50" s="53" t="s">
        <v>25</v>
      </c>
    </row>
    <row r="51" spans="1:11" ht="15.75">
      <c r="A51" s="52">
        <v>50</v>
      </c>
      <c r="B51" s="53">
        <v>83805352</v>
      </c>
      <c r="C51" s="55" t="s">
        <v>70</v>
      </c>
      <c r="D51" s="55" t="s">
        <v>68</v>
      </c>
      <c r="E51" s="53" t="s">
        <v>71</v>
      </c>
      <c r="F51" s="53">
        <v>4800000</v>
      </c>
      <c r="G51" s="56">
        <v>120</v>
      </c>
      <c r="H51" s="56">
        <v>17</v>
      </c>
      <c r="I51" s="56">
        <v>103</v>
      </c>
      <c r="J51" s="56">
        <v>61849</v>
      </c>
      <c r="K51" s="57" t="s">
        <v>25</v>
      </c>
    </row>
    <row r="52" spans="1:11" ht="15.75" customHeight="1">
      <c r="A52" s="52">
        <v>51</v>
      </c>
      <c r="B52" s="53">
        <v>83803317</v>
      </c>
      <c r="C52" s="55" t="s">
        <v>72</v>
      </c>
      <c r="D52" s="55" t="s">
        <v>68</v>
      </c>
      <c r="E52" s="53" t="s">
        <v>71</v>
      </c>
      <c r="F52" s="53">
        <v>2670000</v>
      </c>
      <c r="G52" s="53">
        <v>119</v>
      </c>
      <c r="H52" s="53">
        <v>17</v>
      </c>
      <c r="I52" s="53">
        <v>112</v>
      </c>
      <c r="J52" s="53">
        <v>34404</v>
      </c>
      <c r="K52" s="57" t="s">
        <v>25</v>
      </c>
    </row>
    <row r="53" spans="1:11" ht="15.75">
      <c r="A53" s="52">
        <v>52</v>
      </c>
      <c r="B53" s="53">
        <v>83803355</v>
      </c>
      <c r="C53" s="55" t="s">
        <v>74</v>
      </c>
      <c r="D53" s="55" t="s">
        <v>68</v>
      </c>
      <c r="E53" s="53" t="s">
        <v>94</v>
      </c>
      <c r="F53" s="53">
        <v>4744000</v>
      </c>
      <c r="G53" s="53">
        <v>119</v>
      </c>
      <c r="H53" s="53">
        <v>17</v>
      </c>
      <c r="I53" s="53">
        <v>112</v>
      </c>
      <c r="J53" s="53">
        <v>61127</v>
      </c>
      <c r="K53" s="57" t="s">
        <v>25</v>
      </c>
    </row>
    <row r="54" spans="1:11" ht="15.75">
      <c r="A54" s="52">
        <v>53</v>
      </c>
      <c r="B54" s="58">
        <v>65961840</v>
      </c>
      <c r="C54" s="55" t="s">
        <v>95</v>
      </c>
      <c r="D54" s="57" t="s">
        <v>68</v>
      </c>
      <c r="E54" s="57" t="s">
        <v>91</v>
      </c>
      <c r="F54" s="57">
        <v>712000</v>
      </c>
      <c r="G54" s="59">
        <v>48</v>
      </c>
      <c r="H54" s="59">
        <v>20</v>
      </c>
      <c r="I54" s="59">
        <v>28</v>
      </c>
      <c r="J54" s="59">
        <v>17895</v>
      </c>
      <c r="K54" s="57" t="s">
        <v>25</v>
      </c>
    </row>
    <row r="55" spans="1:11" ht="15.75">
      <c r="A55" s="52">
        <v>54</v>
      </c>
      <c r="B55" s="58" t="s">
        <v>96</v>
      </c>
      <c r="C55" s="55" t="s">
        <v>67</v>
      </c>
      <c r="D55" s="57" t="s">
        <v>80</v>
      </c>
      <c r="E55" s="57" t="s">
        <v>93</v>
      </c>
      <c r="F55" s="57">
        <v>2933000</v>
      </c>
      <c r="G55" s="59">
        <v>47</v>
      </c>
      <c r="H55" s="59">
        <v>37</v>
      </c>
      <c r="I55" s="59">
        <f>47-37</f>
        <v>10</v>
      </c>
      <c r="J55" s="59">
        <v>74168</v>
      </c>
      <c r="K55" s="57" t="s">
        <v>25</v>
      </c>
    </row>
    <row r="56" spans="1:11" ht="15.75">
      <c r="A56" s="52">
        <v>55</v>
      </c>
      <c r="B56" s="58" t="s">
        <v>97</v>
      </c>
      <c r="C56" s="55" t="s">
        <v>67</v>
      </c>
      <c r="D56" s="57" t="s">
        <v>80</v>
      </c>
      <c r="E56" s="57" t="s">
        <v>93</v>
      </c>
      <c r="F56" s="57">
        <v>1300000</v>
      </c>
      <c r="G56" s="59">
        <v>47</v>
      </c>
      <c r="H56" s="59">
        <v>37</v>
      </c>
      <c r="I56" s="59">
        <v>10</v>
      </c>
      <c r="J56" s="59">
        <v>32874</v>
      </c>
      <c r="K56" s="57" t="s">
        <v>25</v>
      </c>
    </row>
    <row r="57" spans="1:11" ht="15.75" customHeight="1">
      <c r="A57" s="52">
        <v>56</v>
      </c>
      <c r="B57" s="58">
        <v>55694863</v>
      </c>
      <c r="C57" s="55" t="s">
        <v>67</v>
      </c>
      <c r="D57" s="57" t="s">
        <v>68</v>
      </c>
      <c r="E57" s="57" t="s">
        <v>69</v>
      </c>
      <c r="F57" s="57">
        <v>1198000</v>
      </c>
      <c r="G57" s="59">
        <v>48</v>
      </c>
      <c r="H57" s="59">
        <v>32</v>
      </c>
      <c r="I57" s="59">
        <f>48-32</f>
        <v>16</v>
      </c>
      <c r="J57" s="59">
        <v>29813</v>
      </c>
      <c r="K57" s="57" t="s">
        <v>25</v>
      </c>
    </row>
    <row r="58" spans="1:11" ht="15.75">
      <c r="A58" s="52">
        <v>57</v>
      </c>
      <c r="B58" s="58">
        <v>56786759</v>
      </c>
      <c r="C58" s="55" t="s">
        <v>67</v>
      </c>
      <c r="D58" s="57" t="s">
        <v>68</v>
      </c>
      <c r="E58" s="57" t="s">
        <v>69</v>
      </c>
      <c r="F58" s="57">
        <v>4100000</v>
      </c>
      <c r="G58" s="59">
        <v>63</v>
      </c>
      <c r="H58" s="59">
        <v>30</v>
      </c>
      <c r="I58" s="59">
        <f>63-30</f>
        <v>33</v>
      </c>
      <c r="J58" s="59">
        <v>83625</v>
      </c>
      <c r="K58" s="57" t="s">
        <v>25</v>
      </c>
    </row>
    <row r="59" spans="1:11" ht="15.75">
      <c r="A59" s="52">
        <v>58</v>
      </c>
      <c r="B59" s="58">
        <v>69404517</v>
      </c>
      <c r="C59" s="55" t="s">
        <v>67</v>
      </c>
      <c r="D59" s="57" t="s">
        <v>68</v>
      </c>
      <c r="E59" s="57" t="s">
        <v>69</v>
      </c>
      <c r="F59" s="57">
        <v>2159000</v>
      </c>
      <c r="G59" s="59">
        <v>48</v>
      </c>
      <c r="H59" s="59">
        <v>16</v>
      </c>
      <c r="I59" s="59">
        <f>48-16</f>
        <v>32</v>
      </c>
      <c r="J59" s="59">
        <v>53829</v>
      </c>
      <c r="K59" s="57" t="s">
        <v>25</v>
      </c>
    </row>
    <row r="60" spans="1:11" ht="15.75">
      <c r="A60" s="52">
        <v>59</v>
      </c>
      <c r="B60" s="60">
        <v>49964298</v>
      </c>
      <c r="C60" s="55" t="s">
        <v>67</v>
      </c>
      <c r="D60" s="57" t="s">
        <v>68</v>
      </c>
      <c r="E60" s="60" t="s">
        <v>71</v>
      </c>
      <c r="F60" s="60">
        <v>1200000</v>
      </c>
      <c r="G60" s="60">
        <v>38</v>
      </c>
      <c r="H60" s="60">
        <v>27</v>
      </c>
      <c r="I60" s="60">
        <f>38-27</f>
        <v>11</v>
      </c>
      <c r="J60" s="60">
        <v>37965</v>
      </c>
      <c r="K60" s="53" t="s">
        <v>25</v>
      </c>
    </row>
    <row r="61" spans="1:11" ht="15.75" customHeight="1">
      <c r="A61" s="64">
        <v>60</v>
      </c>
      <c r="B61" s="58">
        <v>18145150</v>
      </c>
      <c r="C61" s="55" t="s">
        <v>98</v>
      </c>
      <c r="D61" s="57" t="s">
        <v>99</v>
      </c>
      <c r="E61" s="57" t="s">
        <v>100</v>
      </c>
      <c r="F61" s="57">
        <v>11200000</v>
      </c>
      <c r="G61" s="59">
        <v>120</v>
      </c>
      <c r="H61" s="59">
        <v>9</v>
      </c>
      <c r="I61" s="65">
        <f>120-9</f>
        <v>111</v>
      </c>
      <c r="J61" s="59">
        <v>143702</v>
      </c>
      <c r="K61" s="57" t="s">
        <v>25</v>
      </c>
    </row>
    <row r="62" spans="1:11">
      <c r="A62" s="24"/>
      <c r="B62" s="22"/>
      <c r="C62" s="22"/>
      <c r="D62" s="22"/>
      <c r="E62" s="23"/>
      <c r="F62" s="22"/>
      <c r="G62" s="22"/>
      <c r="H62" s="22"/>
      <c r="I62" s="22"/>
      <c r="J62" s="22"/>
      <c r="K62" s="25">
        <f>SUMIF(K2:K15,"Y",J2:J15)</f>
        <v>1154210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1" t="s">
        <v>26</v>
      </c>
      <c r="B1" s="71"/>
      <c r="C1" s="2"/>
    </row>
    <row r="2" spans="1:6" ht="14.25" customHeight="1">
      <c r="A2" s="71" t="s">
        <v>27</v>
      </c>
      <c r="B2" s="71"/>
      <c r="C2" s="2"/>
    </row>
    <row r="5" spans="1:6" ht="27">
      <c r="A5" s="3" t="s">
        <v>14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2018-07-05T06:12:00Z</cp:lastPrinted>
  <dcterms:created xsi:type="dcterms:W3CDTF">2015-09-25T09:25:00Z</dcterms:created>
  <dcterms:modified xsi:type="dcterms:W3CDTF">2020-11-21T09:05:50Z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