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440" windowHeight="7755"/>
  </bookViews>
  <sheets>
    <sheet name="Eligibility" sheetId="1" r:id="rId1"/>
    <sheet name="RTR" sheetId="2" r:id="rId2"/>
    <sheet name="Sheet1" sheetId="5" state="hidden" r:id="rId3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25725"/>
  <fileRecoveryPr autoRecover="0"/>
</workbook>
</file>

<file path=xl/calcChain.xml><?xml version="1.0" encoding="utf-8"?>
<calcChain xmlns="http://schemas.openxmlformats.org/spreadsheetml/2006/main">
  <c r="I6" i="1"/>
  <c r="C17"/>
  <c r="D17" s="1"/>
  <c r="F17" s="1"/>
  <c r="D18"/>
  <c r="F18" s="1"/>
  <c r="B17"/>
  <c r="C12"/>
  <c r="B12"/>
  <c r="C8"/>
  <c r="B8"/>
  <c r="L7" i="2"/>
  <c r="J5"/>
  <c r="J3"/>
  <c r="J2"/>
  <c r="D20" i="1"/>
  <c r="F20" s="1"/>
  <c r="D19"/>
  <c r="F19" s="1"/>
  <c r="D16"/>
  <c r="F16" s="1"/>
  <c r="D14"/>
  <c r="F14" s="1"/>
  <c r="D12"/>
  <c r="F12" s="1"/>
  <c r="D11"/>
  <c r="F11" s="1"/>
  <c r="D5"/>
  <c r="F5" s="1"/>
  <c r="D8" l="1"/>
  <c r="F8" s="1"/>
  <c r="D13"/>
  <c r="F13" s="1"/>
  <c r="D7"/>
  <c r="F7" s="1"/>
  <c r="D4"/>
  <c r="F4" s="1"/>
  <c r="F23" l="1"/>
  <c r="D9" l="1"/>
  <c r="D2"/>
  <c r="F9" l="1"/>
  <c r="F2"/>
  <c r="D3"/>
  <c r="D6" l="1"/>
  <c r="F6" s="1"/>
  <c r="F3"/>
  <c r="F21" l="1"/>
  <c r="F28"/>
  <c r="F6" i="5" l="1"/>
  <c r="F7"/>
  <c r="F8"/>
  <c r="F9"/>
  <c r="F10"/>
  <c r="F11"/>
  <c r="F12"/>
  <c r="E13"/>
  <c r="F22" i="1" l="1"/>
  <c r="F13" i="5"/>
  <c r="F25" i="1" l="1"/>
  <c r="F29" s="1"/>
</calcChain>
</file>

<file path=xl/sharedStrings.xml><?xml version="1.0" encoding="utf-8"?>
<sst xmlns="http://schemas.openxmlformats.org/spreadsheetml/2006/main" count="109" uniqueCount="83">
  <si>
    <t>Eligibility</t>
  </si>
  <si>
    <t>Sr. No.</t>
  </si>
  <si>
    <t>Customer Name</t>
  </si>
  <si>
    <t>Bank Name</t>
  </si>
  <si>
    <t>Type</t>
  </si>
  <si>
    <t>Loan Amt.</t>
  </si>
  <si>
    <t>Tenure</t>
  </si>
  <si>
    <t>Instal. Paid</t>
  </si>
  <si>
    <t>Instal. Bal.</t>
  </si>
  <si>
    <t>EMI Amt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</si>
  <si>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</si>
  <si>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</si>
  <si>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</si>
  <si>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</si>
  <si>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</si>
  <si>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</si>
  <si>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</si>
  <si>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</si>
  <si>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</si>
  <si>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</si>
  <si>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</si>
  <si>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</si>
  <si>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</si>
  <si>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</si>
  <si>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</si>
  <si>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</si>
  <si>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</si>
  <si>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</si>
  <si>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</si>
  <si>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</si>
  <si>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</si>
  <si>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</si>
  <si>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</si>
  <si>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</si>
  <si>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Total  </t>
  </si>
  <si>
    <t xml:space="preserve">Appraised Monthly Income                </t>
  </si>
  <si>
    <t xml:space="preserve">Appraised Obligations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</si>
  <si>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</si>
  <si>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</si>
  <si>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</si>
  <si>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</si>
  <si>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</si>
  <si>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>EMI Considered</t>
  </si>
  <si>
    <t>2019-20</t>
  </si>
  <si>
    <t>Less: Taxes Paid</t>
  </si>
  <si>
    <t xml:space="preserve">Max FOIR          </t>
  </si>
  <si>
    <t>Loan Account No.</t>
  </si>
  <si>
    <t>POS</t>
  </si>
  <si>
    <t>Depreciation</t>
  </si>
  <si>
    <t>2020-21</t>
  </si>
  <si>
    <t>Income from other sources</t>
  </si>
  <si>
    <t xml:space="preserve">Net Profit </t>
  </si>
  <si>
    <t>Firm</t>
  </si>
  <si>
    <t>Bank Interest</t>
  </si>
  <si>
    <t>Salary to partners</t>
  </si>
  <si>
    <t>Payment made u/s 40(A)2ab</t>
  </si>
  <si>
    <t>HDFC</t>
  </si>
  <si>
    <t>y</t>
  </si>
  <si>
    <t>Saurabh Industries</t>
  </si>
  <si>
    <t>BL</t>
  </si>
  <si>
    <t>LBLUD00003203180</t>
  </si>
  <si>
    <t>ICICI</t>
  </si>
  <si>
    <t>Lap</t>
  </si>
  <si>
    <t>n</t>
  </si>
  <si>
    <t>Auto Loan</t>
  </si>
  <si>
    <t>IDFC</t>
  </si>
  <si>
    <t>Car Loan</t>
  </si>
  <si>
    <t>Repayment Account No</t>
  </si>
  <si>
    <t xml:space="preserve">Indusind </t>
  </si>
  <si>
    <t>Saurabh Inds</t>
  </si>
  <si>
    <t>Interest to partners</t>
  </si>
  <si>
    <t>Interest to others</t>
  </si>
  <si>
    <t>Ashish Singla</t>
  </si>
  <si>
    <t>Income from house property</t>
  </si>
  <si>
    <t>Rajesh Singla</t>
  </si>
  <si>
    <t>Share in partnership firm (Sourabh Inds)</t>
  </si>
  <si>
    <t>Share in partnership firm (AR Knit)</t>
  </si>
  <si>
    <t>Sale as on 31/03/19</t>
  </si>
  <si>
    <t>Sale as on 31/03/20</t>
  </si>
  <si>
    <t>Till march 21</t>
  </si>
  <si>
    <t>Partner (48%)</t>
  </si>
  <si>
    <t>Partner (52%)</t>
  </si>
  <si>
    <t>s/o sohan lal</t>
  </si>
</sst>
</file>

<file path=xl/styles.xml><?xml version="1.0" encoding="utf-8"?>
<styleSheet xmlns="http://schemas.openxmlformats.org/spreadsheetml/2006/main">
  <numFmts count="4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</numFmts>
  <fonts count="17">
    <font>
      <sz val="10"/>
      <name val="Arial"/>
      <family val="2"/>
    </font>
    <font>
      <sz val="10"/>
      <name val="Arial1"/>
    </font>
    <font>
      <sz val="11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sz val="10"/>
      <name val="Cambria"/>
      <family val="1"/>
      <scheme val="major"/>
    </font>
    <font>
      <sz val="9"/>
      <color theme="9" tint="-0.249977111117893"/>
      <name val="Cambria"/>
      <family val="1"/>
      <scheme val="major"/>
    </font>
    <font>
      <sz val="9"/>
      <name val="Cambria"/>
      <family val="1"/>
      <scheme val="maj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 tint="-4.9989318521683403E-2"/>
        <bgColor indexed="26"/>
      </patternFill>
    </fill>
    <fill>
      <patternFill patternType="solid">
        <fgColor theme="0" tint="-4.9989318521683403E-2"/>
        <bgColor indexed="31"/>
      </patternFill>
    </fill>
    <fill>
      <patternFill patternType="solid">
        <fgColor theme="0" tint="-4.9989318521683403E-2"/>
        <bgColor indexed="22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7" fillId="0" borderId="0" applyFill="0" applyAlignment="0" applyProtection="0"/>
    <xf numFmtId="9" fontId="7" fillId="0" borderId="0" applyFill="0" applyBorder="0" applyAlignment="0" applyProtection="0"/>
    <xf numFmtId="0" fontId="7" fillId="0" borderId="0"/>
    <xf numFmtId="164" fontId="1" fillId="0" borderId="0" applyBorder="0" applyProtection="0"/>
  </cellStyleXfs>
  <cellXfs count="63">
    <xf numFmtId="0" fontId="0" fillId="0" borderId="0" xfId="0"/>
    <xf numFmtId="0" fontId="3" fillId="3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4" fillId="3" borderId="1" xfId="0" applyFont="1" applyFill="1" applyBorder="1" applyAlignment="1" applyProtection="1">
      <alignment vertical="top" wrapText="1"/>
      <protection hidden="1"/>
    </xf>
    <xf numFmtId="0" fontId="3" fillId="3" borderId="1" xfId="0" applyFont="1" applyFill="1" applyBorder="1" applyAlignment="1" applyProtection="1">
      <alignment vertical="top" wrapText="1"/>
      <protection hidden="1"/>
    </xf>
    <xf numFmtId="0" fontId="3" fillId="3" borderId="1" xfId="0" applyFont="1" applyFill="1" applyBorder="1" applyAlignment="1" applyProtection="1">
      <alignment horizontal="center" vertical="top" wrapText="1"/>
      <protection locked="0" hidden="1"/>
    </xf>
    <xf numFmtId="0" fontId="2" fillId="0" borderId="1" xfId="0" applyFont="1" applyBorder="1" applyAlignment="1" applyProtection="1">
      <alignment vertical="top" wrapText="1"/>
      <protection hidden="1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 wrapText="1"/>
      <protection locked="0"/>
    </xf>
    <xf numFmtId="1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/>
      <protection locked="0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Fill="1" applyBorder="1" applyAlignment="1" applyProtection="1">
      <alignment vertical="top" wrapText="1"/>
      <protection hidden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4" borderId="1" xfId="0" applyFont="1" applyFill="1" applyBorder="1" applyAlignment="1" applyProtection="1">
      <alignment vertical="top" wrapText="1"/>
      <protection hidden="1"/>
    </xf>
    <xf numFmtId="0" fontId="3" fillId="4" borderId="1" xfId="0" applyFont="1" applyFill="1" applyBorder="1" applyAlignment="1" applyProtection="1">
      <alignment vertical="top" wrapText="1"/>
      <protection hidden="1"/>
    </xf>
    <xf numFmtId="0" fontId="3" fillId="4" borderId="1" xfId="2" applyNumberFormat="1" applyFont="1" applyFill="1" applyBorder="1" applyAlignment="1" applyProtection="1">
      <alignment horizontal="left" vertical="top" wrapText="1"/>
      <protection locked="0" hidden="1"/>
    </xf>
    <xf numFmtId="10" fontId="3" fillId="4" borderId="1" xfId="2" applyNumberFormat="1" applyFont="1" applyFill="1" applyBorder="1" applyAlignment="1" applyProtection="1">
      <alignment horizontal="left" vertical="top" wrapText="1"/>
      <protection hidden="1"/>
    </xf>
    <xf numFmtId="0" fontId="8" fillId="2" borderId="0" xfId="3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0" fillId="0" borderId="0" xfId="0" applyFont="1" applyBorder="1" applyAlignment="1">
      <alignment horizontal="center"/>
    </xf>
    <xf numFmtId="0" fontId="10" fillId="0" borderId="0" xfId="0" applyFont="1"/>
    <xf numFmtId="0" fontId="9" fillId="5" borderId="0" xfId="0" applyFont="1" applyFill="1" applyBorder="1" applyAlignment="1">
      <alignment horizontal="center"/>
    </xf>
    <xf numFmtId="0" fontId="9" fillId="5" borderId="0" xfId="0" applyFont="1" applyFill="1"/>
    <xf numFmtId="0" fontId="14" fillId="0" borderId="2" xfId="0" applyFont="1" applyFill="1" applyBorder="1" applyAlignment="1">
      <alignment horizontal="left" vertical="center" wrapText="1"/>
    </xf>
    <xf numFmtId="0" fontId="14" fillId="5" borderId="2" xfId="0" applyFont="1" applyFill="1" applyBorder="1" applyAlignment="1">
      <alignment horizontal="left" vertical="center" wrapText="1"/>
    </xf>
    <xf numFmtId="1" fontId="14" fillId="0" borderId="2" xfId="0" applyNumberFormat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1" fontId="14" fillId="0" borderId="2" xfId="0" applyNumberFormat="1" applyFont="1" applyFill="1" applyBorder="1" applyAlignment="1">
      <alignment horizontal="left" vertical="center" wrapText="1"/>
    </xf>
    <xf numFmtId="1" fontId="12" fillId="2" borderId="2" xfId="0" applyNumberFormat="1" applyFont="1" applyFill="1" applyBorder="1" applyAlignment="1">
      <alignment horizontal="left" vertical="center"/>
    </xf>
    <xf numFmtId="0" fontId="13" fillId="7" borderId="2" xfId="0" applyFont="1" applyFill="1" applyBorder="1" applyAlignment="1">
      <alignment horizontal="left" vertical="center"/>
    </xf>
    <xf numFmtId="0" fontId="15" fillId="2" borderId="0" xfId="3" applyFont="1" applyFill="1" applyBorder="1" applyAlignment="1">
      <alignment horizontal="left" vertical="center" wrapText="1"/>
    </xf>
    <xf numFmtId="165" fontId="15" fillId="6" borderId="2" xfId="1" applyNumberFormat="1" applyFont="1" applyFill="1" applyBorder="1" applyAlignment="1" applyProtection="1">
      <alignment horizontal="left" vertical="center" wrapText="1"/>
    </xf>
    <xf numFmtId="166" fontId="15" fillId="6" borderId="2" xfId="1" applyNumberFormat="1" applyFont="1" applyFill="1" applyBorder="1" applyAlignment="1" applyProtection="1">
      <alignment horizontal="left" vertical="center"/>
    </xf>
    <xf numFmtId="166" fontId="15" fillId="5" borderId="2" xfId="1" applyNumberFormat="1" applyFont="1" applyFill="1" applyBorder="1" applyAlignment="1" applyProtection="1">
      <alignment horizontal="left" vertical="center"/>
    </xf>
    <xf numFmtId="165" fontId="15" fillId="6" borderId="2" xfId="1" applyNumberFormat="1" applyFont="1" applyFill="1" applyBorder="1" applyAlignment="1" applyProtection="1">
      <alignment horizontal="left" vertical="center"/>
    </xf>
    <xf numFmtId="9" fontId="15" fillId="6" borderId="2" xfId="1" applyNumberFormat="1" applyFont="1" applyFill="1" applyBorder="1" applyAlignment="1" applyProtection="1">
      <alignment horizontal="left" vertical="center"/>
    </xf>
    <xf numFmtId="165" fontId="15" fillId="0" borderId="2" xfId="1" applyNumberFormat="1" applyFont="1" applyFill="1" applyBorder="1" applyAlignment="1" applyProtection="1">
      <alignment horizontal="left" vertical="center" wrapText="1"/>
    </xf>
    <xf numFmtId="0" fontId="15" fillId="0" borderId="2" xfId="0" applyNumberFormat="1" applyFont="1" applyFill="1" applyBorder="1" applyAlignment="1">
      <alignment horizontal="left" vertical="center"/>
    </xf>
    <xf numFmtId="165" fontId="15" fillId="2" borderId="2" xfId="1" applyNumberFormat="1" applyFont="1" applyFill="1" applyBorder="1" applyAlignment="1" applyProtection="1">
      <alignment horizontal="left" vertical="center"/>
    </xf>
    <xf numFmtId="165" fontId="15" fillId="0" borderId="2" xfId="1" applyNumberFormat="1" applyFont="1" applyFill="1" applyBorder="1" applyAlignment="1" applyProtection="1">
      <alignment horizontal="left" vertical="center"/>
    </xf>
    <xf numFmtId="10" fontId="15" fillId="0" borderId="2" xfId="1" applyNumberFormat="1" applyFont="1" applyFill="1" applyBorder="1" applyAlignment="1" applyProtection="1">
      <alignment horizontal="left" vertical="center"/>
    </xf>
    <xf numFmtId="2" fontId="13" fillId="6" borderId="2" xfId="0" applyNumberFormat="1" applyFont="1" applyFill="1" applyBorder="1" applyAlignment="1">
      <alignment horizontal="left" vertical="center"/>
    </xf>
    <xf numFmtId="1" fontId="13" fillId="6" borderId="2" xfId="0" applyNumberFormat="1" applyFont="1" applyFill="1" applyBorder="1" applyAlignment="1">
      <alignment horizontal="left" vertical="center"/>
    </xf>
    <xf numFmtId="165" fontId="11" fillId="9" borderId="2" xfId="1" applyNumberFormat="1" applyFont="1" applyFill="1" applyBorder="1" applyAlignment="1" applyProtection="1">
      <alignment horizontal="left" vertical="center" wrapText="1"/>
    </xf>
    <xf numFmtId="9" fontId="11" fillId="9" borderId="2" xfId="1" applyNumberFormat="1" applyFont="1" applyFill="1" applyBorder="1" applyAlignment="1" applyProtection="1">
      <alignment horizontal="left" vertical="center" wrapText="1"/>
    </xf>
    <xf numFmtId="164" fontId="11" fillId="9" borderId="2" xfId="1" applyFont="1" applyFill="1" applyBorder="1" applyAlignment="1" applyProtection="1">
      <alignment horizontal="left" vertical="center" wrapText="1"/>
    </xf>
    <xf numFmtId="0" fontId="15" fillId="9" borderId="2" xfId="0" applyNumberFormat="1" applyFont="1" applyFill="1" applyBorder="1" applyAlignment="1">
      <alignment horizontal="left" vertical="center"/>
    </xf>
    <xf numFmtId="167" fontId="11" fillId="9" borderId="2" xfId="1" applyNumberFormat="1" applyFont="1" applyFill="1" applyBorder="1" applyAlignment="1" applyProtection="1">
      <alignment horizontal="left" vertical="center"/>
    </xf>
    <xf numFmtId="165" fontId="11" fillId="9" borderId="2" xfId="1" applyNumberFormat="1" applyFont="1" applyFill="1" applyBorder="1" applyAlignment="1" applyProtection="1">
      <alignment horizontal="left" vertical="center"/>
    </xf>
    <xf numFmtId="2" fontId="11" fillId="9" borderId="2" xfId="4" applyNumberFormat="1" applyFont="1" applyFill="1" applyBorder="1" applyAlignment="1" applyProtection="1">
      <alignment horizontal="left" vertical="center"/>
    </xf>
    <xf numFmtId="164" fontId="11" fillId="9" borderId="2" xfId="4" applyNumberFormat="1" applyFont="1" applyFill="1" applyBorder="1" applyAlignment="1" applyProtection="1">
      <alignment horizontal="left" vertical="center"/>
    </xf>
    <xf numFmtId="0" fontId="8" fillId="2" borderId="2" xfId="3" applyFont="1" applyFill="1" applyBorder="1" applyAlignment="1">
      <alignment horizontal="left" vertical="center" wrapText="1"/>
    </xf>
    <xf numFmtId="0" fontId="3" fillId="3" borderId="1" xfId="0" applyFont="1" applyFill="1" applyBorder="1" applyAlignment="1" applyProtection="1">
      <alignment horizontal="center" vertical="top" wrapText="1"/>
      <protection hidden="1"/>
    </xf>
    <xf numFmtId="0" fontId="13" fillId="6" borderId="2" xfId="0" applyFont="1" applyFill="1" applyBorder="1" applyAlignment="1">
      <alignment horizontal="left" vertical="center"/>
    </xf>
    <xf numFmtId="0" fontId="10" fillId="0" borderId="2" xfId="0" applyFont="1" applyBorder="1" applyAlignment="1">
      <alignment horizontal="center"/>
    </xf>
    <xf numFmtId="0" fontId="16" fillId="8" borderId="2" xfId="0" applyFont="1" applyFill="1" applyBorder="1" applyAlignment="1">
      <alignment horizontal="left" vertical="center" wrapText="1"/>
    </xf>
    <xf numFmtId="0" fontId="16" fillId="10" borderId="2" xfId="0" applyFont="1" applyFill="1" applyBorder="1" applyAlignment="1">
      <alignment horizontal="center"/>
    </xf>
    <xf numFmtId="0" fontId="10" fillId="0" borderId="2" xfId="0" applyFont="1" applyBorder="1" applyAlignment="1">
      <alignment horizontal="left"/>
    </xf>
  </cellXfs>
  <cellStyles count="5">
    <cellStyle name="Comma" xfId="1" builtinId="3"/>
    <cellStyle name="Excel_BuiltIn_Comma 2" xfId="4"/>
    <cellStyle name="Normal" xfId="0" builtinId="0"/>
    <cellStyle name="Normal_senp__eligibility" xfId="3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D29"/>
  <sheetViews>
    <sheetView tabSelected="1" zoomScale="130" zoomScaleNormal="130" workbookViewId="0">
      <selection activeCell="I4" sqref="I4"/>
    </sheetView>
  </sheetViews>
  <sheetFormatPr defaultColWidth="31.28515625" defaultRowHeight="12.75"/>
  <cols>
    <col min="1" max="1" width="33.42578125" style="20" bestFit="1" customWidth="1"/>
    <col min="2" max="3" width="8.42578125" style="20" bestFit="1" customWidth="1"/>
    <col min="4" max="4" width="9.85546875" style="20" customWidth="1"/>
    <col min="5" max="5" width="8" style="20" bestFit="1" customWidth="1"/>
    <col min="6" max="6" width="12.7109375" style="20" bestFit="1" customWidth="1"/>
    <col min="7" max="7" width="16.85546875" style="20" customWidth="1"/>
    <col min="8" max="8" width="17" style="20" bestFit="1" customWidth="1"/>
    <col min="9" max="9" width="16.5703125" style="20" customWidth="1"/>
    <col min="10" max="10" width="12" style="20" customWidth="1"/>
    <col min="11" max="228" width="31.28515625" style="20"/>
    <col min="229" max="236" width="31.28515625" style="21"/>
    <col min="237" max="238" width="31.28515625" style="22"/>
    <col min="239" max="16384" width="31.28515625" style="23"/>
  </cols>
  <sheetData>
    <row r="1" spans="1:238">
      <c r="A1" s="48" t="s">
        <v>69</v>
      </c>
      <c r="B1" s="48" t="s">
        <v>49</v>
      </c>
      <c r="C1" s="48" t="s">
        <v>43</v>
      </c>
      <c r="D1" s="48" t="s">
        <v>32</v>
      </c>
      <c r="E1" s="49" t="s">
        <v>0</v>
      </c>
      <c r="F1" s="48" t="s">
        <v>33</v>
      </c>
      <c r="G1" s="35"/>
      <c r="HP1" s="21"/>
      <c r="HQ1" s="21"/>
      <c r="HR1" s="21"/>
      <c r="HS1" s="21"/>
      <c r="HT1" s="21"/>
      <c r="HX1" s="22"/>
      <c r="HY1" s="22"/>
      <c r="HZ1" s="23"/>
      <c r="IA1" s="23"/>
      <c r="IB1" s="23"/>
      <c r="IC1" s="23"/>
      <c r="ID1" s="23"/>
    </row>
    <row r="2" spans="1:238">
      <c r="A2" s="36" t="s">
        <v>51</v>
      </c>
      <c r="B2" s="37">
        <v>131033.02</v>
      </c>
      <c r="C2" s="38">
        <v>129507.74</v>
      </c>
      <c r="D2" s="39">
        <f>AVERAGE(B2:C2)</f>
        <v>130270.38</v>
      </c>
      <c r="E2" s="40">
        <v>1</v>
      </c>
      <c r="F2" s="39">
        <f>E2*D2</f>
        <v>130270.38</v>
      </c>
      <c r="G2" s="35"/>
      <c r="HP2" s="21"/>
      <c r="HQ2" s="21"/>
      <c r="HR2" s="21"/>
      <c r="HS2" s="21"/>
      <c r="HT2" s="21"/>
      <c r="HX2" s="22"/>
      <c r="HY2" s="22"/>
      <c r="HZ2" s="23"/>
      <c r="IA2" s="23"/>
      <c r="IB2" s="23"/>
      <c r="IC2" s="23"/>
      <c r="ID2" s="23"/>
    </row>
    <row r="3" spans="1:238">
      <c r="A3" s="36" t="s">
        <v>48</v>
      </c>
      <c r="B3" s="37">
        <v>827415</v>
      </c>
      <c r="C3" s="38">
        <v>968957</v>
      </c>
      <c r="D3" s="39">
        <f t="shared" ref="D3:D9" si="0">AVERAGE(B3:C3)</f>
        <v>898186</v>
      </c>
      <c r="E3" s="40">
        <v>1</v>
      </c>
      <c r="F3" s="39">
        <f t="shared" ref="F3:F9" si="1">E3*D3</f>
        <v>898186</v>
      </c>
      <c r="G3" s="35"/>
      <c r="HP3" s="21"/>
      <c r="HQ3" s="21"/>
      <c r="HR3" s="21"/>
      <c r="HS3" s="21"/>
      <c r="HT3" s="21"/>
      <c r="HX3" s="22"/>
      <c r="HY3" s="22"/>
      <c r="HZ3" s="23"/>
      <c r="IA3" s="23"/>
      <c r="IB3" s="23"/>
      <c r="IC3" s="23"/>
      <c r="ID3" s="23"/>
    </row>
    <row r="4" spans="1:238">
      <c r="A4" s="36" t="s">
        <v>53</v>
      </c>
      <c r="B4" s="37">
        <v>2412882</v>
      </c>
      <c r="C4" s="37">
        <v>2190144</v>
      </c>
      <c r="D4" s="39">
        <f t="shared" ref="D4:D5" si="2">AVERAGE(B4:C4)</f>
        <v>2301513</v>
      </c>
      <c r="E4" s="40">
        <v>1</v>
      </c>
      <c r="F4" s="39">
        <f t="shared" ref="F4:F5" si="3">E4*D4</f>
        <v>2301513</v>
      </c>
      <c r="G4" s="35"/>
      <c r="H4" s="56" t="s">
        <v>77</v>
      </c>
      <c r="I4" s="56">
        <v>87390929</v>
      </c>
      <c r="HP4" s="21"/>
      <c r="HQ4" s="21"/>
      <c r="HR4" s="21"/>
      <c r="HS4" s="21"/>
      <c r="HT4" s="21"/>
      <c r="HX4" s="22"/>
      <c r="HY4" s="22"/>
      <c r="HZ4" s="23"/>
      <c r="IA4" s="23"/>
      <c r="IB4" s="23"/>
      <c r="IC4" s="23"/>
      <c r="ID4" s="23"/>
    </row>
    <row r="5" spans="1:238" ht="12" customHeight="1">
      <c r="A5" s="36" t="s">
        <v>70</v>
      </c>
      <c r="B5" s="37">
        <v>748624</v>
      </c>
      <c r="C5" s="37">
        <v>832474</v>
      </c>
      <c r="D5" s="39">
        <f t="shared" si="2"/>
        <v>790549</v>
      </c>
      <c r="E5" s="40">
        <v>1</v>
      </c>
      <c r="F5" s="39">
        <f t="shared" si="3"/>
        <v>790549</v>
      </c>
      <c r="G5" s="35"/>
      <c r="H5" s="56" t="s">
        <v>78</v>
      </c>
      <c r="I5" s="56">
        <v>74476288</v>
      </c>
      <c r="HP5" s="21"/>
      <c r="HQ5" s="21"/>
      <c r="HR5" s="21"/>
      <c r="HS5" s="21"/>
      <c r="HT5" s="21"/>
      <c r="HX5" s="22"/>
      <c r="HY5" s="22"/>
      <c r="HZ5" s="23"/>
      <c r="IA5" s="23"/>
      <c r="IB5" s="23"/>
      <c r="IC5" s="23"/>
      <c r="ID5" s="23"/>
    </row>
    <row r="6" spans="1:238" ht="12" customHeight="1">
      <c r="A6" s="36" t="s">
        <v>54</v>
      </c>
      <c r="B6" s="37">
        <v>378000</v>
      </c>
      <c r="C6" s="37">
        <v>378000</v>
      </c>
      <c r="D6" s="39">
        <f t="shared" si="0"/>
        <v>378000</v>
      </c>
      <c r="E6" s="40">
        <v>1</v>
      </c>
      <c r="F6" s="39">
        <f t="shared" si="1"/>
        <v>378000</v>
      </c>
      <c r="G6" s="35"/>
      <c r="H6" s="56" t="s">
        <v>79</v>
      </c>
      <c r="I6" s="56">
        <f>0+967148+17196233+15093912+11097943+17057664+7905384+3652525+4253374+4989391+4073567+5898670</f>
        <v>92185811</v>
      </c>
      <c r="HP6" s="21"/>
      <c r="HQ6" s="21"/>
      <c r="HR6" s="21"/>
      <c r="HS6" s="21"/>
      <c r="HT6" s="21"/>
      <c r="HX6" s="22"/>
      <c r="HY6" s="22"/>
      <c r="HZ6" s="23"/>
      <c r="IA6" s="23"/>
      <c r="IB6" s="23"/>
      <c r="IC6" s="23"/>
      <c r="ID6" s="23"/>
    </row>
    <row r="7" spans="1:238" ht="12" customHeight="1">
      <c r="A7" s="36" t="s">
        <v>71</v>
      </c>
      <c r="B7" s="37">
        <v>698583</v>
      </c>
      <c r="C7" s="37">
        <v>884047</v>
      </c>
      <c r="D7" s="39">
        <f t="shared" ref="D7" si="4">AVERAGE(B7:C7)</f>
        <v>791315</v>
      </c>
      <c r="E7" s="40">
        <v>0</v>
      </c>
      <c r="F7" s="39">
        <f t="shared" ref="F7" si="5">E7*D7</f>
        <v>0</v>
      </c>
      <c r="G7" s="35"/>
      <c r="HP7" s="21"/>
      <c r="HQ7" s="21"/>
      <c r="HR7" s="21"/>
      <c r="HS7" s="21"/>
      <c r="HT7" s="21"/>
      <c r="HX7" s="22"/>
      <c r="HY7" s="22"/>
      <c r="HZ7" s="23"/>
      <c r="IA7" s="23"/>
      <c r="IB7" s="23"/>
      <c r="IC7" s="23"/>
      <c r="ID7" s="23"/>
    </row>
    <row r="8" spans="1:238" ht="12" customHeight="1">
      <c r="A8" s="36" t="s">
        <v>55</v>
      </c>
      <c r="B8" s="37">
        <f>398342+350300+240000+138000+155295+147844+116078+122185+157181</f>
        <v>1825225</v>
      </c>
      <c r="C8" s="37">
        <f>445464+387012+240000+138000+184875+167875+139813+141364+187120</f>
        <v>2031523</v>
      </c>
      <c r="D8" s="39">
        <f t="shared" ref="D8" si="6">AVERAGE(B8:C8)</f>
        <v>1928374</v>
      </c>
      <c r="E8" s="40">
        <v>0</v>
      </c>
      <c r="F8" s="39">
        <f t="shared" ref="F8" si="7">E8*D8</f>
        <v>0</v>
      </c>
      <c r="G8" s="35"/>
      <c r="HP8" s="21"/>
      <c r="HQ8" s="21"/>
      <c r="HR8" s="21"/>
      <c r="HS8" s="21"/>
      <c r="HT8" s="21"/>
      <c r="HX8" s="22"/>
      <c r="HY8" s="22"/>
      <c r="HZ8" s="23"/>
      <c r="IA8" s="23"/>
      <c r="IB8" s="23"/>
      <c r="IC8" s="23"/>
      <c r="ID8" s="23"/>
    </row>
    <row r="9" spans="1:238">
      <c r="A9" s="36" t="s">
        <v>44</v>
      </c>
      <c r="B9" s="37">
        <v>-52655</v>
      </c>
      <c r="C9" s="37">
        <v>-29668</v>
      </c>
      <c r="D9" s="39">
        <f t="shared" si="0"/>
        <v>-41161.5</v>
      </c>
      <c r="E9" s="40">
        <v>1</v>
      </c>
      <c r="F9" s="39">
        <f t="shared" si="1"/>
        <v>-41161.5</v>
      </c>
      <c r="G9" s="35"/>
      <c r="H9" s="56" t="s">
        <v>69</v>
      </c>
      <c r="I9" s="56" t="s">
        <v>52</v>
      </c>
      <c r="HP9" s="21"/>
      <c r="HQ9" s="21"/>
      <c r="HR9" s="21"/>
      <c r="HS9" s="21"/>
      <c r="HT9" s="21"/>
      <c r="HX9" s="22"/>
      <c r="HY9" s="22"/>
      <c r="HZ9" s="23"/>
      <c r="IA9" s="23"/>
      <c r="IB9" s="23"/>
      <c r="IC9" s="23"/>
      <c r="ID9" s="23"/>
    </row>
    <row r="10" spans="1:238">
      <c r="A10" s="48" t="s">
        <v>72</v>
      </c>
      <c r="B10" s="48" t="s">
        <v>49</v>
      </c>
      <c r="C10" s="48" t="s">
        <v>43</v>
      </c>
      <c r="D10" s="48" t="s">
        <v>32</v>
      </c>
      <c r="E10" s="49" t="s">
        <v>0</v>
      </c>
      <c r="F10" s="48" t="s">
        <v>33</v>
      </c>
      <c r="G10" s="35"/>
      <c r="H10" s="56" t="s">
        <v>74</v>
      </c>
      <c r="I10" s="56" t="s">
        <v>80</v>
      </c>
      <c r="J10" s="20" t="s">
        <v>82</v>
      </c>
      <c r="HP10" s="21"/>
      <c r="HQ10" s="21"/>
      <c r="HR10" s="21"/>
      <c r="HS10" s="21"/>
      <c r="HT10" s="21"/>
      <c r="HX10" s="22"/>
      <c r="HY10" s="22"/>
      <c r="HZ10" s="23"/>
      <c r="IA10" s="23"/>
      <c r="IB10" s="23"/>
      <c r="IC10" s="23"/>
      <c r="ID10" s="23"/>
    </row>
    <row r="11" spans="1:238">
      <c r="A11" s="36" t="s">
        <v>73</v>
      </c>
      <c r="B11" s="37">
        <v>90000</v>
      </c>
      <c r="C11" s="38">
        <v>0</v>
      </c>
      <c r="D11" s="39">
        <f>AVERAGE(B11:C11)</f>
        <v>45000</v>
      </c>
      <c r="E11" s="40">
        <v>0.25</v>
      </c>
      <c r="F11" s="39">
        <f>E11*D11</f>
        <v>11250</v>
      </c>
      <c r="G11" s="35"/>
      <c r="H11" s="56" t="s">
        <v>72</v>
      </c>
      <c r="I11" s="56" t="s">
        <v>81</v>
      </c>
      <c r="J11" s="20" t="s">
        <v>82</v>
      </c>
      <c r="HP11" s="21"/>
      <c r="HQ11" s="21"/>
      <c r="HR11" s="21"/>
      <c r="HS11" s="21"/>
      <c r="HT11" s="21"/>
      <c r="HX11" s="22"/>
      <c r="HY11" s="22"/>
      <c r="HZ11" s="23"/>
      <c r="IA11" s="23"/>
      <c r="IB11" s="23"/>
      <c r="IC11" s="23"/>
      <c r="ID11" s="23"/>
    </row>
    <row r="12" spans="1:238">
      <c r="A12" s="36" t="s">
        <v>75</v>
      </c>
      <c r="B12" s="37">
        <f>240000+398324</f>
        <v>638324</v>
      </c>
      <c r="C12" s="38">
        <f>240000+445463</f>
        <v>685463</v>
      </c>
      <c r="D12" s="39">
        <f t="shared" ref="D12:D14" si="8">AVERAGE(B12:C12)</f>
        <v>661893.5</v>
      </c>
      <c r="E12" s="40">
        <v>0</v>
      </c>
      <c r="F12" s="39">
        <f t="shared" ref="F12:F14" si="9">E12*D12</f>
        <v>0</v>
      </c>
      <c r="G12" s="35"/>
      <c r="HP12" s="21"/>
      <c r="HQ12" s="21"/>
      <c r="HR12" s="21"/>
      <c r="HS12" s="21"/>
      <c r="HT12" s="21"/>
      <c r="HX12" s="22"/>
      <c r="HY12" s="22"/>
      <c r="HZ12" s="23"/>
      <c r="IA12" s="23"/>
      <c r="IB12" s="23"/>
      <c r="IC12" s="23"/>
      <c r="ID12" s="23"/>
    </row>
    <row r="13" spans="1:238" ht="12" customHeight="1">
      <c r="A13" s="36" t="s">
        <v>50</v>
      </c>
      <c r="B13" s="37">
        <v>211</v>
      </c>
      <c r="C13" s="37">
        <v>254</v>
      </c>
      <c r="D13" s="39">
        <f t="shared" si="8"/>
        <v>232.5</v>
      </c>
      <c r="E13" s="40">
        <v>0.25</v>
      </c>
      <c r="F13" s="39">
        <f t="shared" si="9"/>
        <v>58.125</v>
      </c>
      <c r="G13" s="35"/>
      <c r="HP13" s="21"/>
      <c r="HQ13" s="21"/>
      <c r="HR13" s="21"/>
      <c r="HS13" s="21"/>
      <c r="HT13" s="21"/>
      <c r="HX13" s="22"/>
      <c r="HY13" s="22"/>
      <c r="HZ13" s="23"/>
      <c r="IA13" s="23"/>
      <c r="IB13" s="23"/>
      <c r="IC13" s="23"/>
      <c r="ID13" s="23"/>
    </row>
    <row r="14" spans="1:238">
      <c r="A14" s="36" t="s">
        <v>44</v>
      </c>
      <c r="B14" s="37">
        <v>0</v>
      </c>
      <c r="C14" s="37">
        <v>0</v>
      </c>
      <c r="D14" s="39">
        <f t="shared" si="8"/>
        <v>0</v>
      </c>
      <c r="E14" s="40">
        <v>1</v>
      </c>
      <c r="F14" s="39">
        <f t="shared" si="9"/>
        <v>0</v>
      </c>
      <c r="G14" s="35"/>
      <c r="HP14" s="21"/>
      <c r="HQ14" s="21"/>
      <c r="HR14" s="21"/>
      <c r="HS14" s="21"/>
      <c r="HT14" s="21"/>
      <c r="HX14" s="22"/>
      <c r="HY14" s="22"/>
      <c r="HZ14" s="23"/>
      <c r="IA14" s="23"/>
      <c r="IB14" s="23"/>
      <c r="IC14" s="23"/>
      <c r="ID14" s="23"/>
    </row>
    <row r="15" spans="1:238">
      <c r="A15" s="48" t="s">
        <v>74</v>
      </c>
      <c r="B15" s="48" t="s">
        <v>49</v>
      </c>
      <c r="C15" s="48" t="s">
        <v>43</v>
      </c>
      <c r="D15" s="48" t="s">
        <v>32</v>
      </c>
      <c r="E15" s="49" t="s">
        <v>0</v>
      </c>
      <c r="F15" s="48" t="s">
        <v>33</v>
      </c>
      <c r="G15" s="35"/>
      <c r="HP15" s="21"/>
      <c r="HQ15" s="21"/>
      <c r="HR15" s="21"/>
      <c r="HS15" s="21"/>
      <c r="HT15" s="21"/>
      <c r="HX15" s="22"/>
      <c r="HY15" s="22"/>
      <c r="HZ15" s="23"/>
      <c r="IA15" s="23"/>
      <c r="IB15" s="23"/>
      <c r="IC15" s="23"/>
      <c r="ID15" s="23"/>
    </row>
    <row r="16" spans="1:238">
      <c r="A16" s="36" t="s">
        <v>73</v>
      </c>
      <c r="B16" s="37">
        <v>90000</v>
      </c>
      <c r="C16" s="38">
        <v>0</v>
      </c>
      <c r="D16" s="39">
        <f>AVERAGE(B16:C16)</f>
        <v>45000</v>
      </c>
      <c r="E16" s="40">
        <v>0</v>
      </c>
      <c r="F16" s="39">
        <f>E16*D16</f>
        <v>0</v>
      </c>
      <c r="G16" s="35"/>
      <c r="HP16" s="21"/>
      <c r="HQ16" s="21"/>
      <c r="HR16" s="21"/>
      <c r="HS16" s="21"/>
      <c r="HT16" s="21"/>
      <c r="HX16" s="22"/>
      <c r="HY16" s="22"/>
      <c r="HZ16" s="23"/>
      <c r="IA16" s="23"/>
      <c r="IB16" s="23"/>
      <c r="IC16" s="23"/>
      <c r="ID16" s="23"/>
    </row>
    <row r="17" spans="1:238">
      <c r="A17" s="36" t="s">
        <v>75</v>
      </c>
      <c r="B17" s="37">
        <f>138000+350300</f>
        <v>488300</v>
      </c>
      <c r="C17" s="38">
        <f>138000+387011</f>
        <v>525011</v>
      </c>
      <c r="D17" s="39">
        <f t="shared" ref="D17:D20" si="10">AVERAGE(B17:C17)</f>
        <v>506655.5</v>
      </c>
      <c r="E17" s="40">
        <v>0</v>
      </c>
      <c r="F17" s="39">
        <f t="shared" ref="F17:F20" si="11">E17*D17</f>
        <v>0</v>
      </c>
      <c r="G17" s="35"/>
      <c r="HP17" s="21"/>
      <c r="HQ17" s="21"/>
      <c r="HR17" s="21"/>
      <c r="HS17" s="21"/>
      <c r="HT17" s="21"/>
      <c r="HX17" s="22"/>
      <c r="HY17" s="22"/>
      <c r="HZ17" s="23"/>
      <c r="IA17" s="23"/>
      <c r="IB17" s="23"/>
      <c r="IC17" s="23"/>
      <c r="ID17" s="23"/>
    </row>
    <row r="18" spans="1:238" ht="12" customHeight="1">
      <c r="A18" s="36" t="s">
        <v>76</v>
      </c>
      <c r="B18" s="37">
        <v>148019</v>
      </c>
      <c r="C18" s="37">
        <v>133767</v>
      </c>
      <c r="D18" s="39">
        <f t="shared" ref="D18" si="12">AVERAGE(B18:C18)</f>
        <v>140893</v>
      </c>
      <c r="E18" s="40">
        <v>0.25</v>
      </c>
      <c r="F18" s="39">
        <f t="shared" ref="F18" si="13">E18*D18</f>
        <v>35223.25</v>
      </c>
      <c r="G18" s="35"/>
    </row>
    <row r="19" spans="1:238" ht="12" customHeight="1">
      <c r="A19" s="36" t="s">
        <v>50</v>
      </c>
      <c r="B19" s="37">
        <v>59</v>
      </c>
      <c r="C19" s="37">
        <v>128</v>
      </c>
      <c r="D19" s="39">
        <f t="shared" si="10"/>
        <v>93.5</v>
      </c>
      <c r="E19" s="40">
        <v>0.25</v>
      </c>
      <c r="F19" s="39">
        <f t="shared" si="11"/>
        <v>23.375</v>
      </c>
      <c r="G19" s="35"/>
    </row>
    <row r="20" spans="1:238">
      <c r="A20" s="36" t="s">
        <v>44</v>
      </c>
      <c r="B20" s="37">
        <v>0</v>
      </c>
      <c r="C20" s="37">
        <v>0</v>
      </c>
      <c r="D20" s="39">
        <f t="shared" si="10"/>
        <v>0</v>
      </c>
      <c r="E20" s="40">
        <v>1</v>
      </c>
      <c r="F20" s="39">
        <f t="shared" si="11"/>
        <v>0</v>
      </c>
      <c r="G20" s="35"/>
    </row>
    <row r="21" spans="1:238" ht="15.4" customHeight="1">
      <c r="A21" s="50" t="s">
        <v>34</v>
      </c>
      <c r="B21" s="51"/>
      <c r="C21" s="51"/>
      <c r="D21" s="51"/>
      <c r="E21" s="51"/>
      <c r="F21" s="52">
        <f>+SUM(F2:F20)</f>
        <v>4503911.63</v>
      </c>
      <c r="G21" s="35"/>
    </row>
    <row r="22" spans="1:238" ht="16.350000000000001" customHeight="1">
      <c r="A22" s="41" t="s">
        <v>35</v>
      </c>
      <c r="B22" s="42"/>
      <c r="C22" s="42"/>
      <c r="D22" s="42"/>
      <c r="E22" s="42"/>
      <c r="F22" s="52">
        <f>F21/12</f>
        <v>375325.96916666668</v>
      </c>
      <c r="G22" s="35"/>
    </row>
    <row r="23" spans="1:238">
      <c r="A23" s="41" t="s">
        <v>36</v>
      </c>
      <c r="B23" s="42"/>
      <c r="C23" s="42"/>
      <c r="D23" s="42"/>
      <c r="E23" s="42"/>
      <c r="F23" s="43">
        <f>RTR!L7</f>
        <v>147983</v>
      </c>
      <c r="G23" s="35"/>
    </row>
    <row r="24" spans="1:238" ht="14.25" customHeight="1">
      <c r="A24" s="44" t="s">
        <v>45</v>
      </c>
      <c r="B24" s="44"/>
      <c r="C24" s="44"/>
      <c r="D24" s="44"/>
      <c r="E24" s="44"/>
      <c r="F24" s="45">
        <v>1</v>
      </c>
      <c r="G24" s="35"/>
    </row>
    <row r="25" spans="1:238" ht="16.350000000000001" customHeight="1">
      <c r="A25" s="41" t="s">
        <v>37</v>
      </c>
      <c r="B25" s="42"/>
      <c r="C25" s="42"/>
      <c r="D25" s="42"/>
      <c r="E25" s="42"/>
      <c r="F25" s="53">
        <f>(F22*F24)-F23</f>
        <v>227342.96916666668</v>
      </c>
      <c r="G25" s="35"/>
    </row>
    <row r="26" spans="1:238" ht="16.350000000000001" customHeight="1">
      <c r="A26" s="41" t="s">
        <v>38</v>
      </c>
      <c r="B26" s="42"/>
      <c r="C26" s="42"/>
      <c r="D26" s="42"/>
      <c r="E26" s="42"/>
      <c r="F26" s="44">
        <v>180</v>
      </c>
      <c r="G26" s="35"/>
    </row>
    <row r="27" spans="1:238" ht="15" customHeight="1">
      <c r="A27" s="41" t="s">
        <v>39</v>
      </c>
      <c r="B27" s="42"/>
      <c r="C27" s="42"/>
      <c r="D27" s="42"/>
      <c r="E27" s="42"/>
      <c r="F27" s="45">
        <v>9.7500000000000003E-2</v>
      </c>
      <c r="G27" s="35"/>
    </row>
    <row r="28" spans="1:238">
      <c r="A28" s="41" t="s">
        <v>40</v>
      </c>
      <c r="B28" s="42"/>
      <c r="C28" s="42"/>
      <c r="D28" s="42"/>
      <c r="E28" s="42"/>
      <c r="F28" s="54">
        <f>PMT(F27/12,F26,-100000)</f>
        <v>1059.362663542757</v>
      </c>
      <c r="G28" s="35"/>
    </row>
    <row r="29" spans="1:238">
      <c r="A29" s="41" t="s">
        <v>41</v>
      </c>
      <c r="B29" s="42"/>
      <c r="C29" s="42"/>
      <c r="D29" s="42"/>
      <c r="E29" s="42"/>
      <c r="F29" s="55">
        <f>F25/F28</f>
        <v>214.60353190698501</v>
      </c>
      <c r="G29" s="35"/>
    </row>
  </sheetData>
  <sheetProtection selectLockedCells="1" selectUnlockedCells="1"/>
  <pageMargins left="0.78749999999999998" right="0.78749999999999998" top="1.05277777777778" bottom="1.05277777777778" header="0.78749999999999998" footer="0.78749999999999998"/>
  <pageSetup scale="90" firstPageNumber="0" orientation="landscape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24"/>
  </sheetPr>
  <dimension ref="A1:HX7"/>
  <sheetViews>
    <sheetView zoomScale="136" zoomScaleNormal="136" workbookViewId="0">
      <selection activeCell="L5" sqref="L5"/>
    </sheetView>
  </sheetViews>
  <sheetFormatPr defaultColWidth="22.140625" defaultRowHeight="12"/>
  <cols>
    <col min="1" max="1" width="6.140625" style="24" bestFit="1" customWidth="1"/>
    <col min="2" max="2" width="15.28515625" style="24" bestFit="1" customWidth="1"/>
    <col min="3" max="3" width="15.85546875" style="24" bestFit="1" customWidth="1"/>
    <col min="4" max="4" width="10.140625" style="24" bestFit="1" customWidth="1"/>
    <col min="5" max="5" width="4.85546875" style="24" bestFit="1" customWidth="1"/>
    <col min="6" max="6" width="9.140625" style="24" bestFit="1" customWidth="1"/>
    <col min="7" max="7" width="7.85546875" style="24" bestFit="1" customWidth="1"/>
    <col min="8" max="8" width="6.5703125" style="24" bestFit="1" customWidth="1"/>
    <col min="9" max="9" width="9.7109375" style="24" customWidth="1"/>
    <col min="10" max="10" width="9.140625" style="24" bestFit="1" customWidth="1"/>
    <col min="11" max="11" width="7.85546875" style="24" bestFit="1" customWidth="1"/>
    <col min="12" max="12" width="13.42578125" style="24" bestFit="1" customWidth="1"/>
    <col min="13" max="13" width="20.140625" style="24" bestFit="1" customWidth="1"/>
    <col min="14" max="232" width="22.140625" style="24"/>
    <col min="233" max="16384" width="22.140625" style="25"/>
  </cols>
  <sheetData>
    <row r="1" spans="1:232" s="27" customFormat="1" ht="12.75">
      <c r="A1" s="60" t="s">
        <v>1</v>
      </c>
      <c r="B1" s="60" t="s">
        <v>46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47</v>
      </c>
      <c r="H1" s="60" t="s">
        <v>6</v>
      </c>
      <c r="I1" s="60" t="s">
        <v>7</v>
      </c>
      <c r="J1" s="60" t="s">
        <v>8</v>
      </c>
      <c r="K1" s="60" t="s">
        <v>9</v>
      </c>
      <c r="L1" s="60" t="s">
        <v>42</v>
      </c>
      <c r="M1" s="61" t="s">
        <v>67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</row>
    <row r="2" spans="1:232">
      <c r="A2" s="29">
        <v>1</v>
      </c>
      <c r="B2" s="47">
        <v>706000140372</v>
      </c>
      <c r="C2" s="29" t="s">
        <v>58</v>
      </c>
      <c r="D2" s="29" t="s">
        <v>68</v>
      </c>
      <c r="E2" s="46" t="s">
        <v>59</v>
      </c>
      <c r="F2" s="47">
        <v>1500000</v>
      </c>
      <c r="G2" s="34"/>
      <c r="H2" s="58">
        <v>36</v>
      </c>
      <c r="I2" s="58">
        <v>21</v>
      </c>
      <c r="J2" s="58">
        <f>36-21</f>
        <v>15</v>
      </c>
      <c r="K2" s="47">
        <v>54229</v>
      </c>
      <c r="L2" s="30" t="s">
        <v>57</v>
      </c>
      <c r="M2" s="62">
        <v>1295333387</v>
      </c>
      <c r="HX2" s="25"/>
    </row>
    <row r="3" spans="1:232">
      <c r="A3" s="29">
        <v>2</v>
      </c>
      <c r="B3" s="47" t="s">
        <v>60</v>
      </c>
      <c r="C3" s="29" t="s">
        <v>58</v>
      </c>
      <c r="D3" s="29" t="s">
        <v>61</v>
      </c>
      <c r="E3" s="46" t="s">
        <v>62</v>
      </c>
      <c r="F3" s="47">
        <v>25000000</v>
      </c>
      <c r="G3" s="58">
        <v>20981020</v>
      </c>
      <c r="H3" s="58">
        <v>184</v>
      </c>
      <c r="I3" s="58">
        <v>53</v>
      </c>
      <c r="J3" s="58">
        <f>184-53</f>
        <v>131</v>
      </c>
      <c r="K3" s="47">
        <v>259005</v>
      </c>
      <c r="L3" s="30" t="s">
        <v>63</v>
      </c>
      <c r="M3" s="62">
        <v>1295333387</v>
      </c>
      <c r="HX3" s="25"/>
    </row>
    <row r="4" spans="1:232">
      <c r="A4" s="62">
        <v>3</v>
      </c>
      <c r="B4" s="62"/>
      <c r="C4" s="62"/>
      <c r="D4" s="62"/>
      <c r="E4" s="62"/>
      <c r="F4" s="62"/>
      <c r="G4" s="62"/>
      <c r="H4" s="62"/>
      <c r="I4" s="62"/>
      <c r="J4" s="62"/>
      <c r="K4" s="47">
        <v>30669</v>
      </c>
      <c r="L4" s="30" t="s">
        <v>63</v>
      </c>
      <c r="M4" s="62">
        <v>1295333387</v>
      </c>
      <c r="HX4" s="25"/>
    </row>
    <row r="5" spans="1:232">
      <c r="A5" s="29">
        <v>4</v>
      </c>
      <c r="B5" s="47">
        <v>58668711</v>
      </c>
      <c r="C5" s="29" t="s">
        <v>58</v>
      </c>
      <c r="D5" s="29" t="s">
        <v>56</v>
      </c>
      <c r="E5" s="46" t="s">
        <v>64</v>
      </c>
      <c r="F5" s="47">
        <v>1800000</v>
      </c>
      <c r="G5" s="34"/>
      <c r="H5" s="58">
        <v>50</v>
      </c>
      <c r="I5" s="58">
        <v>34</v>
      </c>
      <c r="J5" s="58">
        <f>50-24</f>
        <v>26</v>
      </c>
      <c r="K5" s="47">
        <v>45016</v>
      </c>
      <c r="L5" s="30" t="s">
        <v>57</v>
      </c>
      <c r="M5" s="62">
        <v>1295333387</v>
      </c>
      <c r="HX5" s="25"/>
    </row>
    <row r="6" spans="1:232">
      <c r="A6" s="29">
        <v>5</v>
      </c>
      <c r="B6" s="47">
        <v>24705393</v>
      </c>
      <c r="C6" s="29" t="s">
        <v>58</v>
      </c>
      <c r="D6" s="29" t="s">
        <v>65</v>
      </c>
      <c r="E6" s="46" t="s">
        <v>66</v>
      </c>
      <c r="F6" s="47">
        <v>1872936</v>
      </c>
      <c r="G6" s="34"/>
      <c r="H6" s="58">
        <v>55</v>
      </c>
      <c r="I6" s="58">
        <v>22</v>
      </c>
      <c r="J6" s="58">
        <v>33</v>
      </c>
      <c r="K6" s="47">
        <v>48738</v>
      </c>
      <c r="L6" s="30" t="s">
        <v>57</v>
      </c>
      <c r="M6" s="62">
        <v>1295333387</v>
      </c>
      <c r="HX6" s="25"/>
    </row>
    <row r="7" spans="1:232">
      <c r="A7" s="31"/>
      <c r="B7" s="28"/>
      <c r="C7" s="28"/>
      <c r="D7" s="28"/>
      <c r="E7" s="28"/>
      <c r="F7" s="32"/>
      <c r="G7" s="28"/>
      <c r="H7" s="28"/>
      <c r="I7" s="28"/>
      <c r="J7" s="28"/>
      <c r="K7" s="28"/>
      <c r="L7" s="33">
        <f>SUMIF(L2:L6,"Y",K2:K6)</f>
        <v>147983</v>
      </c>
      <c r="M7" s="59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90" firstPageNumber="0" orientation="landscape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57" t="s">
        <v>10</v>
      </c>
      <c r="B1" s="57"/>
      <c r="C1" s="2"/>
    </row>
    <row r="2" spans="1:6" ht="14.25" customHeight="1">
      <c r="A2" s="57" t="s">
        <v>11</v>
      </c>
      <c r="B2" s="57"/>
      <c r="C2" s="2"/>
    </row>
    <row r="5" spans="1:6" ht="30">
      <c r="A5" s="3" t="s">
        <v>1</v>
      </c>
      <c r="B5" s="4" t="s">
        <v>12</v>
      </c>
      <c r="C5" s="4" t="s">
        <v>13</v>
      </c>
      <c r="D5" s="5" t="s">
        <v>14</v>
      </c>
      <c r="E5" s="1" t="s">
        <v>15</v>
      </c>
      <c r="F5" s="1" t="s">
        <v>16</v>
      </c>
    </row>
    <row r="6" spans="1:6" ht="42.75">
      <c r="A6" s="6">
        <v>1</v>
      </c>
      <c r="B6" s="7" t="s">
        <v>17</v>
      </c>
      <c r="C6" s="8" t="s">
        <v>18</v>
      </c>
      <c r="D6" s="9"/>
      <c r="E6" s="10">
        <v>0.2</v>
      </c>
      <c r="F6" s="10">
        <f t="shared" ref="F6:F12" si="0">E6/10*D6</f>
        <v>0</v>
      </c>
    </row>
    <row r="7" spans="1:6" ht="42.75">
      <c r="A7" s="6">
        <v>2</v>
      </c>
      <c r="B7" s="7" t="s">
        <v>19</v>
      </c>
      <c r="C7" s="8" t="s">
        <v>20</v>
      </c>
      <c r="D7" s="11"/>
      <c r="E7" s="10">
        <v>0.15</v>
      </c>
      <c r="F7" s="10">
        <f t="shared" si="0"/>
        <v>0</v>
      </c>
    </row>
    <row r="8" spans="1:6" ht="42.75">
      <c r="A8" s="6">
        <v>3</v>
      </c>
      <c r="B8" s="7" t="s">
        <v>21</v>
      </c>
      <c r="C8" s="8" t="s">
        <v>22</v>
      </c>
      <c r="D8" s="11"/>
      <c r="E8" s="10">
        <v>0.1</v>
      </c>
      <c r="F8" s="10">
        <f t="shared" si="0"/>
        <v>0</v>
      </c>
    </row>
    <row r="9" spans="1:6" ht="57">
      <c r="A9" s="6">
        <v>4</v>
      </c>
      <c r="B9" s="7" t="s">
        <v>23</v>
      </c>
      <c r="C9" s="12" t="s">
        <v>24</v>
      </c>
      <c r="D9" s="11"/>
      <c r="E9" s="10">
        <v>0.1</v>
      </c>
      <c r="F9" s="10">
        <f t="shared" si="0"/>
        <v>0</v>
      </c>
    </row>
    <row r="10" spans="1:6" ht="85.5">
      <c r="A10" s="6">
        <v>5</v>
      </c>
      <c r="B10" s="7" t="s">
        <v>25</v>
      </c>
      <c r="C10" s="8" t="s">
        <v>26</v>
      </c>
      <c r="D10" s="11"/>
      <c r="E10" s="10">
        <v>0.1</v>
      </c>
      <c r="F10" s="10">
        <f t="shared" si="0"/>
        <v>0</v>
      </c>
    </row>
    <row r="11" spans="1:6" ht="128.25">
      <c r="A11" s="6">
        <v>6</v>
      </c>
      <c r="B11" s="13" t="s">
        <v>27</v>
      </c>
      <c r="C11" s="14" t="s">
        <v>28</v>
      </c>
      <c r="D11" s="11"/>
      <c r="E11" s="10">
        <v>0.1</v>
      </c>
      <c r="F11" s="10">
        <f t="shared" si="0"/>
        <v>0</v>
      </c>
    </row>
    <row r="12" spans="1:6" ht="28.5">
      <c r="A12" s="6">
        <v>7</v>
      </c>
      <c r="B12" s="6" t="s">
        <v>29</v>
      </c>
      <c r="C12" s="15" t="s">
        <v>30</v>
      </c>
      <c r="D12" s="11"/>
      <c r="E12" s="10">
        <v>0.25</v>
      </c>
      <c r="F12" s="10">
        <f t="shared" si="0"/>
        <v>0</v>
      </c>
    </row>
    <row r="13" spans="1:6" ht="15">
      <c r="A13" s="16"/>
      <c r="B13" s="17" t="s">
        <v>31</v>
      </c>
      <c r="C13" s="17"/>
      <c r="D13" s="18"/>
      <c r="E13" s="19">
        <f>SUM(E6:E12)</f>
        <v>0.99999999999999989</v>
      </c>
      <c r="F13" s="19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Eligibility</vt:lpstr>
      <vt:lpstr>RTR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Samsung</cp:lastModifiedBy>
  <cp:lastPrinted>2020-12-19T10:14:29Z</cp:lastPrinted>
  <dcterms:created xsi:type="dcterms:W3CDTF">2015-09-25T09:25:31Z</dcterms:created>
  <dcterms:modified xsi:type="dcterms:W3CDTF">2021-05-27T09:56:43Z</dcterms:modified>
</cp:coreProperties>
</file>