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9440" windowHeight="7755"/>
  </bookViews>
  <sheets>
    <sheet name="Eligibility" sheetId="1" r:id="rId1"/>
    <sheet name="RTR" sheetId="2" r:id="rId2"/>
    <sheet name="Sheet1" sheetId="5" state="hidden" r:id="rId3"/>
    <sheet name="Banking" sheetId="6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5725"/>
  <fileRecoveryPr autoRecover="0"/>
</workbook>
</file>

<file path=xl/calcChain.xml><?xml version="1.0" encoding="utf-8"?>
<calcChain xmlns="http://schemas.openxmlformats.org/spreadsheetml/2006/main">
  <c r="AH20" i="6"/>
  <c r="AH11"/>
  <c r="AH18"/>
  <c r="AH17"/>
  <c r="AH16"/>
  <c r="AH15"/>
  <c r="AH14"/>
  <c r="AH13"/>
  <c r="AH12"/>
  <c r="AH10"/>
  <c r="AH9"/>
  <c r="AH8"/>
  <c r="AH7"/>
  <c r="I6" i="1"/>
  <c r="C17"/>
  <c r="D17" s="1"/>
  <c r="F17" s="1"/>
  <c r="D18"/>
  <c r="F18" s="1"/>
  <c r="B17"/>
  <c r="C12"/>
  <c r="B12"/>
  <c r="C8"/>
  <c r="B8"/>
  <c r="L7" i="2"/>
  <c r="J5"/>
  <c r="J3"/>
  <c r="J2"/>
  <c r="D20" i="1"/>
  <c r="F20" s="1"/>
  <c r="D19"/>
  <c r="F19" s="1"/>
  <c r="D16"/>
  <c r="F16" s="1"/>
  <c r="D14"/>
  <c r="F14" s="1"/>
  <c r="D12"/>
  <c r="F12" s="1"/>
  <c r="D11"/>
  <c r="F11" s="1"/>
  <c r="D5"/>
  <c r="F5" s="1"/>
  <c r="AH19" i="6" l="1"/>
  <c r="D8" i="1"/>
  <c r="F8" s="1"/>
  <c r="D13"/>
  <c r="F13" s="1"/>
  <c r="D7"/>
  <c r="F7" s="1"/>
  <c r="D4"/>
  <c r="F4" s="1"/>
  <c r="F23" l="1"/>
  <c r="D9" l="1"/>
  <c r="D2"/>
  <c r="F9" l="1"/>
  <c r="F2"/>
  <c r="D3"/>
  <c r="D6" l="1"/>
  <c r="F6" s="1"/>
  <c r="F3"/>
  <c r="F21" l="1"/>
  <c r="F28"/>
  <c r="F6" i="5" l="1"/>
  <c r="F7"/>
  <c r="F8"/>
  <c r="F9"/>
  <c r="F10"/>
  <c r="F11"/>
  <c r="F12"/>
  <c r="E13"/>
  <c r="F22" i="1" l="1"/>
  <c r="F13" i="5"/>
  <c r="F25" i="1" l="1"/>
  <c r="F29" s="1"/>
</calcChain>
</file>

<file path=xl/sharedStrings.xml><?xml version="1.0" encoding="utf-8"?>
<sst xmlns="http://schemas.openxmlformats.org/spreadsheetml/2006/main" count="125" uniqueCount="99">
  <si>
    <t>Eligibility</t>
  </si>
  <si>
    <t>Sr. No.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</si>
  <si>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</si>
  <si>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</si>
  <si>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</si>
  <si>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</si>
  <si>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</si>
  <si>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</si>
  <si>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</si>
  <si>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</si>
  <si>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</si>
  <si>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</si>
  <si>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</si>
  <si>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</si>
  <si>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</si>
  <si>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</si>
  <si>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</si>
  <si>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</si>
  <si>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</si>
  <si>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</si>
  <si>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</si>
  <si>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</si>
  <si>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</si>
  <si>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</si>
  <si>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</si>
  <si>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</si>
  <si>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</si>
  <si>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</si>
  <si>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</si>
  <si>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</si>
  <si>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</si>
  <si>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</si>
  <si>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</si>
  <si>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</si>
  <si>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</si>
  <si>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</si>
  <si>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</si>
  <si>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</si>
  <si>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</si>
  <si>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</si>
  <si>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</si>
  <si>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</si>
  <si>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EMI Considered</t>
  </si>
  <si>
    <t>2019-20</t>
  </si>
  <si>
    <t>Less: Taxes Paid</t>
  </si>
  <si>
    <t xml:space="preserve">Max FOIR          </t>
  </si>
  <si>
    <t>Loan Account No.</t>
  </si>
  <si>
    <t>POS</t>
  </si>
  <si>
    <t>Depreciation</t>
  </si>
  <si>
    <t>2020-21</t>
  </si>
  <si>
    <t>Income from other sources</t>
  </si>
  <si>
    <t xml:space="preserve">Net Profit </t>
  </si>
  <si>
    <t>Firm</t>
  </si>
  <si>
    <t>Bank Interest</t>
  </si>
  <si>
    <t>Salary to partners</t>
  </si>
  <si>
    <t>Payment made u/s 40(A)2ab</t>
  </si>
  <si>
    <t>HDFC</t>
  </si>
  <si>
    <t>y</t>
  </si>
  <si>
    <t>Saurabh Industries</t>
  </si>
  <si>
    <t>BL</t>
  </si>
  <si>
    <t>LBLUD00003203180</t>
  </si>
  <si>
    <t>ICICI</t>
  </si>
  <si>
    <t>Lap</t>
  </si>
  <si>
    <t>n</t>
  </si>
  <si>
    <t>Auto Loan</t>
  </si>
  <si>
    <t>IDFC</t>
  </si>
  <si>
    <t>Car Loan</t>
  </si>
  <si>
    <t>Repayment Account No</t>
  </si>
  <si>
    <t xml:space="preserve">Indusind </t>
  </si>
  <si>
    <t>Saurabh Inds</t>
  </si>
  <si>
    <t>Interest to partners</t>
  </si>
  <si>
    <t>Interest to others</t>
  </si>
  <si>
    <t>Ashish Singla</t>
  </si>
  <si>
    <t>Income from house property</t>
  </si>
  <si>
    <t>Rajesh Singla</t>
  </si>
  <si>
    <t>Share in partnership firm (Sourabh Inds)</t>
  </si>
  <si>
    <t>Share in partnership firm (AR Knit)</t>
  </si>
  <si>
    <t>Sale as on 31/03/19</t>
  </si>
  <si>
    <t>Sale as on 31/03/20</t>
  </si>
  <si>
    <t>Till march 21</t>
  </si>
  <si>
    <t>Partner (48%)</t>
  </si>
  <si>
    <t>Partner (52%)</t>
  </si>
  <si>
    <t>s/o sohan lal</t>
  </si>
  <si>
    <t>As Per Days</t>
  </si>
  <si>
    <t>Total</t>
  </si>
  <si>
    <t>Eligibilty In Lacs</t>
  </si>
  <si>
    <t>Sourabh Industries (CBI Account no 1295333387)</t>
  </si>
  <si>
    <t>May '20</t>
  </si>
  <si>
    <t>June'20</t>
  </si>
  <si>
    <t>July'20</t>
  </si>
  <si>
    <t>Aug'20</t>
  </si>
  <si>
    <t>Sept'20</t>
  </si>
  <si>
    <t>Oct'20</t>
  </si>
  <si>
    <t>Nov'20</t>
  </si>
  <si>
    <t>Dec'20</t>
  </si>
  <si>
    <t>Jan'21</t>
  </si>
  <si>
    <t>Feb'21</t>
  </si>
  <si>
    <t>Mar'21</t>
  </si>
  <si>
    <t>April'21</t>
  </si>
</sst>
</file>

<file path=xl/styles.xml><?xml version="1.0" encoding="utf-8"?>
<styleSheet xmlns="http://schemas.openxmlformats.org/spreadsheetml/2006/main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19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"/>
      <name val="Cambria"/>
      <family val="1"/>
      <scheme val="major"/>
    </font>
    <font>
      <sz val="9"/>
      <color theme="9" tint="-0.249977111117893"/>
      <name val="Cambria"/>
      <family val="1"/>
      <scheme val="major"/>
    </font>
    <font>
      <sz val="9"/>
      <name val="Cambria"/>
      <family val="1"/>
      <scheme val="maj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4.9989318521683403E-2"/>
        <bgColor indexed="26"/>
      </patternFill>
    </fill>
    <fill>
      <patternFill patternType="solid">
        <fgColor theme="0" tint="-4.9989318521683403E-2"/>
        <bgColor indexed="31"/>
      </patternFill>
    </fill>
    <fill>
      <patternFill patternType="solid">
        <fgColor theme="0" tint="-4.9989318521683403E-2"/>
        <bgColor indexed="2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76">
    <xf numFmtId="0" fontId="0" fillId="0" borderId="0" xfId="0"/>
    <xf numFmtId="0" fontId="3" fillId="3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3" borderId="1" xfId="0" applyFont="1" applyFill="1" applyBorder="1" applyAlignment="1" applyProtection="1">
      <alignment vertical="top" wrapText="1"/>
      <protection hidden="1"/>
    </xf>
    <xf numFmtId="0" fontId="3" fillId="3" borderId="1" xfId="0" applyFont="1" applyFill="1" applyBorder="1" applyAlignment="1" applyProtection="1">
      <alignment vertical="top" wrapText="1"/>
      <protection hidden="1"/>
    </xf>
    <xf numFmtId="0" fontId="3" fillId="3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4" borderId="1" xfId="0" applyFont="1" applyFill="1" applyBorder="1" applyAlignment="1" applyProtection="1">
      <alignment vertical="top" wrapText="1"/>
      <protection hidden="1"/>
    </xf>
    <xf numFmtId="0" fontId="3" fillId="4" borderId="1" xfId="0" applyFont="1" applyFill="1" applyBorder="1" applyAlignment="1" applyProtection="1">
      <alignment vertical="top" wrapText="1"/>
      <protection hidden="1"/>
    </xf>
    <xf numFmtId="0" fontId="3" fillId="4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4" borderId="1" xfId="2" applyNumberFormat="1" applyFont="1" applyFill="1" applyBorder="1" applyAlignment="1" applyProtection="1">
      <alignment horizontal="left" vertical="top" wrapText="1"/>
      <protection hidden="1"/>
    </xf>
    <xf numFmtId="0" fontId="8" fillId="2" borderId="0" xfId="3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/>
    </xf>
    <xf numFmtId="0" fontId="10" fillId="0" borderId="0" xfId="0" applyFont="1"/>
    <xf numFmtId="0" fontId="9" fillId="5" borderId="0" xfId="0" applyFont="1" applyFill="1" applyBorder="1" applyAlignment="1">
      <alignment horizontal="center"/>
    </xf>
    <xf numFmtId="0" fontId="9" fillId="5" borderId="0" xfId="0" applyFont="1" applyFill="1"/>
    <xf numFmtId="0" fontId="14" fillId="0" borderId="2" xfId="0" applyFont="1" applyFill="1" applyBorder="1" applyAlignment="1">
      <alignment horizontal="left" vertical="center" wrapText="1"/>
    </xf>
    <xf numFmtId="0" fontId="14" fillId="5" borderId="2" xfId="0" applyFont="1" applyFill="1" applyBorder="1" applyAlignment="1">
      <alignment horizontal="left" vertical="center" wrapText="1"/>
    </xf>
    <xf numFmtId="1" fontId="14" fillId="0" borderId="2" xfId="0" applyNumberFormat="1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/>
    </xf>
    <xf numFmtId="1" fontId="14" fillId="0" borderId="2" xfId="0" applyNumberFormat="1" applyFont="1" applyFill="1" applyBorder="1" applyAlignment="1">
      <alignment horizontal="left" vertical="center" wrapText="1"/>
    </xf>
    <xf numFmtId="1" fontId="12" fillId="2" borderId="2" xfId="0" applyNumberFormat="1" applyFont="1" applyFill="1" applyBorder="1" applyAlignment="1">
      <alignment horizontal="left" vertical="center"/>
    </xf>
    <xf numFmtId="0" fontId="13" fillId="7" borderId="2" xfId="0" applyFont="1" applyFill="1" applyBorder="1" applyAlignment="1">
      <alignment horizontal="left" vertical="center"/>
    </xf>
    <xf numFmtId="0" fontId="15" fillId="2" borderId="0" xfId="3" applyFont="1" applyFill="1" applyBorder="1" applyAlignment="1">
      <alignment horizontal="left" vertical="center" wrapText="1"/>
    </xf>
    <xf numFmtId="165" fontId="15" fillId="6" borderId="2" xfId="1" applyNumberFormat="1" applyFont="1" applyFill="1" applyBorder="1" applyAlignment="1" applyProtection="1">
      <alignment horizontal="left" vertical="center" wrapText="1"/>
    </xf>
    <xf numFmtId="166" fontId="15" fillId="6" borderId="2" xfId="1" applyNumberFormat="1" applyFont="1" applyFill="1" applyBorder="1" applyAlignment="1" applyProtection="1">
      <alignment horizontal="left" vertical="center"/>
    </xf>
    <xf numFmtId="166" fontId="15" fillId="5" borderId="2" xfId="1" applyNumberFormat="1" applyFont="1" applyFill="1" applyBorder="1" applyAlignment="1" applyProtection="1">
      <alignment horizontal="left" vertical="center"/>
    </xf>
    <xf numFmtId="165" fontId="15" fillId="6" borderId="2" xfId="1" applyNumberFormat="1" applyFont="1" applyFill="1" applyBorder="1" applyAlignment="1" applyProtection="1">
      <alignment horizontal="left" vertical="center"/>
    </xf>
    <xf numFmtId="9" fontId="15" fillId="6" borderId="2" xfId="1" applyNumberFormat="1" applyFont="1" applyFill="1" applyBorder="1" applyAlignment="1" applyProtection="1">
      <alignment horizontal="left" vertical="center"/>
    </xf>
    <xf numFmtId="165" fontId="15" fillId="0" borderId="2" xfId="1" applyNumberFormat="1" applyFont="1" applyFill="1" applyBorder="1" applyAlignment="1" applyProtection="1">
      <alignment horizontal="left" vertical="center" wrapText="1"/>
    </xf>
    <xf numFmtId="0" fontId="15" fillId="0" borderId="2" xfId="0" applyNumberFormat="1" applyFont="1" applyFill="1" applyBorder="1" applyAlignment="1">
      <alignment horizontal="left" vertical="center"/>
    </xf>
    <xf numFmtId="165" fontId="15" fillId="2" borderId="2" xfId="1" applyNumberFormat="1" applyFont="1" applyFill="1" applyBorder="1" applyAlignment="1" applyProtection="1">
      <alignment horizontal="left" vertical="center"/>
    </xf>
    <xf numFmtId="165" fontId="15" fillId="0" borderId="2" xfId="1" applyNumberFormat="1" applyFont="1" applyFill="1" applyBorder="1" applyAlignment="1" applyProtection="1">
      <alignment horizontal="left" vertical="center"/>
    </xf>
    <xf numFmtId="10" fontId="15" fillId="0" borderId="2" xfId="1" applyNumberFormat="1" applyFont="1" applyFill="1" applyBorder="1" applyAlignment="1" applyProtection="1">
      <alignment horizontal="left" vertical="center"/>
    </xf>
    <xf numFmtId="2" fontId="13" fillId="6" borderId="2" xfId="0" applyNumberFormat="1" applyFont="1" applyFill="1" applyBorder="1" applyAlignment="1">
      <alignment horizontal="left" vertical="center"/>
    </xf>
    <xf numFmtId="1" fontId="13" fillId="6" borderId="2" xfId="0" applyNumberFormat="1" applyFont="1" applyFill="1" applyBorder="1" applyAlignment="1">
      <alignment horizontal="left" vertical="center"/>
    </xf>
    <xf numFmtId="165" fontId="11" fillId="9" borderId="2" xfId="1" applyNumberFormat="1" applyFont="1" applyFill="1" applyBorder="1" applyAlignment="1" applyProtection="1">
      <alignment horizontal="left" vertical="center" wrapText="1"/>
    </xf>
    <xf numFmtId="9" fontId="11" fillId="9" borderId="2" xfId="1" applyNumberFormat="1" applyFont="1" applyFill="1" applyBorder="1" applyAlignment="1" applyProtection="1">
      <alignment horizontal="left" vertical="center" wrapText="1"/>
    </xf>
    <xf numFmtId="164" fontId="11" fillId="9" borderId="2" xfId="1" applyFont="1" applyFill="1" applyBorder="1" applyAlignment="1" applyProtection="1">
      <alignment horizontal="left" vertical="center" wrapText="1"/>
    </xf>
    <xf numFmtId="0" fontId="15" fillId="9" borderId="2" xfId="0" applyNumberFormat="1" applyFont="1" applyFill="1" applyBorder="1" applyAlignment="1">
      <alignment horizontal="left" vertical="center"/>
    </xf>
    <xf numFmtId="167" fontId="11" fillId="9" borderId="2" xfId="1" applyNumberFormat="1" applyFont="1" applyFill="1" applyBorder="1" applyAlignment="1" applyProtection="1">
      <alignment horizontal="left" vertical="center"/>
    </xf>
    <xf numFmtId="165" fontId="11" fillId="9" borderId="2" xfId="1" applyNumberFormat="1" applyFont="1" applyFill="1" applyBorder="1" applyAlignment="1" applyProtection="1">
      <alignment horizontal="left" vertical="center"/>
    </xf>
    <xf numFmtId="2" fontId="11" fillId="9" borderId="2" xfId="4" applyNumberFormat="1" applyFont="1" applyFill="1" applyBorder="1" applyAlignment="1" applyProtection="1">
      <alignment horizontal="left" vertical="center"/>
    </xf>
    <xf numFmtId="164" fontId="11" fillId="9" borderId="2" xfId="4" applyNumberFormat="1" applyFont="1" applyFill="1" applyBorder="1" applyAlignment="1" applyProtection="1">
      <alignment horizontal="left" vertical="center"/>
    </xf>
    <xf numFmtId="0" fontId="8" fillId="2" borderId="2" xfId="3" applyFont="1" applyFill="1" applyBorder="1" applyAlignment="1">
      <alignment horizontal="left" vertical="center" wrapText="1"/>
    </xf>
    <xf numFmtId="0" fontId="13" fillId="6" borderId="2" xfId="0" applyFont="1" applyFill="1" applyBorder="1" applyAlignment="1">
      <alignment horizontal="left" vertical="center"/>
    </xf>
    <xf numFmtId="0" fontId="10" fillId="0" borderId="2" xfId="0" applyFont="1" applyBorder="1" applyAlignment="1">
      <alignment horizontal="center"/>
    </xf>
    <xf numFmtId="0" fontId="16" fillId="8" borderId="2" xfId="0" applyFont="1" applyFill="1" applyBorder="1" applyAlignment="1">
      <alignment horizontal="left" vertical="center" wrapText="1"/>
    </xf>
    <xf numFmtId="0" fontId="16" fillId="10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3" fillId="3" borderId="1" xfId="0" applyFont="1" applyFill="1" applyBorder="1" applyAlignment="1" applyProtection="1">
      <alignment horizontal="center" vertical="top" wrapText="1"/>
      <protection hidden="1"/>
    </xf>
    <xf numFmtId="0" fontId="17" fillId="0" borderId="0" xfId="0" applyFont="1"/>
    <xf numFmtId="0" fontId="18" fillId="11" borderId="3" xfId="0" applyFont="1" applyFill="1" applyBorder="1" applyAlignment="1">
      <alignment horizontal="center"/>
    </xf>
    <xf numFmtId="0" fontId="18" fillId="11" borderId="4" xfId="0" applyFont="1" applyFill="1" applyBorder="1" applyAlignment="1">
      <alignment horizontal="center"/>
    </xf>
    <xf numFmtId="0" fontId="18" fillId="11" borderId="5" xfId="0" applyFont="1" applyFill="1" applyBorder="1" applyAlignment="1">
      <alignment horizontal="center"/>
    </xf>
    <xf numFmtId="0" fontId="18" fillId="0" borderId="0" xfId="0" applyFont="1"/>
    <xf numFmtId="0" fontId="18" fillId="11" borderId="2" xfId="0" applyFont="1" applyFill="1" applyBorder="1"/>
    <xf numFmtId="0" fontId="18" fillId="0" borderId="2" xfId="0" applyFont="1" applyBorder="1"/>
    <xf numFmtId="0" fontId="18" fillId="10" borderId="3" xfId="0" applyFont="1" applyFill="1" applyBorder="1"/>
    <xf numFmtId="0" fontId="17" fillId="0" borderId="2" xfId="0" applyFont="1" applyBorder="1"/>
    <xf numFmtId="0" fontId="17" fillId="0" borderId="6" xfId="0" applyFont="1" applyBorder="1"/>
    <xf numFmtId="0" fontId="17" fillId="0" borderId="7" xfId="0" applyFont="1" applyBorder="1"/>
    <xf numFmtId="0" fontId="18" fillId="11" borderId="2" xfId="0" applyFont="1" applyFill="1" applyBorder="1" applyAlignment="1">
      <alignment horizontal="center"/>
    </xf>
    <xf numFmtId="0" fontId="17" fillId="10" borderId="2" xfId="0" applyFont="1" applyFill="1" applyBorder="1"/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D29"/>
  <sheetViews>
    <sheetView tabSelected="1" zoomScale="130" zoomScaleNormal="130" workbookViewId="0">
      <selection activeCell="F24" sqref="F24"/>
    </sheetView>
  </sheetViews>
  <sheetFormatPr defaultColWidth="31.28515625" defaultRowHeight="12.75"/>
  <cols>
    <col min="1" max="1" width="33.42578125" style="20" bestFit="1" customWidth="1"/>
    <col min="2" max="3" width="8.42578125" style="20" bestFit="1" customWidth="1"/>
    <col min="4" max="4" width="9.85546875" style="20" customWidth="1"/>
    <col min="5" max="5" width="8" style="20" bestFit="1" customWidth="1"/>
    <col min="6" max="6" width="12.7109375" style="20" bestFit="1" customWidth="1"/>
    <col min="7" max="7" width="16.85546875" style="20" customWidth="1"/>
    <col min="8" max="8" width="17" style="20" bestFit="1" customWidth="1"/>
    <col min="9" max="9" width="16.5703125" style="20" customWidth="1"/>
    <col min="10" max="10" width="12" style="20" customWidth="1"/>
    <col min="11" max="228" width="31.28515625" style="20"/>
    <col min="229" max="236" width="31.28515625" style="21"/>
    <col min="237" max="238" width="31.28515625" style="22"/>
    <col min="239" max="16384" width="31.28515625" style="23"/>
  </cols>
  <sheetData>
    <row r="1" spans="1:238">
      <c r="A1" s="48" t="s">
        <v>69</v>
      </c>
      <c r="B1" s="48" t="s">
        <v>49</v>
      </c>
      <c r="C1" s="48" t="s">
        <v>43</v>
      </c>
      <c r="D1" s="48" t="s">
        <v>32</v>
      </c>
      <c r="E1" s="49" t="s">
        <v>0</v>
      </c>
      <c r="F1" s="48" t="s">
        <v>33</v>
      </c>
      <c r="G1" s="35"/>
      <c r="HP1" s="21"/>
      <c r="HQ1" s="21"/>
      <c r="HR1" s="21"/>
      <c r="HS1" s="21"/>
      <c r="HT1" s="21"/>
      <c r="HX1" s="22"/>
      <c r="HY1" s="22"/>
      <c r="HZ1" s="23"/>
      <c r="IA1" s="23"/>
      <c r="IB1" s="23"/>
      <c r="IC1" s="23"/>
      <c r="ID1" s="23"/>
    </row>
    <row r="2" spans="1:238">
      <c r="A2" s="36" t="s">
        <v>51</v>
      </c>
      <c r="B2" s="37">
        <v>131033.02</v>
      </c>
      <c r="C2" s="38">
        <v>129507.74</v>
      </c>
      <c r="D2" s="39">
        <f>AVERAGE(B2:C2)</f>
        <v>130270.38</v>
      </c>
      <c r="E2" s="40">
        <v>1</v>
      </c>
      <c r="F2" s="39">
        <f>E2*D2</f>
        <v>130270.38</v>
      </c>
      <c r="G2" s="35"/>
      <c r="HP2" s="21"/>
      <c r="HQ2" s="21"/>
      <c r="HR2" s="21"/>
      <c r="HS2" s="21"/>
      <c r="HT2" s="21"/>
      <c r="HX2" s="22"/>
      <c r="HY2" s="22"/>
      <c r="HZ2" s="23"/>
      <c r="IA2" s="23"/>
      <c r="IB2" s="23"/>
      <c r="IC2" s="23"/>
      <c r="ID2" s="23"/>
    </row>
    <row r="3" spans="1:238">
      <c r="A3" s="36" t="s">
        <v>48</v>
      </c>
      <c r="B3" s="37">
        <v>827415</v>
      </c>
      <c r="C3" s="38">
        <v>968957</v>
      </c>
      <c r="D3" s="39">
        <f t="shared" ref="D3:D9" si="0">AVERAGE(B3:C3)</f>
        <v>898186</v>
      </c>
      <c r="E3" s="40">
        <v>1</v>
      </c>
      <c r="F3" s="39">
        <f t="shared" ref="F3:F9" si="1">E3*D3</f>
        <v>898186</v>
      </c>
      <c r="G3" s="35"/>
      <c r="HP3" s="21"/>
      <c r="HQ3" s="21"/>
      <c r="HR3" s="21"/>
      <c r="HS3" s="21"/>
      <c r="HT3" s="21"/>
      <c r="HX3" s="22"/>
      <c r="HY3" s="22"/>
      <c r="HZ3" s="23"/>
      <c r="IA3" s="23"/>
      <c r="IB3" s="23"/>
      <c r="IC3" s="23"/>
      <c r="ID3" s="23"/>
    </row>
    <row r="4" spans="1:238">
      <c r="A4" s="36" t="s">
        <v>53</v>
      </c>
      <c r="B4" s="37">
        <v>2412882</v>
      </c>
      <c r="C4" s="37">
        <v>2190144</v>
      </c>
      <c r="D4" s="39">
        <f t="shared" ref="D4:D5" si="2">AVERAGE(B4:C4)</f>
        <v>2301513</v>
      </c>
      <c r="E4" s="40">
        <v>1</v>
      </c>
      <c r="F4" s="39">
        <f t="shared" ref="F4:F5" si="3">E4*D4</f>
        <v>2301513</v>
      </c>
      <c r="G4" s="35"/>
      <c r="H4" s="56" t="s">
        <v>77</v>
      </c>
      <c r="I4" s="56">
        <v>87390929</v>
      </c>
      <c r="HP4" s="21"/>
      <c r="HQ4" s="21"/>
      <c r="HR4" s="21"/>
      <c r="HS4" s="21"/>
      <c r="HT4" s="21"/>
      <c r="HX4" s="22"/>
      <c r="HY4" s="22"/>
      <c r="HZ4" s="23"/>
      <c r="IA4" s="23"/>
      <c r="IB4" s="23"/>
      <c r="IC4" s="23"/>
      <c r="ID4" s="23"/>
    </row>
    <row r="5" spans="1:238" ht="12" customHeight="1">
      <c r="A5" s="36" t="s">
        <v>70</v>
      </c>
      <c r="B5" s="37">
        <v>748624</v>
      </c>
      <c r="C5" s="37">
        <v>832474</v>
      </c>
      <c r="D5" s="39">
        <f t="shared" si="2"/>
        <v>790549</v>
      </c>
      <c r="E5" s="40">
        <v>1</v>
      </c>
      <c r="F5" s="39">
        <f t="shared" si="3"/>
        <v>790549</v>
      </c>
      <c r="G5" s="35"/>
      <c r="H5" s="56" t="s">
        <v>78</v>
      </c>
      <c r="I5" s="56">
        <v>74476288</v>
      </c>
      <c r="HP5" s="21"/>
      <c r="HQ5" s="21"/>
      <c r="HR5" s="21"/>
      <c r="HS5" s="21"/>
      <c r="HT5" s="21"/>
      <c r="HX5" s="22"/>
      <c r="HY5" s="22"/>
      <c r="HZ5" s="23"/>
      <c r="IA5" s="23"/>
      <c r="IB5" s="23"/>
      <c r="IC5" s="23"/>
      <c r="ID5" s="23"/>
    </row>
    <row r="6" spans="1:238" ht="12" customHeight="1">
      <c r="A6" s="36" t="s">
        <v>54</v>
      </c>
      <c r="B6" s="37">
        <v>378000</v>
      </c>
      <c r="C6" s="37">
        <v>378000</v>
      </c>
      <c r="D6" s="39">
        <f t="shared" si="0"/>
        <v>378000</v>
      </c>
      <c r="E6" s="40">
        <v>1</v>
      </c>
      <c r="F6" s="39">
        <f t="shared" si="1"/>
        <v>378000</v>
      </c>
      <c r="G6" s="35"/>
      <c r="H6" s="56" t="s">
        <v>79</v>
      </c>
      <c r="I6" s="56">
        <f>0+967148+17196233+15093912+11097943+17057664+7905384+3652525+4253374+4989391+4073567+5898670</f>
        <v>92185811</v>
      </c>
      <c r="HP6" s="21"/>
      <c r="HQ6" s="21"/>
      <c r="HR6" s="21"/>
      <c r="HS6" s="21"/>
      <c r="HT6" s="21"/>
      <c r="HX6" s="22"/>
      <c r="HY6" s="22"/>
      <c r="HZ6" s="23"/>
      <c r="IA6" s="23"/>
      <c r="IB6" s="23"/>
      <c r="IC6" s="23"/>
      <c r="ID6" s="23"/>
    </row>
    <row r="7" spans="1:238" ht="12" customHeight="1">
      <c r="A7" s="36" t="s">
        <v>71</v>
      </c>
      <c r="B7" s="37">
        <v>698583</v>
      </c>
      <c r="C7" s="37">
        <v>884047</v>
      </c>
      <c r="D7" s="39">
        <f t="shared" ref="D7" si="4">AVERAGE(B7:C7)</f>
        <v>791315</v>
      </c>
      <c r="E7" s="40">
        <v>0</v>
      </c>
      <c r="F7" s="39">
        <f t="shared" ref="F7" si="5">E7*D7</f>
        <v>0</v>
      </c>
      <c r="G7" s="35"/>
      <c r="HP7" s="21"/>
      <c r="HQ7" s="21"/>
      <c r="HR7" s="21"/>
      <c r="HS7" s="21"/>
      <c r="HT7" s="21"/>
      <c r="HX7" s="22"/>
      <c r="HY7" s="22"/>
      <c r="HZ7" s="23"/>
      <c r="IA7" s="23"/>
      <c r="IB7" s="23"/>
      <c r="IC7" s="23"/>
      <c r="ID7" s="23"/>
    </row>
    <row r="8" spans="1:238" ht="12" customHeight="1">
      <c r="A8" s="36" t="s">
        <v>55</v>
      </c>
      <c r="B8" s="37">
        <f>398342+350300+240000+138000+155295+147844+116078+122185+157181</f>
        <v>1825225</v>
      </c>
      <c r="C8" s="37">
        <f>445464+387012+240000+138000+184875+167875+139813+141364+187120</f>
        <v>2031523</v>
      </c>
      <c r="D8" s="39">
        <f t="shared" ref="D8" si="6">AVERAGE(B8:C8)</f>
        <v>1928374</v>
      </c>
      <c r="E8" s="40">
        <v>0</v>
      </c>
      <c r="F8" s="39">
        <f t="shared" ref="F8" si="7">E8*D8</f>
        <v>0</v>
      </c>
      <c r="G8" s="35"/>
      <c r="HP8" s="21"/>
      <c r="HQ8" s="21"/>
      <c r="HR8" s="21"/>
      <c r="HS8" s="21"/>
      <c r="HT8" s="21"/>
      <c r="HX8" s="22"/>
      <c r="HY8" s="22"/>
      <c r="HZ8" s="23"/>
      <c r="IA8" s="23"/>
      <c r="IB8" s="23"/>
      <c r="IC8" s="23"/>
      <c r="ID8" s="23"/>
    </row>
    <row r="9" spans="1:238">
      <c r="A9" s="36" t="s">
        <v>44</v>
      </c>
      <c r="B9" s="37">
        <v>-52655</v>
      </c>
      <c r="C9" s="37">
        <v>-29668</v>
      </c>
      <c r="D9" s="39">
        <f t="shared" si="0"/>
        <v>-41161.5</v>
      </c>
      <c r="E9" s="40">
        <v>1</v>
      </c>
      <c r="F9" s="39">
        <f t="shared" si="1"/>
        <v>-41161.5</v>
      </c>
      <c r="G9" s="35"/>
      <c r="H9" s="56" t="s">
        <v>69</v>
      </c>
      <c r="I9" s="56" t="s">
        <v>52</v>
      </c>
      <c r="HP9" s="21"/>
      <c r="HQ9" s="21"/>
      <c r="HR9" s="21"/>
      <c r="HS9" s="21"/>
      <c r="HT9" s="21"/>
      <c r="HX9" s="22"/>
      <c r="HY9" s="22"/>
      <c r="HZ9" s="23"/>
      <c r="IA9" s="23"/>
      <c r="IB9" s="23"/>
      <c r="IC9" s="23"/>
      <c r="ID9" s="23"/>
    </row>
    <row r="10" spans="1:238">
      <c r="A10" s="48" t="s">
        <v>72</v>
      </c>
      <c r="B10" s="48" t="s">
        <v>49</v>
      </c>
      <c r="C10" s="48" t="s">
        <v>43</v>
      </c>
      <c r="D10" s="48" t="s">
        <v>32</v>
      </c>
      <c r="E10" s="49" t="s">
        <v>0</v>
      </c>
      <c r="F10" s="48" t="s">
        <v>33</v>
      </c>
      <c r="G10" s="35"/>
      <c r="H10" s="56" t="s">
        <v>74</v>
      </c>
      <c r="I10" s="56" t="s">
        <v>80</v>
      </c>
      <c r="J10" s="20" t="s">
        <v>82</v>
      </c>
      <c r="HP10" s="21"/>
      <c r="HQ10" s="21"/>
      <c r="HR10" s="21"/>
      <c r="HS10" s="21"/>
      <c r="HT10" s="21"/>
      <c r="HX10" s="22"/>
      <c r="HY10" s="22"/>
      <c r="HZ10" s="23"/>
      <c r="IA10" s="23"/>
      <c r="IB10" s="23"/>
      <c r="IC10" s="23"/>
      <c r="ID10" s="23"/>
    </row>
    <row r="11" spans="1:238">
      <c r="A11" s="36" t="s">
        <v>73</v>
      </c>
      <c r="B11" s="37">
        <v>90000</v>
      </c>
      <c r="C11" s="38">
        <v>0</v>
      </c>
      <c r="D11" s="39">
        <f>AVERAGE(B11:C11)</f>
        <v>45000</v>
      </c>
      <c r="E11" s="40">
        <v>0.25</v>
      </c>
      <c r="F11" s="39">
        <f>E11*D11</f>
        <v>11250</v>
      </c>
      <c r="G11" s="35"/>
      <c r="H11" s="56" t="s">
        <v>72</v>
      </c>
      <c r="I11" s="56" t="s">
        <v>81</v>
      </c>
      <c r="J11" s="20" t="s">
        <v>82</v>
      </c>
      <c r="HP11" s="21"/>
      <c r="HQ11" s="21"/>
      <c r="HR11" s="21"/>
      <c r="HS11" s="21"/>
      <c r="HT11" s="21"/>
      <c r="HX11" s="22"/>
      <c r="HY11" s="22"/>
      <c r="HZ11" s="23"/>
      <c r="IA11" s="23"/>
      <c r="IB11" s="23"/>
      <c r="IC11" s="23"/>
      <c r="ID11" s="23"/>
    </row>
    <row r="12" spans="1:238" ht="25.5">
      <c r="A12" s="36" t="s">
        <v>75</v>
      </c>
      <c r="B12" s="37">
        <f>240000+398324</f>
        <v>638324</v>
      </c>
      <c r="C12" s="38">
        <f>240000+445463</f>
        <v>685463</v>
      </c>
      <c r="D12" s="39">
        <f t="shared" ref="D12:D14" si="8">AVERAGE(B12:C12)</f>
        <v>661893.5</v>
      </c>
      <c r="E12" s="40">
        <v>0</v>
      </c>
      <c r="F12" s="39">
        <f t="shared" ref="F12:F14" si="9">E12*D12</f>
        <v>0</v>
      </c>
      <c r="G12" s="35"/>
      <c r="HP12" s="21"/>
      <c r="HQ12" s="21"/>
      <c r="HR12" s="21"/>
      <c r="HS12" s="21"/>
      <c r="HT12" s="21"/>
      <c r="HX12" s="22"/>
      <c r="HY12" s="22"/>
      <c r="HZ12" s="23"/>
      <c r="IA12" s="23"/>
      <c r="IB12" s="23"/>
      <c r="IC12" s="23"/>
      <c r="ID12" s="23"/>
    </row>
    <row r="13" spans="1:238" ht="12" customHeight="1">
      <c r="A13" s="36" t="s">
        <v>50</v>
      </c>
      <c r="B13" s="37">
        <v>211</v>
      </c>
      <c r="C13" s="37">
        <v>254</v>
      </c>
      <c r="D13" s="39">
        <f t="shared" si="8"/>
        <v>232.5</v>
      </c>
      <c r="E13" s="40">
        <v>0.25</v>
      </c>
      <c r="F13" s="39">
        <f t="shared" si="9"/>
        <v>58.125</v>
      </c>
      <c r="G13" s="35"/>
      <c r="HP13" s="21"/>
      <c r="HQ13" s="21"/>
      <c r="HR13" s="21"/>
      <c r="HS13" s="21"/>
      <c r="HT13" s="21"/>
      <c r="HX13" s="22"/>
      <c r="HY13" s="22"/>
      <c r="HZ13" s="23"/>
      <c r="IA13" s="23"/>
      <c r="IB13" s="23"/>
      <c r="IC13" s="23"/>
      <c r="ID13" s="23"/>
    </row>
    <row r="14" spans="1:238">
      <c r="A14" s="36" t="s">
        <v>44</v>
      </c>
      <c r="B14" s="37">
        <v>0</v>
      </c>
      <c r="C14" s="37">
        <v>0</v>
      </c>
      <c r="D14" s="39">
        <f t="shared" si="8"/>
        <v>0</v>
      </c>
      <c r="E14" s="40">
        <v>1</v>
      </c>
      <c r="F14" s="39">
        <f t="shared" si="9"/>
        <v>0</v>
      </c>
      <c r="G14" s="35"/>
      <c r="HP14" s="21"/>
      <c r="HQ14" s="21"/>
      <c r="HR14" s="21"/>
      <c r="HS14" s="21"/>
      <c r="HT14" s="21"/>
      <c r="HX14" s="22"/>
      <c r="HY14" s="22"/>
      <c r="HZ14" s="23"/>
      <c r="IA14" s="23"/>
      <c r="IB14" s="23"/>
      <c r="IC14" s="23"/>
      <c r="ID14" s="23"/>
    </row>
    <row r="15" spans="1:238">
      <c r="A15" s="48" t="s">
        <v>74</v>
      </c>
      <c r="B15" s="48" t="s">
        <v>49</v>
      </c>
      <c r="C15" s="48" t="s">
        <v>43</v>
      </c>
      <c r="D15" s="48" t="s">
        <v>32</v>
      </c>
      <c r="E15" s="49" t="s">
        <v>0</v>
      </c>
      <c r="F15" s="48" t="s">
        <v>33</v>
      </c>
      <c r="G15" s="35"/>
      <c r="HP15" s="21"/>
      <c r="HQ15" s="21"/>
      <c r="HR15" s="21"/>
      <c r="HS15" s="21"/>
      <c r="HT15" s="21"/>
      <c r="HX15" s="22"/>
      <c r="HY15" s="22"/>
      <c r="HZ15" s="23"/>
      <c r="IA15" s="23"/>
      <c r="IB15" s="23"/>
      <c r="IC15" s="23"/>
      <c r="ID15" s="23"/>
    </row>
    <row r="16" spans="1:238">
      <c r="A16" s="36" t="s">
        <v>73</v>
      </c>
      <c r="B16" s="37">
        <v>90000</v>
      </c>
      <c r="C16" s="38">
        <v>0</v>
      </c>
      <c r="D16" s="39">
        <f>AVERAGE(B16:C16)</f>
        <v>45000</v>
      </c>
      <c r="E16" s="40">
        <v>0</v>
      </c>
      <c r="F16" s="39">
        <f>E16*D16</f>
        <v>0</v>
      </c>
      <c r="G16" s="35"/>
      <c r="HP16" s="21"/>
      <c r="HQ16" s="21"/>
      <c r="HR16" s="21"/>
      <c r="HS16" s="21"/>
      <c r="HT16" s="21"/>
      <c r="HX16" s="22"/>
      <c r="HY16" s="22"/>
      <c r="HZ16" s="23"/>
      <c r="IA16" s="23"/>
      <c r="IB16" s="23"/>
      <c r="IC16" s="23"/>
      <c r="ID16" s="23"/>
    </row>
    <row r="17" spans="1:238" ht="25.5">
      <c r="A17" s="36" t="s">
        <v>75</v>
      </c>
      <c r="B17" s="37">
        <f>138000+350300</f>
        <v>488300</v>
      </c>
      <c r="C17" s="38">
        <f>138000+387011</f>
        <v>525011</v>
      </c>
      <c r="D17" s="39">
        <f t="shared" ref="D17:D20" si="10">AVERAGE(B17:C17)</f>
        <v>506655.5</v>
      </c>
      <c r="E17" s="40">
        <v>0</v>
      </c>
      <c r="F17" s="39">
        <f t="shared" ref="F17:F20" si="11">E17*D17</f>
        <v>0</v>
      </c>
      <c r="G17" s="35"/>
      <c r="HP17" s="21"/>
      <c r="HQ17" s="21"/>
      <c r="HR17" s="21"/>
      <c r="HS17" s="21"/>
      <c r="HT17" s="21"/>
      <c r="HX17" s="22"/>
      <c r="HY17" s="22"/>
      <c r="HZ17" s="23"/>
      <c r="IA17" s="23"/>
      <c r="IB17" s="23"/>
      <c r="IC17" s="23"/>
      <c r="ID17" s="23"/>
    </row>
    <row r="18" spans="1:238" ht="12" customHeight="1">
      <c r="A18" s="36" t="s">
        <v>76</v>
      </c>
      <c r="B18" s="37">
        <v>148019</v>
      </c>
      <c r="C18" s="37">
        <v>133767</v>
      </c>
      <c r="D18" s="39">
        <f t="shared" ref="D18" si="12">AVERAGE(B18:C18)</f>
        <v>140893</v>
      </c>
      <c r="E18" s="40">
        <v>0.25</v>
      </c>
      <c r="F18" s="39">
        <f t="shared" ref="F18" si="13">E18*D18</f>
        <v>35223.25</v>
      </c>
      <c r="G18" s="35"/>
    </row>
    <row r="19" spans="1:238" ht="12" customHeight="1">
      <c r="A19" s="36" t="s">
        <v>50</v>
      </c>
      <c r="B19" s="37">
        <v>59</v>
      </c>
      <c r="C19" s="37">
        <v>128</v>
      </c>
      <c r="D19" s="39">
        <f t="shared" si="10"/>
        <v>93.5</v>
      </c>
      <c r="E19" s="40">
        <v>0.25</v>
      </c>
      <c r="F19" s="39">
        <f t="shared" si="11"/>
        <v>23.375</v>
      </c>
      <c r="G19" s="35"/>
    </row>
    <row r="20" spans="1:238">
      <c r="A20" s="36" t="s">
        <v>44</v>
      </c>
      <c r="B20" s="37">
        <v>0</v>
      </c>
      <c r="C20" s="37">
        <v>0</v>
      </c>
      <c r="D20" s="39">
        <f t="shared" si="10"/>
        <v>0</v>
      </c>
      <c r="E20" s="40">
        <v>1</v>
      </c>
      <c r="F20" s="39">
        <f t="shared" si="11"/>
        <v>0</v>
      </c>
      <c r="G20" s="35"/>
    </row>
    <row r="21" spans="1:238" ht="15.4" customHeight="1">
      <c r="A21" s="50" t="s">
        <v>34</v>
      </c>
      <c r="B21" s="51"/>
      <c r="C21" s="51"/>
      <c r="D21" s="51"/>
      <c r="E21" s="51"/>
      <c r="F21" s="52">
        <f>+SUM(F2:F20)</f>
        <v>4503911.63</v>
      </c>
      <c r="G21" s="35"/>
    </row>
    <row r="22" spans="1:238" ht="16.350000000000001" customHeight="1">
      <c r="A22" s="41" t="s">
        <v>35</v>
      </c>
      <c r="B22" s="42"/>
      <c r="C22" s="42"/>
      <c r="D22" s="42"/>
      <c r="E22" s="42"/>
      <c r="F22" s="52">
        <f>F21/12</f>
        <v>375325.96916666668</v>
      </c>
      <c r="G22" s="35"/>
    </row>
    <row r="23" spans="1:238">
      <c r="A23" s="41" t="s">
        <v>36</v>
      </c>
      <c r="B23" s="42"/>
      <c r="C23" s="42"/>
      <c r="D23" s="42"/>
      <c r="E23" s="42"/>
      <c r="F23" s="43">
        <f>RTR!L7</f>
        <v>147983</v>
      </c>
      <c r="G23" s="35"/>
    </row>
    <row r="24" spans="1:238" ht="14.25" customHeight="1">
      <c r="A24" s="44" t="s">
        <v>45</v>
      </c>
      <c r="B24" s="44"/>
      <c r="C24" s="44"/>
      <c r="D24" s="44"/>
      <c r="E24" s="44"/>
      <c r="F24" s="45">
        <v>1</v>
      </c>
      <c r="G24" s="35"/>
    </row>
    <row r="25" spans="1:238" ht="16.350000000000001" customHeight="1">
      <c r="A25" s="41" t="s">
        <v>37</v>
      </c>
      <c r="B25" s="42"/>
      <c r="C25" s="42"/>
      <c r="D25" s="42"/>
      <c r="E25" s="42"/>
      <c r="F25" s="53">
        <f>(F22*F24)-F23</f>
        <v>227342.96916666668</v>
      </c>
      <c r="G25" s="35"/>
    </row>
    <row r="26" spans="1:238" ht="16.350000000000001" customHeight="1">
      <c r="A26" s="41" t="s">
        <v>38</v>
      </c>
      <c r="B26" s="42"/>
      <c r="C26" s="42"/>
      <c r="D26" s="42"/>
      <c r="E26" s="42"/>
      <c r="F26" s="44">
        <v>180</v>
      </c>
      <c r="G26" s="35"/>
    </row>
    <row r="27" spans="1:238" ht="15" customHeight="1">
      <c r="A27" s="41" t="s">
        <v>39</v>
      </c>
      <c r="B27" s="42"/>
      <c r="C27" s="42"/>
      <c r="D27" s="42"/>
      <c r="E27" s="42"/>
      <c r="F27" s="45">
        <v>9.7500000000000003E-2</v>
      </c>
      <c r="G27" s="35"/>
    </row>
    <row r="28" spans="1:238">
      <c r="A28" s="41" t="s">
        <v>40</v>
      </c>
      <c r="B28" s="42"/>
      <c r="C28" s="42"/>
      <c r="D28" s="42"/>
      <c r="E28" s="42"/>
      <c r="F28" s="54">
        <f>PMT(F27/12,F26,-100000)</f>
        <v>1059.362663542757</v>
      </c>
      <c r="G28" s="35"/>
    </row>
    <row r="29" spans="1:238">
      <c r="A29" s="41" t="s">
        <v>41</v>
      </c>
      <c r="B29" s="42"/>
      <c r="C29" s="42"/>
      <c r="D29" s="42"/>
      <c r="E29" s="42"/>
      <c r="F29" s="55">
        <f>F25/F28</f>
        <v>214.60353190698501</v>
      </c>
      <c r="G29" s="35"/>
    </row>
  </sheetData>
  <sheetProtection selectLockedCells="1" selectUnlockedCells="1"/>
  <pageMargins left="0.78749999999999998" right="0.78749999999999998" top="1.05277777777778" bottom="1.05277777777778" header="0.78749999999999998" footer="0.78749999999999998"/>
  <pageSetup scale="90"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</sheetPr>
  <dimension ref="A1:HX7"/>
  <sheetViews>
    <sheetView zoomScale="136" zoomScaleNormal="136" workbookViewId="0">
      <selection activeCell="K4" sqref="K4"/>
    </sheetView>
  </sheetViews>
  <sheetFormatPr defaultColWidth="22.140625" defaultRowHeight="12"/>
  <cols>
    <col min="1" max="1" width="6.140625" style="24" bestFit="1" customWidth="1"/>
    <col min="2" max="2" width="15.28515625" style="24" bestFit="1" customWidth="1"/>
    <col min="3" max="3" width="17.42578125" style="24" customWidth="1"/>
    <col min="4" max="4" width="10.140625" style="24" bestFit="1" customWidth="1"/>
    <col min="5" max="5" width="8.7109375" style="24" bestFit="1" customWidth="1"/>
    <col min="6" max="6" width="9.140625" style="24" bestFit="1" customWidth="1"/>
    <col min="7" max="7" width="7.85546875" style="24" bestFit="1" customWidth="1"/>
    <col min="8" max="8" width="6.5703125" style="24" bestFit="1" customWidth="1"/>
    <col min="9" max="9" width="9.7109375" style="24" customWidth="1"/>
    <col min="10" max="10" width="9.140625" style="24" bestFit="1" customWidth="1"/>
    <col min="11" max="11" width="7.85546875" style="24" bestFit="1" customWidth="1"/>
    <col min="12" max="12" width="13.42578125" style="24" bestFit="1" customWidth="1"/>
    <col min="13" max="13" width="20.140625" style="24" bestFit="1" customWidth="1"/>
    <col min="14" max="232" width="22.140625" style="24"/>
    <col min="233" max="16384" width="22.140625" style="25"/>
  </cols>
  <sheetData>
    <row r="1" spans="1:232" s="27" customFormat="1" ht="12.75">
      <c r="A1" s="59" t="s">
        <v>1</v>
      </c>
      <c r="B1" s="59" t="s">
        <v>46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47</v>
      </c>
      <c r="H1" s="59" t="s">
        <v>6</v>
      </c>
      <c r="I1" s="59" t="s">
        <v>7</v>
      </c>
      <c r="J1" s="59" t="s">
        <v>8</v>
      </c>
      <c r="K1" s="59" t="s">
        <v>9</v>
      </c>
      <c r="L1" s="59" t="s">
        <v>42</v>
      </c>
      <c r="M1" s="60" t="s">
        <v>67</v>
      </c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6"/>
      <c r="GM1" s="26"/>
      <c r="GN1" s="26"/>
      <c r="GO1" s="26"/>
      <c r="GP1" s="26"/>
      <c r="GQ1" s="26"/>
      <c r="GR1" s="26"/>
      <c r="GS1" s="26"/>
      <c r="GT1" s="26"/>
      <c r="GU1" s="26"/>
      <c r="GV1" s="26"/>
      <c r="GW1" s="26"/>
      <c r="GX1" s="26"/>
      <c r="GY1" s="26"/>
      <c r="GZ1" s="26"/>
      <c r="HA1" s="26"/>
      <c r="HB1" s="26"/>
      <c r="HC1" s="26"/>
      <c r="HD1" s="26"/>
      <c r="HE1" s="26"/>
      <c r="HF1" s="26"/>
      <c r="HG1" s="26"/>
      <c r="HH1" s="26"/>
      <c r="HI1" s="26"/>
      <c r="HJ1" s="26"/>
      <c r="HK1" s="26"/>
      <c r="HL1" s="26"/>
      <c r="HM1" s="26"/>
      <c r="HN1" s="26"/>
      <c r="HO1" s="26"/>
      <c r="HP1" s="26"/>
      <c r="HQ1" s="26"/>
      <c r="HR1" s="26"/>
      <c r="HS1" s="26"/>
      <c r="HT1" s="26"/>
      <c r="HU1" s="26"/>
      <c r="HV1" s="26"/>
      <c r="HW1" s="26"/>
    </row>
    <row r="2" spans="1:232">
      <c r="A2" s="29">
        <v>1</v>
      </c>
      <c r="B2" s="47">
        <v>706000140372</v>
      </c>
      <c r="C2" s="29" t="s">
        <v>58</v>
      </c>
      <c r="D2" s="29" t="s">
        <v>68</v>
      </c>
      <c r="E2" s="46" t="s">
        <v>59</v>
      </c>
      <c r="F2" s="47">
        <v>1500000</v>
      </c>
      <c r="G2" s="34"/>
      <c r="H2" s="57">
        <v>36</v>
      </c>
      <c r="I2" s="57">
        <v>21</v>
      </c>
      <c r="J2" s="57">
        <f>36-21</f>
        <v>15</v>
      </c>
      <c r="K2" s="47">
        <v>54229</v>
      </c>
      <c r="L2" s="30" t="s">
        <v>57</v>
      </c>
      <c r="M2" s="61">
        <v>1295333387</v>
      </c>
      <c r="HX2" s="25"/>
    </row>
    <row r="3" spans="1:232">
      <c r="A3" s="29">
        <v>2</v>
      </c>
      <c r="B3" s="47" t="s">
        <v>60</v>
      </c>
      <c r="C3" s="29" t="s">
        <v>58</v>
      </c>
      <c r="D3" s="29" t="s">
        <v>61</v>
      </c>
      <c r="E3" s="46" t="s">
        <v>62</v>
      </c>
      <c r="F3" s="47">
        <v>25000000</v>
      </c>
      <c r="G3" s="57">
        <v>20981020</v>
      </c>
      <c r="H3" s="57">
        <v>184</v>
      </c>
      <c r="I3" s="57">
        <v>53</v>
      </c>
      <c r="J3" s="57">
        <f>184-53</f>
        <v>131</v>
      </c>
      <c r="K3" s="47">
        <v>259005</v>
      </c>
      <c r="L3" s="30" t="s">
        <v>63</v>
      </c>
      <c r="M3" s="61">
        <v>1295333387</v>
      </c>
      <c r="HX3" s="25"/>
    </row>
    <row r="4" spans="1:232">
      <c r="A4" s="61">
        <v>3</v>
      </c>
      <c r="B4" s="61"/>
      <c r="C4" s="61"/>
      <c r="D4" s="61"/>
      <c r="E4" s="61"/>
      <c r="F4" s="61"/>
      <c r="G4" s="61"/>
      <c r="H4" s="61"/>
      <c r="I4" s="61"/>
      <c r="J4" s="61"/>
      <c r="K4" s="47">
        <v>30669</v>
      </c>
      <c r="L4" s="30" t="s">
        <v>63</v>
      </c>
      <c r="M4" s="61">
        <v>1295333387</v>
      </c>
      <c r="HX4" s="25"/>
    </row>
    <row r="5" spans="1:232">
      <c r="A5" s="29">
        <v>4</v>
      </c>
      <c r="B5" s="47">
        <v>58668711</v>
      </c>
      <c r="C5" s="29" t="s">
        <v>58</v>
      </c>
      <c r="D5" s="29" t="s">
        <v>56</v>
      </c>
      <c r="E5" s="46" t="s">
        <v>64</v>
      </c>
      <c r="F5" s="47">
        <v>1800000</v>
      </c>
      <c r="G5" s="34"/>
      <c r="H5" s="57">
        <v>50</v>
      </c>
      <c r="I5" s="57">
        <v>34</v>
      </c>
      <c r="J5" s="57">
        <f>50-24</f>
        <v>26</v>
      </c>
      <c r="K5" s="47">
        <v>45016</v>
      </c>
      <c r="L5" s="30" t="s">
        <v>57</v>
      </c>
      <c r="M5" s="61">
        <v>1295333387</v>
      </c>
      <c r="HX5" s="25"/>
    </row>
    <row r="6" spans="1:232">
      <c r="A6" s="29">
        <v>5</v>
      </c>
      <c r="B6" s="47">
        <v>24705393</v>
      </c>
      <c r="C6" s="29" t="s">
        <v>58</v>
      </c>
      <c r="D6" s="29" t="s">
        <v>65</v>
      </c>
      <c r="E6" s="46" t="s">
        <v>66</v>
      </c>
      <c r="F6" s="47">
        <v>1872936</v>
      </c>
      <c r="G6" s="34"/>
      <c r="H6" s="57">
        <v>55</v>
      </c>
      <c r="I6" s="57">
        <v>22</v>
      </c>
      <c r="J6" s="57">
        <v>33</v>
      </c>
      <c r="K6" s="47">
        <v>48738</v>
      </c>
      <c r="L6" s="30" t="s">
        <v>57</v>
      </c>
      <c r="M6" s="61">
        <v>1295333387</v>
      </c>
      <c r="HX6" s="25"/>
    </row>
    <row r="7" spans="1:232">
      <c r="A7" s="31"/>
      <c r="B7" s="28"/>
      <c r="C7" s="28"/>
      <c r="D7" s="28"/>
      <c r="E7" s="28"/>
      <c r="F7" s="32"/>
      <c r="G7" s="28"/>
      <c r="H7" s="28"/>
      <c r="I7" s="28"/>
      <c r="J7" s="28"/>
      <c r="K7" s="28"/>
      <c r="L7" s="33">
        <f>SUMIF(L2:L6,"Y",K2:K6)</f>
        <v>147983</v>
      </c>
      <c r="M7" s="58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90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62" t="s">
        <v>10</v>
      </c>
      <c r="B1" s="62"/>
      <c r="C1" s="2"/>
    </row>
    <row r="2" spans="1:6" ht="14.25" customHeight="1">
      <c r="A2" s="62" t="s">
        <v>11</v>
      </c>
      <c r="B2" s="62"/>
      <c r="C2" s="2"/>
    </row>
    <row r="5" spans="1:6" ht="30">
      <c r="A5" s="3" t="s">
        <v>1</v>
      </c>
      <c r="B5" s="4" t="s">
        <v>12</v>
      </c>
      <c r="C5" s="4" t="s">
        <v>13</v>
      </c>
      <c r="D5" s="5" t="s">
        <v>14</v>
      </c>
      <c r="E5" s="1" t="s">
        <v>15</v>
      </c>
      <c r="F5" s="1" t="s">
        <v>16</v>
      </c>
    </row>
    <row r="6" spans="1:6" ht="42.75">
      <c r="A6" s="6">
        <v>1</v>
      </c>
      <c r="B6" s="7" t="s">
        <v>17</v>
      </c>
      <c r="C6" s="8" t="s">
        <v>18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19</v>
      </c>
      <c r="C7" s="8" t="s">
        <v>20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21</v>
      </c>
      <c r="C8" s="8" t="s">
        <v>22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23</v>
      </c>
      <c r="C9" s="12" t="s">
        <v>24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25</v>
      </c>
      <c r="C10" s="8" t="s">
        <v>26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27</v>
      </c>
      <c r="C11" s="14" t="s">
        <v>28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29</v>
      </c>
      <c r="C12" s="15" t="s">
        <v>30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31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B4:AH20"/>
  <sheetViews>
    <sheetView topLeftCell="A2" zoomScale="160" zoomScaleNormal="160" workbookViewId="0">
      <selection activeCell="AH21" sqref="AH21"/>
    </sheetView>
  </sheetViews>
  <sheetFormatPr defaultRowHeight="12.75"/>
  <cols>
    <col min="34" max="34" width="9.42578125" bestFit="1" customWidth="1"/>
  </cols>
  <sheetData>
    <row r="4" spans="2:34" ht="15">
      <c r="B4" s="63"/>
      <c r="C4" s="63"/>
      <c r="D4" s="64" t="s">
        <v>86</v>
      </c>
      <c r="E4" s="65"/>
      <c r="F4" s="65"/>
      <c r="G4" s="65"/>
      <c r="H4" s="65"/>
      <c r="I4" s="65"/>
      <c r="J4" s="65"/>
      <c r="K4" s="65"/>
      <c r="L4" s="66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</row>
    <row r="5" spans="2:34" ht="15"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7" t="s">
        <v>83</v>
      </c>
    </row>
    <row r="6" spans="2:34" ht="15">
      <c r="B6" s="63"/>
      <c r="C6" s="68">
        <v>1</v>
      </c>
      <c r="D6" s="68">
        <v>2</v>
      </c>
      <c r="E6" s="68">
        <v>3</v>
      </c>
      <c r="F6" s="68">
        <v>4</v>
      </c>
      <c r="G6" s="68">
        <v>5</v>
      </c>
      <c r="H6" s="68">
        <v>6</v>
      </c>
      <c r="I6" s="68">
        <v>7</v>
      </c>
      <c r="J6" s="68">
        <v>8</v>
      </c>
      <c r="K6" s="68">
        <v>9</v>
      </c>
      <c r="L6" s="68">
        <v>10</v>
      </c>
      <c r="M6" s="68">
        <v>11</v>
      </c>
      <c r="N6" s="68">
        <v>12</v>
      </c>
      <c r="O6" s="68">
        <v>13</v>
      </c>
      <c r="P6" s="68">
        <v>14</v>
      </c>
      <c r="Q6" s="68">
        <v>15</v>
      </c>
      <c r="R6" s="68">
        <v>16</v>
      </c>
      <c r="S6" s="68">
        <v>17</v>
      </c>
      <c r="T6" s="68">
        <v>18</v>
      </c>
      <c r="U6" s="68">
        <v>19</v>
      </c>
      <c r="V6" s="68">
        <v>20</v>
      </c>
      <c r="W6" s="68">
        <v>21</v>
      </c>
      <c r="X6" s="68">
        <v>22</v>
      </c>
      <c r="Y6" s="68">
        <v>23</v>
      </c>
      <c r="Z6" s="68">
        <v>24</v>
      </c>
      <c r="AA6" s="68">
        <v>25</v>
      </c>
      <c r="AB6" s="68">
        <v>26</v>
      </c>
      <c r="AC6" s="68">
        <v>27</v>
      </c>
      <c r="AD6" s="68">
        <v>28</v>
      </c>
      <c r="AE6" s="68">
        <v>29</v>
      </c>
      <c r="AF6" s="68">
        <v>30</v>
      </c>
      <c r="AG6" s="68">
        <v>31</v>
      </c>
      <c r="AH6" s="69" t="s">
        <v>84</v>
      </c>
    </row>
    <row r="7" spans="2:34" ht="15">
      <c r="B7" s="70" t="s">
        <v>87</v>
      </c>
      <c r="C7" s="71">
        <v>1129</v>
      </c>
      <c r="D7" s="71">
        <v>1129</v>
      </c>
      <c r="E7" s="71">
        <v>1129</v>
      </c>
      <c r="F7" s="71">
        <v>1124</v>
      </c>
      <c r="G7" s="71">
        <v>43332</v>
      </c>
      <c r="H7" s="71">
        <v>6326</v>
      </c>
      <c r="I7" s="71">
        <v>6326</v>
      </c>
      <c r="J7" s="71">
        <v>6209</v>
      </c>
      <c r="K7" s="71">
        <v>6209</v>
      </c>
      <c r="L7" s="71">
        <v>6209</v>
      </c>
      <c r="M7" s="71">
        <v>185281</v>
      </c>
      <c r="N7" s="71">
        <v>70234</v>
      </c>
      <c r="O7" s="71">
        <v>24952</v>
      </c>
      <c r="P7" s="71">
        <v>27678</v>
      </c>
      <c r="Q7" s="71">
        <v>6314</v>
      </c>
      <c r="R7" s="71">
        <v>77086</v>
      </c>
      <c r="S7" s="71">
        <v>77086</v>
      </c>
      <c r="T7" s="71">
        <v>67080</v>
      </c>
      <c r="U7" s="71">
        <v>9138</v>
      </c>
      <c r="V7" s="71">
        <v>22132</v>
      </c>
      <c r="W7" s="71">
        <v>4840</v>
      </c>
      <c r="X7" s="71">
        <v>81379</v>
      </c>
      <c r="Y7" s="71">
        <v>81379</v>
      </c>
      <c r="Z7" s="71">
        <v>81379</v>
      </c>
      <c r="AA7" s="71">
        <v>81379</v>
      </c>
      <c r="AB7" s="71">
        <v>181373</v>
      </c>
      <c r="AC7" s="71">
        <v>111805</v>
      </c>
      <c r="AD7" s="71">
        <v>157222</v>
      </c>
      <c r="AE7" s="71">
        <v>157222</v>
      </c>
      <c r="AF7" s="71">
        <v>17222</v>
      </c>
      <c r="AG7" s="71">
        <v>17222</v>
      </c>
      <c r="AH7" s="71">
        <f>SUM(D7:AG7)</f>
        <v>1617396</v>
      </c>
    </row>
    <row r="8" spans="2:34" ht="15">
      <c r="B8" s="70" t="s">
        <v>88</v>
      </c>
      <c r="C8" s="71">
        <v>17222</v>
      </c>
      <c r="D8" s="71">
        <v>8712</v>
      </c>
      <c r="E8" s="71">
        <v>4935</v>
      </c>
      <c r="F8" s="71">
        <v>330024</v>
      </c>
      <c r="G8" s="71">
        <v>146961</v>
      </c>
      <c r="H8" s="71">
        <v>943</v>
      </c>
      <c r="I8" s="71">
        <v>943</v>
      </c>
      <c r="J8" s="71">
        <v>5363</v>
      </c>
      <c r="K8" s="71">
        <v>78270</v>
      </c>
      <c r="L8" s="71">
        <v>15264</v>
      </c>
      <c r="M8" s="71">
        <v>13258</v>
      </c>
      <c r="N8" s="71">
        <v>9857</v>
      </c>
      <c r="O8" s="71">
        <v>29857</v>
      </c>
      <c r="P8" s="71">
        <v>29857</v>
      </c>
      <c r="Q8" s="71">
        <v>4839</v>
      </c>
      <c r="R8" s="71">
        <v>4804</v>
      </c>
      <c r="S8" s="71">
        <v>1561</v>
      </c>
      <c r="T8" s="71">
        <v>1543</v>
      </c>
      <c r="U8" s="71">
        <v>201766</v>
      </c>
      <c r="V8" s="71">
        <v>28760</v>
      </c>
      <c r="W8" s="71">
        <v>128760</v>
      </c>
      <c r="X8" s="71">
        <v>22860</v>
      </c>
      <c r="Y8" s="71">
        <v>46740</v>
      </c>
      <c r="Z8" s="71">
        <v>5272</v>
      </c>
      <c r="AA8" s="71">
        <v>72860</v>
      </c>
      <c r="AB8" s="71">
        <v>391612</v>
      </c>
      <c r="AC8" s="71">
        <v>491612</v>
      </c>
      <c r="AD8" s="71">
        <v>491612</v>
      </c>
      <c r="AE8" s="71">
        <v>72120</v>
      </c>
      <c r="AF8" s="71">
        <v>344606</v>
      </c>
      <c r="AG8" s="75"/>
      <c r="AH8" s="71">
        <f>SUM(D8:AG8)</f>
        <v>2985571</v>
      </c>
    </row>
    <row r="9" spans="2:34" ht="15">
      <c r="B9" s="70" t="s">
        <v>89</v>
      </c>
      <c r="C9" s="71">
        <v>201411</v>
      </c>
      <c r="D9" s="71">
        <v>44902</v>
      </c>
      <c r="E9" s="71">
        <v>92374</v>
      </c>
      <c r="F9" s="71">
        <v>27025</v>
      </c>
      <c r="G9" s="71">
        <v>51025</v>
      </c>
      <c r="H9" s="71">
        <v>42943</v>
      </c>
      <c r="I9" s="71">
        <v>103668</v>
      </c>
      <c r="J9" s="71">
        <v>1493542</v>
      </c>
      <c r="K9" s="71">
        <v>338422</v>
      </c>
      <c r="L9" s="71">
        <v>49144</v>
      </c>
      <c r="M9" s="71">
        <v>49144</v>
      </c>
      <c r="N9" s="71">
        <v>49144</v>
      </c>
      <c r="O9" s="71">
        <v>56342</v>
      </c>
      <c r="P9" s="71">
        <v>55342</v>
      </c>
      <c r="Q9" s="71">
        <v>164320</v>
      </c>
      <c r="R9" s="71">
        <v>115305</v>
      </c>
      <c r="S9" s="71">
        <v>7231</v>
      </c>
      <c r="T9" s="71">
        <v>130396</v>
      </c>
      <c r="U9" s="71">
        <v>159247</v>
      </c>
      <c r="V9" s="71">
        <v>68301</v>
      </c>
      <c r="W9" s="71">
        <v>72719</v>
      </c>
      <c r="X9" s="71">
        <v>41359</v>
      </c>
      <c r="Y9" s="71">
        <v>195222</v>
      </c>
      <c r="Z9" s="71">
        <v>397741</v>
      </c>
      <c r="AA9" s="71">
        <v>397741</v>
      </c>
      <c r="AB9" s="71">
        <v>397735</v>
      </c>
      <c r="AC9" s="71">
        <v>549237</v>
      </c>
      <c r="AD9" s="71">
        <v>431430</v>
      </c>
      <c r="AE9" s="71">
        <v>489110</v>
      </c>
      <c r="AF9" s="71">
        <v>187751</v>
      </c>
      <c r="AG9" s="71">
        <v>13451</v>
      </c>
      <c r="AH9" s="71">
        <f>SUM(D9:AG9)</f>
        <v>6271313</v>
      </c>
    </row>
    <row r="10" spans="2:34" ht="15">
      <c r="B10" s="70" t="s">
        <v>90</v>
      </c>
      <c r="C10" s="71">
        <v>13451</v>
      </c>
      <c r="D10" s="71">
        <v>13451</v>
      </c>
      <c r="E10" s="71">
        <v>133191</v>
      </c>
      <c r="F10" s="71">
        <v>56422</v>
      </c>
      <c r="G10" s="71">
        <v>127176</v>
      </c>
      <c r="H10" s="71">
        <v>227176</v>
      </c>
      <c r="I10" s="71">
        <v>7320</v>
      </c>
      <c r="J10" s="71">
        <v>7320</v>
      </c>
      <c r="K10" s="71">
        <v>104320</v>
      </c>
      <c r="L10" s="71">
        <v>4565291</v>
      </c>
      <c r="M10" s="71">
        <v>3559105</v>
      </c>
      <c r="N10" s="71">
        <v>3829012</v>
      </c>
      <c r="O10" s="71">
        <v>3540983</v>
      </c>
      <c r="P10" s="71">
        <v>3962105</v>
      </c>
      <c r="Q10" s="71">
        <v>3937100</v>
      </c>
      <c r="R10" s="71">
        <v>3937100</v>
      </c>
      <c r="S10" s="71">
        <v>2747083</v>
      </c>
      <c r="T10" s="71">
        <v>2407250</v>
      </c>
      <c r="U10" s="71">
        <v>1890334</v>
      </c>
      <c r="V10" s="71">
        <v>2020158</v>
      </c>
      <c r="W10" s="71">
        <v>2025158</v>
      </c>
      <c r="X10" s="71">
        <v>2225704</v>
      </c>
      <c r="Y10" s="71">
        <v>2225704</v>
      </c>
      <c r="Z10" s="71">
        <v>1874048</v>
      </c>
      <c r="AA10" s="71">
        <v>1561411</v>
      </c>
      <c r="AB10" s="71">
        <v>1399439</v>
      </c>
      <c r="AC10" s="71">
        <v>1831420</v>
      </c>
      <c r="AD10" s="71">
        <v>1505532</v>
      </c>
      <c r="AE10" s="71">
        <v>750474</v>
      </c>
      <c r="AF10" s="71">
        <v>750474</v>
      </c>
      <c r="AG10" s="71">
        <v>782193</v>
      </c>
      <c r="AH10" s="71">
        <f>SUM(D10:AG10)</f>
        <v>54003454</v>
      </c>
    </row>
    <row r="11" spans="2:34" ht="15">
      <c r="B11" s="70" t="s">
        <v>91</v>
      </c>
      <c r="C11" s="71">
        <v>958746</v>
      </c>
      <c r="D11" s="71">
        <v>923907</v>
      </c>
      <c r="E11" s="71">
        <v>946773</v>
      </c>
      <c r="F11" s="71">
        <v>1084642</v>
      </c>
      <c r="G11" s="71">
        <v>725680</v>
      </c>
      <c r="H11" s="71">
        <v>725680</v>
      </c>
      <c r="I11" s="71">
        <v>738295</v>
      </c>
      <c r="J11" s="71">
        <v>810740</v>
      </c>
      <c r="K11" s="71">
        <v>478573</v>
      </c>
      <c r="L11" s="71">
        <v>612366</v>
      </c>
      <c r="M11" s="71">
        <v>310283</v>
      </c>
      <c r="N11" s="71">
        <v>310283</v>
      </c>
      <c r="O11" s="71">
        <v>510283</v>
      </c>
      <c r="P11" s="71">
        <v>445248</v>
      </c>
      <c r="Q11" s="71">
        <v>331736</v>
      </c>
      <c r="R11" s="71">
        <v>781614</v>
      </c>
      <c r="S11" s="71">
        <v>774614</v>
      </c>
      <c r="T11" s="71">
        <v>1194395</v>
      </c>
      <c r="U11" s="71">
        <v>1059253</v>
      </c>
      <c r="V11" s="71">
        <v>1059253</v>
      </c>
      <c r="W11" s="71">
        <v>1104253</v>
      </c>
      <c r="X11" s="71">
        <v>1203662</v>
      </c>
      <c r="Y11" s="71">
        <v>801514</v>
      </c>
      <c r="Z11" s="71">
        <v>492166</v>
      </c>
      <c r="AA11" s="71">
        <v>871178</v>
      </c>
      <c r="AB11" s="71">
        <v>871178</v>
      </c>
      <c r="AC11" s="71">
        <v>871178</v>
      </c>
      <c r="AD11" s="71">
        <v>811178</v>
      </c>
      <c r="AE11" s="71">
        <v>496411</v>
      </c>
      <c r="AF11" s="71">
        <v>746360</v>
      </c>
      <c r="AG11" s="75"/>
      <c r="AH11" s="71">
        <f>SUM(D11:AG11)</f>
        <v>22092696</v>
      </c>
    </row>
    <row r="12" spans="2:34" ht="15">
      <c r="B12" s="70" t="s">
        <v>92</v>
      </c>
      <c r="C12" s="71">
        <v>891333</v>
      </c>
      <c r="D12" s="71">
        <v>881379</v>
      </c>
      <c r="E12" s="71">
        <v>744995</v>
      </c>
      <c r="F12" s="71">
        <v>744995</v>
      </c>
      <c r="G12" s="71">
        <v>463987</v>
      </c>
      <c r="H12" s="71">
        <v>544449</v>
      </c>
      <c r="I12" s="71">
        <v>270099</v>
      </c>
      <c r="J12" s="71">
        <v>40034</v>
      </c>
      <c r="K12" s="71">
        <v>240113</v>
      </c>
      <c r="L12" s="71">
        <v>238652</v>
      </c>
      <c r="M12" s="71">
        <v>238652</v>
      </c>
      <c r="N12" s="71">
        <v>301640</v>
      </c>
      <c r="O12" s="71">
        <v>265552</v>
      </c>
      <c r="P12" s="71">
        <v>375882</v>
      </c>
      <c r="Q12" s="71">
        <v>305749</v>
      </c>
      <c r="R12" s="71">
        <v>459701</v>
      </c>
      <c r="S12" s="71">
        <v>492396</v>
      </c>
      <c r="T12" s="71">
        <v>542396</v>
      </c>
      <c r="U12" s="71">
        <v>398220</v>
      </c>
      <c r="V12" s="71">
        <v>425363</v>
      </c>
      <c r="W12" s="71">
        <v>342292</v>
      </c>
      <c r="X12" s="71">
        <v>339111</v>
      </c>
      <c r="Y12" s="71">
        <v>343209</v>
      </c>
      <c r="Z12" s="71">
        <v>343209</v>
      </c>
      <c r="AA12" s="71">
        <v>343209</v>
      </c>
      <c r="AB12" s="71">
        <v>382676</v>
      </c>
      <c r="AC12" s="71">
        <v>483438</v>
      </c>
      <c r="AD12" s="71">
        <v>708432</v>
      </c>
      <c r="AE12" s="71">
        <v>749057</v>
      </c>
      <c r="AF12" s="71">
        <v>671753</v>
      </c>
      <c r="AG12" s="71">
        <v>599904</v>
      </c>
      <c r="AH12" s="71">
        <f>SUM(D12:AG12)</f>
        <v>13280544</v>
      </c>
    </row>
    <row r="13" spans="2:34" ht="15">
      <c r="B13" s="70" t="s">
        <v>93</v>
      </c>
      <c r="C13" s="71">
        <v>594904</v>
      </c>
      <c r="D13" s="71">
        <v>637676</v>
      </c>
      <c r="E13" s="71">
        <v>703954</v>
      </c>
      <c r="F13" s="71">
        <v>604152</v>
      </c>
      <c r="G13" s="71">
        <v>113395</v>
      </c>
      <c r="H13" s="71">
        <v>113395</v>
      </c>
      <c r="I13" s="71">
        <v>195072</v>
      </c>
      <c r="J13" s="71">
        <v>195072</v>
      </c>
      <c r="K13" s="71">
        <v>153584</v>
      </c>
      <c r="L13" s="71">
        <v>446099</v>
      </c>
      <c r="M13" s="71">
        <v>304905</v>
      </c>
      <c r="N13" s="71">
        <v>152495</v>
      </c>
      <c r="O13" s="71">
        <v>211594</v>
      </c>
      <c r="P13" s="71">
        <v>211594</v>
      </c>
      <c r="Q13" s="71">
        <v>211594</v>
      </c>
      <c r="R13" s="71">
        <v>211594</v>
      </c>
      <c r="S13" s="71">
        <v>146920</v>
      </c>
      <c r="T13" s="71">
        <v>203920</v>
      </c>
      <c r="U13" s="71">
        <v>223650</v>
      </c>
      <c r="V13" s="71">
        <v>397112</v>
      </c>
      <c r="W13" s="71">
        <v>244660</v>
      </c>
      <c r="X13" s="71">
        <v>244660</v>
      </c>
      <c r="Y13" s="71">
        <v>207999</v>
      </c>
      <c r="Z13" s="71">
        <v>104403</v>
      </c>
      <c r="AA13" s="71">
        <v>12186</v>
      </c>
      <c r="AB13" s="71">
        <v>153766</v>
      </c>
      <c r="AC13" s="71">
        <v>157314</v>
      </c>
      <c r="AD13" s="71">
        <v>257314</v>
      </c>
      <c r="AE13" s="71">
        <v>322314</v>
      </c>
      <c r="AF13" s="71">
        <v>383665</v>
      </c>
      <c r="AG13" s="75"/>
      <c r="AH13" s="71">
        <f>SUM(D13:AG13)</f>
        <v>7526058</v>
      </c>
    </row>
    <row r="14" spans="2:34" ht="15">
      <c r="B14" s="70" t="s">
        <v>94</v>
      </c>
      <c r="C14" s="71">
        <v>643032</v>
      </c>
      <c r="D14" s="71">
        <v>129200</v>
      </c>
      <c r="E14" s="71">
        <v>61200</v>
      </c>
      <c r="F14" s="71">
        <v>634045</v>
      </c>
      <c r="G14" s="71">
        <v>48146</v>
      </c>
      <c r="H14" s="71">
        <v>103146</v>
      </c>
      <c r="I14" s="71">
        <v>125327</v>
      </c>
      <c r="J14" s="71">
        <v>19253</v>
      </c>
      <c r="K14" s="71">
        <v>19253</v>
      </c>
      <c r="L14" s="71">
        <v>99864</v>
      </c>
      <c r="M14" s="71">
        <v>51101</v>
      </c>
      <c r="N14" s="71">
        <v>2096</v>
      </c>
      <c r="O14" s="71">
        <v>60578</v>
      </c>
      <c r="P14" s="71">
        <v>76116</v>
      </c>
      <c r="Q14" s="71">
        <v>6116</v>
      </c>
      <c r="R14" s="71">
        <v>1229223</v>
      </c>
      <c r="S14" s="71">
        <v>196297</v>
      </c>
      <c r="T14" s="71">
        <v>153110</v>
      </c>
      <c r="U14" s="71">
        <v>3698</v>
      </c>
      <c r="V14" s="71">
        <v>3698</v>
      </c>
      <c r="W14" s="71">
        <v>53692</v>
      </c>
      <c r="X14" s="71">
        <v>3692</v>
      </c>
      <c r="Y14" s="71">
        <v>114604</v>
      </c>
      <c r="Z14" s="71">
        <v>379302</v>
      </c>
      <c r="AA14" s="71">
        <v>379302</v>
      </c>
      <c r="AB14" s="71">
        <v>520902</v>
      </c>
      <c r="AC14" s="71">
        <v>520902</v>
      </c>
      <c r="AD14" s="71">
        <v>541598</v>
      </c>
      <c r="AE14" s="71">
        <v>581977</v>
      </c>
      <c r="AF14" s="71">
        <v>193251</v>
      </c>
      <c r="AG14" s="71">
        <v>23251</v>
      </c>
      <c r="AH14" s="71">
        <f>SUM(D14:AG14)</f>
        <v>6333940</v>
      </c>
    </row>
    <row r="15" spans="2:34" ht="15">
      <c r="B15" s="70" t="s">
        <v>95</v>
      </c>
      <c r="C15" s="71">
        <v>131751</v>
      </c>
      <c r="D15" s="71">
        <v>238264</v>
      </c>
      <c r="E15" s="71">
        <v>238264</v>
      </c>
      <c r="F15" s="71">
        <v>437974</v>
      </c>
      <c r="G15" s="71">
        <v>9593</v>
      </c>
      <c r="H15" s="71">
        <v>1000102</v>
      </c>
      <c r="I15" s="71">
        <v>230825</v>
      </c>
      <c r="J15" s="71">
        <v>158455</v>
      </c>
      <c r="K15" s="71">
        <v>158455</v>
      </c>
      <c r="L15" s="71">
        <v>158455</v>
      </c>
      <c r="M15" s="71">
        <v>360431</v>
      </c>
      <c r="N15" s="71">
        <v>15713</v>
      </c>
      <c r="O15" s="71">
        <v>15713</v>
      </c>
      <c r="P15" s="71">
        <v>365708</v>
      </c>
      <c r="Q15" s="71">
        <v>125251</v>
      </c>
      <c r="R15" s="71">
        <v>82551</v>
      </c>
      <c r="S15" s="71">
        <v>132551</v>
      </c>
      <c r="T15" s="71">
        <v>182148</v>
      </c>
      <c r="U15" s="71">
        <v>20794</v>
      </c>
      <c r="V15" s="71">
        <v>160470</v>
      </c>
      <c r="W15" s="71">
        <v>218098</v>
      </c>
      <c r="X15" s="71">
        <v>231557</v>
      </c>
      <c r="Y15" s="71">
        <v>225293</v>
      </c>
      <c r="Z15" s="71">
        <v>225293</v>
      </c>
      <c r="AA15" s="71">
        <v>102076</v>
      </c>
      <c r="AB15" s="71">
        <v>102076</v>
      </c>
      <c r="AC15" s="71">
        <v>7076</v>
      </c>
      <c r="AD15" s="71">
        <v>7076</v>
      </c>
      <c r="AE15" s="71">
        <v>42160</v>
      </c>
      <c r="AF15" s="71">
        <v>221308</v>
      </c>
      <c r="AG15" s="71">
        <v>321308</v>
      </c>
      <c r="AH15" s="71">
        <f>SUM(D15:AG15)</f>
        <v>5795038</v>
      </c>
    </row>
    <row r="16" spans="2:34" ht="15">
      <c r="B16" s="70" t="s">
        <v>96</v>
      </c>
      <c r="C16" s="71">
        <v>6279</v>
      </c>
      <c r="D16" s="71">
        <v>17991</v>
      </c>
      <c r="E16" s="71">
        <v>17991</v>
      </c>
      <c r="F16" s="71">
        <v>858662</v>
      </c>
      <c r="G16" s="71">
        <v>90030</v>
      </c>
      <c r="H16" s="71">
        <v>172678</v>
      </c>
      <c r="I16" s="71">
        <v>172678</v>
      </c>
      <c r="J16" s="71">
        <v>398769</v>
      </c>
      <c r="K16" s="71">
        <v>250164</v>
      </c>
      <c r="L16" s="71">
        <v>25140</v>
      </c>
      <c r="M16" s="71">
        <v>332256</v>
      </c>
      <c r="N16" s="71">
        <v>193105</v>
      </c>
      <c r="O16" s="71">
        <v>153100</v>
      </c>
      <c r="P16" s="71">
        <v>153100</v>
      </c>
      <c r="Q16" s="71">
        <v>7370</v>
      </c>
      <c r="R16" s="71">
        <v>66781</v>
      </c>
      <c r="S16" s="71">
        <v>6746</v>
      </c>
      <c r="T16" s="71">
        <v>256348</v>
      </c>
      <c r="U16" s="71">
        <v>358183</v>
      </c>
      <c r="V16" s="71">
        <v>12457</v>
      </c>
      <c r="W16" s="71">
        <v>12457</v>
      </c>
      <c r="X16" s="71">
        <v>32513</v>
      </c>
      <c r="Y16" s="71">
        <v>21949</v>
      </c>
      <c r="Z16" s="71">
        <v>9949</v>
      </c>
      <c r="AA16" s="71">
        <v>203666</v>
      </c>
      <c r="AB16" s="71">
        <v>18663</v>
      </c>
      <c r="AC16" s="71">
        <v>18663</v>
      </c>
      <c r="AD16" s="71">
        <v>16188</v>
      </c>
      <c r="AE16" s="75"/>
      <c r="AF16" s="75"/>
      <c r="AG16" s="75"/>
      <c r="AH16" s="71">
        <f>SUM(D16:AG16)</f>
        <v>3877597</v>
      </c>
    </row>
    <row r="17" spans="2:34" ht="15">
      <c r="B17" s="70" t="s">
        <v>97</v>
      </c>
      <c r="C17" s="71">
        <v>185432</v>
      </c>
      <c r="D17" s="71">
        <v>84451</v>
      </c>
      <c r="E17" s="71">
        <v>59655</v>
      </c>
      <c r="F17" s="71">
        <v>340644</v>
      </c>
      <c r="G17" s="71">
        <v>51807</v>
      </c>
      <c r="H17" s="71">
        <v>26690</v>
      </c>
      <c r="I17" s="71">
        <v>60690</v>
      </c>
      <c r="J17" s="71">
        <v>17531</v>
      </c>
      <c r="K17" s="71">
        <v>156721</v>
      </c>
      <c r="L17" s="71">
        <v>106196</v>
      </c>
      <c r="M17" s="71">
        <v>206196</v>
      </c>
      <c r="N17" s="71">
        <v>6167</v>
      </c>
      <c r="O17" s="71">
        <v>6167</v>
      </c>
      <c r="P17" s="71">
        <v>6167</v>
      </c>
      <c r="Q17" s="71">
        <v>121913</v>
      </c>
      <c r="R17" s="71">
        <v>162917</v>
      </c>
      <c r="S17" s="71">
        <v>5105</v>
      </c>
      <c r="T17" s="71">
        <v>288326</v>
      </c>
      <c r="U17" s="71">
        <v>2799</v>
      </c>
      <c r="V17" s="71">
        <v>26694</v>
      </c>
      <c r="W17" s="71">
        <v>58655</v>
      </c>
      <c r="X17" s="71">
        <v>145382</v>
      </c>
      <c r="Y17" s="71">
        <v>127498</v>
      </c>
      <c r="Z17" s="71">
        <v>143401</v>
      </c>
      <c r="AA17" s="71">
        <v>411872</v>
      </c>
      <c r="AB17" s="71">
        <v>47498</v>
      </c>
      <c r="AC17" s="71">
        <v>4492</v>
      </c>
      <c r="AD17" s="71">
        <v>4492</v>
      </c>
      <c r="AE17" s="71">
        <v>20857</v>
      </c>
      <c r="AF17" s="71">
        <v>381514</v>
      </c>
      <c r="AG17" s="71">
        <v>14212</v>
      </c>
      <c r="AH17" s="71">
        <f>SUM(D17:AG17)</f>
        <v>3096709</v>
      </c>
    </row>
    <row r="18" spans="2:34" ht="15.75" thickBot="1">
      <c r="B18" s="70" t="s">
        <v>98</v>
      </c>
      <c r="C18" s="71">
        <v>4278</v>
      </c>
      <c r="D18" s="71">
        <v>59278</v>
      </c>
      <c r="E18" s="71">
        <v>1047523</v>
      </c>
      <c r="F18" s="71">
        <v>1047523</v>
      </c>
      <c r="G18" s="71">
        <v>5635</v>
      </c>
      <c r="H18" s="71">
        <v>3370</v>
      </c>
      <c r="I18" s="71">
        <v>4323</v>
      </c>
      <c r="J18" s="71">
        <v>223795</v>
      </c>
      <c r="K18" s="71">
        <v>74434</v>
      </c>
      <c r="L18" s="71">
        <v>94919</v>
      </c>
      <c r="M18" s="71">
        <v>94919</v>
      </c>
      <c r="N18" s="71">
        <v>351315</v>
      </c>
      <c r="O18" s="71">
        <v>363234</v>
      </c>
      <c r="P18" s="71">
        <v>358234</v>
      </c>
      <c r="Q18" s="71">
        <v>8740</v>
      </c>
      <c r="R18" s="71">
        <v>54912</v>
      </c>
      <c r="S18" s="71">
        <v>46912</v>
      </c>
      <c r="T18" s="71">
        <v>46912</v>
      </c>
      <c r="U18" s="71">
        <v>37512</v>
      </c>
      <c r="V18" s="71">
        <v>5880</v>
      </c>
      <c r="W18" s="71">
        <v>500869</v>
      </c>
      <c r="X18" s="71">
        <v>413858</v>
      </c>
      <c r="Y18" s="71">
        <v>13079</v>
      </c>
      <c r="Z18" s="71">
        <v>477388</v>
      </c>
      <c r="AA18" s="71">
        <v>477388</v>
      </c>
      <c r="AB18" s="71">
        <v>58810</v>
      </c>
      <c r="AC18" s="71">
        <v>327135</v>
      </c>
      <c r="AD18" s="71">
        <v>117118</v>
      </c>
      <c r="AE18" s="71">
        <v>55529</v>
      </c>
      <c r="AF18" s="71">
        <v>105529</v>
      </c>
      <c r="AG18" s="75"/>
      <c r="AH18" s="72">
        <f>SUM(D18:AG18)</f>
        <v>6476073</v>
      </c>
    </row>
    <row r="19" spans="2:34" ht="15"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73">
        <f>SUM(AH7:AH18)/365</f>
        <v>365359.96986301371</v>
      </c>
    </row>
    <row r="20" spans="2:34" ht="15"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74" t="s">
        <v>85</v>
      </c>
      <c r="AF20" s="74"/>
      <c r="AG20" s="74"/>
      <c r="AH20" s="71">
        <f>(365360+259005)/1059.36</f>
        <v>589.37943664099089</v>
      </c>
    </row>
  </sheetData>
  <mergeCells count="2">
    <mergeCell ref="D4:L4"/>
    <mergeCell ref="AE20:AG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Sheet1</vt:lpstr>
      <vt:lpstr>Banking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Samsung</cp:lastModifiedBy>
  <cp:lastPrinted>2020-12-19T10:14:29Z</cp:lastPrinted>
  <dcterms:created xsi:type="dcterms:W3CDTF">2015-09-25T09:25:31Z</dcterms:created>
  <dcterms:modified xsi:type="dcterms:W3CDTF">2021-06-01T08:29:08Z</dcterms:modified>
</cp:coreProperties>
</file>