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95" windowHeight="5475"/>
  </bookViews>
  <sheets>
    <sheet name="Eligibility" sheetId="1" r:id="rId1"/>
    <sheet name="RTR" sheetId="2" r:id="rId2"/>
    <sheet name="Sheet3" sheetId="9" r:id="rId3"/>
    <sheet name="Sheet1" sheetId="5" state="hidden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F13" i="1"/>
  <c r="C5"/>
  <c r="B5"/>
  <c r="D8"/>
  <c r="D3"/>
  <c r="I6" i="2" l="1"/>
  <c r="I5"/>
  <c r="I2"/>
  <c r="D10" i="1" l="1"/>
  <c r="D11"/>
  <c r="D12"/>
  <c r="C6"/>
  <c r="B6"/>
  <c r="F10" l="1"/>
  <c r="F11"/>
  <c r="F12"/>
  <c r="D5"/>
  <c r="D4" l="1"/>
  <c r="D6"/>
  <c r="D7"/>
  <c r="F7" s="1"/>
  <c r="Q10" i="9" l="1"/>
  <c r="P10"/>
  <c r="O10"/>
  <c r="N10"/>
  <c r="M10"/>
  <c r="L10"/>
  <c r="H10"/>
  <c r="G10"/>
  <c r="F10"/>
  <c r="E10"/>
  <c r="D10"/>
  <c r="C10"/>
  <c r="R10" l="1"/>
  <c r="I10"/>
  <c r="F6" i="1" l="1"/>
  <c r="F8" l="1"/>
  <c r="F4"/>
  <c r="F3"/>
  <c r="F32"/>
  <c r="F31"/>
  <c r="B26"/>
  <c r="F25"/>
  <c r="F27" s="1"/>
  <c r="F20"/>
  <c r="K8" i="2"/>
  <c r="F15" i="1" s="1"/>
  <c r="F6" i="5"/>
  <c r="F7"/>
  <c r="F8"/>
  <c r="F9"/>
  <c r="F10"/>
  <c r="F11"/>
  <c r="F12"/>
  <c r="E13"/>
  <c r="F13" l="1"/>
  <c r="F14" i="1" l="1"/>
  <c r="F17" l="1"/>
  <c r="F21" s="1"/>
  <c r="F28"/>
  <c r="F33" s="1"/>
</calcChain>
</file>

<file path=xl/sharedStrings.xml><?xml version="1.0" encoding="utf-8"?>
<sst xmlns="http://schemas.openxmlformats.org/spreadsheetml/2006/main" count="132" uniqueCount="93">
  <si>
    <t>Eligibility</t>
  </si>
  <si>
    <t>Market Value</t>
  </si>
  <si>
    <t>Sr. No.</t>
  </si>
  <si>
    <t>LAN</t>
  </si>
  <si>
    <t>Customer Name</t>
  </si>
  <si>
    <t>Bank Name</t>
  </si>
  <si>
    <t>Type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</si>
  <si>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</si>
  <si>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</si>
  <si>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</si>
  <si>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</si>
  <si>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</si>
  <si>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</si>
  <si>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</si>
  <si>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</si>
  <si>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</si>
  <si>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</si>
  <si>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</si>
  <si>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</si>
  <si>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</si>
  <si>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</si>
  <si>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</si>
  <si>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</si>
  <si>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</si>
  <si>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</si>
  <si>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</si>
  <si>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</si>
  <si>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</si>
  <si>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</si>
  <si>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</si>
  <si>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</si>
  <si>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</si>
  <si>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</si>
  <si>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</si>
  <si>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</si>
  <si>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</si>
  <si>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</si>
  <si>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</si>
  <si>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</si>
  <si>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</si>
  <si>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</si>
  <si>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</si>
  <si>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</si>
  <si>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</si>
  <si>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</si>
  <si>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</si>
  <si>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</si>
  <si>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</si>
  <si>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</si>
  <si>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</si>
  <si>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</si>
  <si>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>y</t>
  </si>
  <si>
    <t>EMI Considered</t>
  </si>
  <si>
    <t>Income From Other Sources</t>
  </si>
  <si>
    <t>ASSESSMENT YEAR</t>
  </si>
  <si>
    <t>2018-19</t>
  </si>
  <si>
    <t>Tenure</t>
  </si>
  <si>
    <t>Inst. Paid</t>
  </si>
  <si>
    <t>Inst. Bal</t>
  </si>
  <si>
    <t>Loan Amt</t>
  </si>
  <si>
    <t>Feb</t>
  </si>
  <si>
    <t>March</t>
  </si>
  <si>
    <t>April</t>
  </si>
  <si>
    <t xml:space="preserve">May </t>
  </si>
  <si>
    <t>June</t>
  </si>
  <si>
    <t>July</t>
  </si>
  <si>
    <t>7th</t>
  </si>
  <si>
    <t>14th</t>
  </si>
  <si>
    <t>21st</t>
  </si>
  <si>
    <t>28th</t>
  </si>
  <si>
    <t>No of Cr.</t>
  </si>
  <si>
    <t>Eligibilty In Lacs</t>
  </si>
  <si>
    <t>Net profit</t>
  </si>
  <si>
    <t>Depriciation</t>
  </si>
  <si>
    <t>Bank intrest</t>
  </si>
  <si>
    <t>Income U/S 40A (2)b</t>
  </si>
  <si>
    <t>Savrang synthetic</t>
  </si>
  <si>
    <t>Rajesh kumar</t>
  </si>
  <si>
    <t>Seema Sachdeva</t>
  </si>
  <si>
    <t>Business Income u/s 44 AD</t>
  </si>
  <si>
    <t>2019-20</t>
  </si>
  <si>
    <t>savrang</t>
  </si>
  <si>
    <t>hdfc</t>
  </si>
  <si>
    <t>al</t>
  </si>
  <si>
    <t>LBLUD00004713041</t>
  </si>
  <si>
    <t>rajesh</t>
  </si>
  <si>
    <t>icici</t>
  </si>
  <si>
    <t>LBLUD00002914256</t>
  </si>
  <si>
    <t>topup</t>
  </si>
  <si>
    <t>home</t>
  </si>
  <si>
    <t>LBLUD00002914253</t>
  </si>
  <si>
    <t>LBLUD00002914254</t>
  </si>
  <si>
    <t>Interest Bifercation Pending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</si>
</sst>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"/>
      <name val="Cambria"/>
      <family val="1"/>
      <scheme val="major"/>
    </font>
    <font>
      <sz val="9"/>
      <name val="Cambria"/>
      <family val="1"/>
      <scheme val="major"/>
    </font>
    <font>
      <sz val="10"/>
      <name val="Zurich BT"/>
      <family val="2"/>
    </font>
    <font>
      <sz val="10"/>
      <name val="Zurich BT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26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0" fontId="2" fillId="0" borderId="0" applyBorder="0" applyProtection="0"/>
    <xf numFmtId="164" fontId="2" fillId="0" borderId="0" applyBorder="0" applyProtection="0"/>
    <xf numFmtId="0" fontId="1" fillId="0" borderId="0"/>
  </cellStyleXfs>
  <cellXfs count="100">
    <xf numFmtId="0" fontId="0" fillId="0" borderId="0" xfId="0"/>
    <xf numFmtId="0" fontId="6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7" fillId="6" borderId="1" xfId="0" applyFont="1" applyFill="1" applyBorder="1" applyAlignment="1" applyProtection="1">
      <alignment vertical="top" wrapText="1"/>
      <protection hidden="1"/>
    </xf>
    <xf numFmtId="0" fontId="6" fillId="6" borderId="1" xfId="0" applyFont="1" applyFill="1" applyBorder="1" applyAlignment="1" applyProtection="1">
      <alignment vertical="top" wrapText="1"/>
      <protection hidden="1"/>
    </xf>
    <xf numFmtId="0" fontId="6" fillId="6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7" borderId="1" xfId="0" applyFont="1" applyFill="1" applyBorder="1" applyAlignment="1" applyProtection="1">
      <alignment vertical="top" wrapText="1"/>
      <protection hidden="1"/>
    </xf>
    <xf numFmtId="0" fontId="6" fillId="7" borderId="1" xfId="0" applyFont="1" applyFill="1" applyBorder="1" applyAlignment="1" applyProtection="1">
      <alignment vertical="top" wrapText="1"/>
      <protection hidden="1"/>
    </xf>
    <xf numFmtId="0" fontId="6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6" fillId="7" borderId="1" xfId="2" applyNumberFormat="1" applyFont="1" applyFill="1" applyBorder="1" applyAlignment="1" applyProtection="1">
      <alignment horizontal="left" vertical="top" wrapText="1"/>
      <protection hidden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1" fillId="10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6" borderId="1" xfId="0" applyFont="1" applyFill="1" applyBorder="1" applyAlignment="1" applyProtection="1">
      <alignment horizontal="center" vertical="top" wrapText="1"/>
      <protection hidden="1"/>
    </xf>
    <xf numFmtId="0" fontId="15" fillId="0" borderId="0" xfId="0" applyFont="1" applyBorder="1" applyAlignment="1">
      <alignment horizontal="center"/>
    </xf>
    <xf numFmtId="0" fontId="15" fillId="0" borderId="0" xfId="0" applyFont="1"/>
    <xf numFmtId="165" fontId="16" fillId="8" borderId="2" xfId="1" applyNumberFormat="1" applyFont="1" applyFill="1" applyBorder="1" applyAlignment="1" applyProtection="1">
      <alignment horizontal="left" vertical="center" wrapText="1"/>
    </xf>
    <xf numFmtId="165" fontId="16" fillId="12" borderId="2" xfId="1" applyNumberFormat="1" applyFont="1" applyFill="1" applyBorder="1" applyAlignment="1" applyProtection="1">
      <alignment horizontal="left" vertical="center" wrapText="1"/>
    </xf>
    <xf numFmtId="165" fontId="16" fillId="0" borderId="2" xfId="1" applyNumberFormat="1" applyFont="1" applyFill="1" applyBorder="1" applyAlignment="1" applyProtection="1">
      <alignment horizontal="lef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1" fontId="14" fillId="0" borderId="2" xfId="0" applyNumberFormat="1" applyFont="1" applyBorder="1" applyAlignment="1">
      <alignment horizontal="center" vertical="center" wrapText="1"/>
    </xf>
    <xf numFmtId="2" fontId="15" fillId="2" borderId="2" xfId="0" applyNumberFormat="1" applyFont="1" applyFill="1" applyBorder="1" applyAlignment="1">
      <alignment horizontal="center"/>
    </xf>
    <xf numFmtId="0" fontId="14" fillId="0" borderId="2" xfId="0" quotePrefix="1" applyFont="1" applyFill="1" applyBorder="1" applyAlignment="1">
      <alignment horizontal="center" vertical="center" wrapText="1"/>
    </xf>
    <xf numFmtId="1" fontId="14" fillId="10" borderId="2" xfId="0" applyNumberFormat="1" applyFont="1" applyFill="1" applyBorder="1" applyAlignment="1">
      <alignment horizontal="center" vertical="center" wrapText="1"/>
    </xf>
    <xf numFmtId="1" fontId="15" fillId="2" borderId="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1" fontId="15" fillId="2" borderId="2" xfId="0" applyNumberFormat="1" applyFont="1" applyFill="1" applyBorder="1" applyAlignment="1">
      <alignment horizontal="center" vertical="center"/>
    </xf>
    <xf numFmtId="165" fontId="16" fillId="3" borderId="2" xfId="1" applyNumberFormat="1" applyFont="1" applyFill="1" applyBorder="1" applyAlignment="1" applyProtection="1">
      <alignment horizontal="left" vertical="center" wrapText="1"/>
    </xf>
    <xf numFmtId="165" fontId="16" fillId="3" borderId="2" xfId="1" applyNumberFormat="1" applyFont="1" applyFill="1" applyBorder="1" applyAlignment="1" applyProtection="1">
      <alignment horizontal="left" vertical="center" wrapText="1"/>
    </xf>
    <xf numFmtId="0" fontId="16" fillId="2" borderId="0" xfId="3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5" fontId="16" fillId="4" borderId="2" xfId="1" applyNumberFormat="1" applyFont="1" applyFill="1" applyBorder="1" applyAlignment="1" applyProtection="1">
      <alignment horizontal="left" vertical="center" wrapText="1"/>
    </xf>
    <xf numFmtId="9" fontId="16" fillId="4" borderId="2" xfId="1" applyNumberFormat="1" applyFont="1" applyFill="1" applyBorder="1" applyAlignment="1" applyProtection="1">
      <alignment horizontal="left" vertical="center" wrapText="1"/>
    </xf>
    <xf numFmtId="166" fontId="17" fillId="12" borderId="2" xfId="1" applyNumberFormat="1" applyFont="1" applyFill="1" applyBorder="1" applyAlignment="1" applyProtection="1">
      <alignment horizontal="left" vertical="center"/>
    </xf>
    <xf numFmtId="166" fontId="17" fillId="13" borderId="2" xfId="1" applyNumberFormat="1" applyFont="1" applyFill="1" applyBorder="1" applyAlignment="1" applyProtection="1">
      <alignment horizontal="left" vertical="center"/>
    </xf>
    <xf numFmtId="165" fontId="16" fillId="12" borderId="2" xfId="1" applyNumberFormat="1" applyFont="1" applyFill="1" applyBorder="1" applyAlignment="1" applyProtection="1">
      <alignment horizontal="left" vertical="center"/>
    </xf>
    <xf numFmtId="9" fontId="16" fillId="12" borderId="2" xfId="1" applyNumberFormat="1" applyFont="1" applyFill="1" applyBorder="1" applyAlignment="1" applyProtection="1">
      <alignment horizontal="left" vertical="center"/>
    </xf>
    <xf numFmtId="165" fontId="17" fillId="12" borderId="2" xfId="1" applyNumberFormat="1" applyFont="1" applyFill="1" applyBorder="1" applyAlignment="1" applyProtection="1">
      <alignment horizontal="left" vertical="center"/>
    </xf>
    <xf numFmtId="164" fontId="16" fillId="4" borderId="2" xfId="1" applyFont="1" applyFill="1" applyBorder="1" applyAlignment="1" applyProtection="1">
      <alignment horizontal="left" vertical="center" wrapText="1"/>
    </xf>
    <xf numFmtId="0" fontId="16" fillId="4" borderId="2" xfId="0" applyNumberFormat="1" applyFont="1" applyFill="1" applyBorder="1" applyAlignment="1">
      <alignment horizontal="left" vertical="center"/>
    </xf>
    <xf numFmtId="167" fontId="16" fillId="4" borderId="2" xfId="1" applyNumberFormat="1" applyFont="1" applyFill="1" applyBorder="1" applyAlignment="1" applyProtection="1">
      <alignment horizontal="left" vertical="center"/>
    </xf>
    <xf numFmtId="0" fontId="16" fillId="0" borderId="2" xfId="0" applyNumberFormat="1" applyFont="1" applyFill="1" applyBorder="1" applyAlignment="1">
      <alignment horizontal="left" vertical="center"/>
    </xf>
    <xf numFmtId="165" fontId="16" fillId="2" borderId="2" xfId="1" applyNumberFormat="1" applyFont="1" applyFill="1" applyBorder="1" applyAlignment="1" applyProtection="1">
      <alignment horizontal="left" vertical="center"/>
    </xf>
    <xf numFmtId="165" fontId="16" fillId="0" borderId="2" xfId="1" applyNumberFormat="1" applyFont="1" applyFill="1" applyBorder="1" applyAlignment="1" applyProtection="1">
      <alignment horizontal="left" vertical="center"/>
    </xf>
    <xf numFmtId="10" fontId="16" fillId="0" borderId="2" xfId="1" applyNumberFormat="1" applyFont="1" applyFill="1" applyBorder="1" applyAlignment="1" applyProtection="1">
      <alignment horizontal="left" vertical="center"/>
    </xf>
    <xf numFmtId="165" fontId="16" fillId="4" borderId="2" xfId="1" applyNumberFormat="1" applyFont="1" applyFill="1" applyBorder="1" applyAlignment="1" applyProtection="1">
      <alignment horizontal="left" vertical="center"/>
    </xf>
    <xf numFmtId="165" fontId="16" fillId="0" borderId="2" xfId="1" applyNumberFormat="1" applyFont="1" applyFill="1" applyBorder="1" applyAlignment="1" applyProtection="1">
      <alignment horizontal="left" vertical="center"/>
    </xf>
    <xf numFmtId="2" fontId="16" fillId="4" borderId="2" xfId="5" applyNumberFormat="1" applyFont="1" applyFill="1" applyBorder="1" applyAlignment="1" applyProtection="1">
      <alignment horizontal="left" vertical="center"/>
    </xf>
    <xf numFmtId="164" fontId="16" fillId="4" borderId="2" xfId="5" applyNumberFormat="1" applyFont="1" applyFill="1" applyBorder="1" applyAlignment="1" applyProtection="1">
      <alignment horizontal="left" vertical="center"/>
    </xf>
    <xf numFmtId="168" fontId="16" fillId="3" borderId="2" xfId="1" applyNumberFormat="1" applyFont="1" applyFill="1" applyBorder="1" applyAlignment="1" applyProtection="1">
      <alignment horizontal="left" vertical="center" wrapText="1"/>
    </xf>
    <xf numFmtId="10" fontId="16" fillId="4" borderId="2" xfId="1" applyNumberFormat="1" applyFont="1" applyFill="1" applyBorder="1" applyAlignment="1" applyProtection="1">
      <alignment horizontal="left" vertical="center"/>
    </xf>
    <xf numFmtId="164" fontId="16" fillId="0" borderId="2" xfId="1" applyNumberFormat="1" applyFont="1" applyFill="1" applyBorder="1" applyAlignment="1" applyProtection="1">
      <alignment horizontal="left" vertical="center"/>
    </xf>
    <xf numFmtId="165" fontId="16" fillId="4" borderId="2" xfId="5" applyNumberFormat="1" applyFont="1" applyFill="1" applyBorder="1" applyAlignment="1" applyProtection="1">
      <alignment horizontal="left" vertical="center"/>
    </xf>
    <xf numFmtId="10" fontId="16" fillId="4" borderId="2" xfId="5" applyNumberFormat="1" applyFont="1" applyFill="1" applyBorder="1" applyAlignment="1" applyProtection="1">
      <alignment horizontal="left" vertical="center"/>
    </xf>
    <xf numFmtId="164" fontId="16" fillId="0" borderId="2" xfId="1" applyNumberFormat="1" applyFont="1" applyFill="1" applyBorder="1" applyAlignment="1" applyProtection="1">
      <alignment horizontal="left" vertical="center" wrapText="1"/>
    </xf>
    <xf numFmtId="2" fontId="16" fillId="0" borderId="2" xfId="5" applyNumberFormat="1" applyFont="1" applyFill="1" applyBorder="1" applyAlignment="1" applyProtection="1">
      <alignment horizontal="left" vertical="center"/>
    </xf>
    <xf numFmtId="164" fontId="16" fillId="0" borderId="2" xfId="5" applyNumberFormat="1" applyFont="1" applyFill="1" applyBorder="1" applyAlignment="1" applyProtection="1">
      <alignment horizontal="left" vertical="center"/>
    </xf>
    <xf numFmtId="10" fontId="16" fillId="5" borderId="2" xfId="4" applyNumberFormat="1" applyFont="1" applyFill="1" applyBorder="1" applyAlignment="1" applyProtection="1">
      <alignment horizontal="left" vertical="center"/>
    </xf>
    <xf numFmtId="0" fontId="3" fillId="2" borderId="0" xfId="3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7">
    <cellStyle name="Comma" xfId="1" builtinId="3"/>
    <cellStyle name="Excel_BuiltIn_Comma 2" xfId="5"/>
    <cellStyle name="Normal" xfId="0" builtinId="0"/>
    <cellStyle name="Normal 2" xfId="6"/>
    <cellStyle name="Normal_senp__eligibility" xfId="3"/>
    <cellStyle name="Normal_senp__eligibility 2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33"/>
  <sheetViews>
    <sheetView tabSelected="1" zoomScale="107" zoomScaleNormal="107" workbookViewId="0">
      <selection activeCell="F5" sqref="F5"/>
    </sheetView>
  </sheetViews>
  <sheetFormatPr defaultColWidth="31.28515625" defaultRowHeight="13.5"/>
  <cols>
    <col min="1" max="1" width="45.42578125" style="95" customWidth="1"/>
    <col min="2" max="2" width="11.5703125" style="95" customWidth="1"/>
    <col min="3" max="3" width="10.140625" style="95" customWidth="1"/>
    <col min="4" max="4" width="14.140625" style="95" customWidth="1"/>
    <col min="5" max="5" width="14.7109375" style="95" customWidth="1"/>
    <col min="6" max="6" width="19.5703125" style="95" customWidth="1"/>
    <col min="7" max="7" width="24" style="95" customWidth="1"/>
    <col min="8" max="8" width="14.7109375" style="95" customWidth="1"/>
    <col min="9" max="9" width="11.85546875" style="95" customWidth="1"/>
    <col min="10" max="10" width="14.5703125" style="95" customWidth="1"/>
    <col min="11" max="12" width="13.140625" style="95" customWidth="1"/>
    <col min="13" max="13" width="13.7109375" style="95" customWidth="1"/>
    <col min="14" max="14" width="14.140625" style="95" customWidth="1"/>
    <col min="15" max="15" width="11.85546875" style="95" customWidth="1"/>
    <col min="16" max="16" width="12" style="95" customWidth="1"/>
    <col min="17" max="17" width="11" style="95" customWidth="1"/>
    <col min="18" max="18" width="11.5703125" style="95" customWidth="1"/>
    <col min="19" max="19" width="12" style="95" customWidth="1"/>
    <col min="20" max="237" width="31.28515625" style="95"/>
    <col min="238" max="245" width="31.28515625" style="96"/>
    <col min="246" max="247" width="31.28515625" style="97"/>
    <col min="248" max="254" width="31.28515625" style="98"/>
    <col min="255" max="16384" width="31.28515625" style="99"/>
  </cols>
  <sheetData>
    <row r="1" spans="1:254" s="67" customFormat="1" ht="26.85" customHeight="1">
      <c r="A1" s="61" t="s">
        <v>76</v>
      </c>
      <c r="B1" s="62" t="s">
        <v>54</v>
      </c>
      <c r="C1" s="62"/>
      <c r="D1" s="61"/>
      <c r="E1" s="61"/>
      <c r="F1" s="61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4"/>
      <c r="IE1" s="64"/>
      <c r="IF1" s="64"/>
      <c r="IG1" s="64"/>
      <c r="IH1" s="64"/>
      <c r="II1" s="64"/>
      <c r="IJ1" s="64"/>
      <c r="IK1" s="64"/>
      <c r="IL1" s="65"/>
      <c r="IM1" s="65"/>
      <c r="IN1" s="66"/>
      <c r="IO1" s="66"/>
      <c r="IP1" s="66"/>
      <c r="IQ1" s="66"/>
      <c r="IR1" s="66"/>
      <c r="IS1" s="66"/>
      <c r="IT1" s="66"/>
    </row>
    <row r="2" spans="1:254" s="67" customFormat="1" ht="12.75">
      <c r="A2" s="49" t="s">
        <v>77</v>
      </c>
      <c r="B2" s="68" t="s">
        <v>80</v>
      </c>
      <c r="C2" s="68" t="s">
        <v>55</v>
      </c>
      <c r="D2" s="68" t="s">
        <v>30</v>
      </c>
      <c r="E2" s="69" t="s">
        <v>0</v>
      </c>
      <c r="F2" s="68" t="s">
        <v>31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4"/>
      <c r="IE2" s="64"/>
      <c r="IF2" s="64"/>
      <c r="IG2" s="64"/>
      <c r="IH2" s="64"/>
      <c r="II2" s="64"/>
      <c r="IJ2" s="64"/>
      <c r="IK2" s="64"/>
      <c r="IL2" s="65"/>
      <c r="IM2" s="65"/>
      <c r="IN2" s="66"/>
      <c r="IO2" s="66"/>
      <c r="IP2" s="66"/>
      <c r="IQ2" s="66"/>
      <c r="IR2" s="66"/>
      <c r="IS2" s="66"/>
      <c r="IT2" s="66"/>
    </row>
    <row r="3" spans="1:254" s="67" customFormat="1" ht="12.75">
      <c r="A3" s="50" t="s">
        <v>72</v>
      </c>
      <c r="B3" s="70">
        <v>1604413.07</v>
      </c>
      <c r="C3" s="71">
        <v>1472185</v>
      </c>
      <c r="D3" s="72">
        <f>AVERAGE(B3:C3)</f>
        <v>1538299.0350000001</v>
      </c>
      <c r="E3" s="73">
        <v>1</v>
      </c>
      <c r="F3" s="72">
        <f t="shared" ref="F3:F8" si="0">E3*D3</f>
        <v>1538299.0350000001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4"/>
      <c r="IE3" s="64"/>
      <c r="IF3" s="64"/>
      <c r="IG3" s="64"/>
      <c r="IH3" s="64"/>
      <c r="II3" s="64"/>
      <c r="IJ3" s="64"/>
      <c r="IK3" s="64"/>
      <c r="IL3" s="65"/>
      <c r="IM3" s="65"/>
      <c r="IN3" s="66"/>
      <c r="IO3" s="66"/>
      <c r="IP3" s="66"/>
      <c r="IQ3" s="66"/>
      <c r="IR3" s="66"/>
      <c r="IS3" s="66"/>
      <c r="IT3" s="66"/>
    </row>
    <row r="4" spans="1:254" s="67" customFormat="1" ht="12.75">
      <c r="A4" s="50" t="s">
        <v>73</v>
      </c>
      <c r="B4" s="70">
        <v>937547</v>
      </c>
      <c r="C4" s="71">
        <v>1469163</v>
      </c>
      <c r="D4" s="72">
        <f t="shared" ref="D4:D7" si="1">AVERAGE(B4:C4)</f>
        <v>1203355</v>
      </c>
      <c r="E4" s="73">
        <v>1</v>
      </c>
      <c r="F4" s="72">
        <f t="shared" si="0"/>
        <v>1203355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4"/>
      <c r="IE4" s="64"/>
      <c r="IF4" s="64"/>
      <c r="IG4" s="64"/>
      <c r="IH4" s="64"/>
      <c r="II4" s="64"/>
      <c r="IJ4" s="64"/>
      <c r="IK4" s="64"/>
      <c r="IL4" s="65"/>
      <c r="IM4" s="65"/>
      <c r="IN4" s="66"/>
      <c r="IO4" s="66"/>
      <c r="IP4" s="66"/>
      <c r="IQ4" s="66"/>
      <c r="IR4" s="66"/>
      <c r="IS4" s="66"/>
      <c r="IT4" s="66"/>
    </row>
    <row r="5" spans="1:254" s="67" customFormat="1" ht="15" customHeight="1">
      <c r="A5" s="50" t="s">
        <v>74</v>
      </c>
      <c r="B5" s="70">
        <f>110090+1822923+102405</f>
        <v>2035418</v>
      </c>
      <c r="C5" s="71">
        <f>101582+1988238</f>
        <v>2089820</v>
      </c>
      <c r="D5" s="74">
        <f t="shared" si="1"/>
        <v>2062619</v>
      </c>
      <c r="E5" s="73">
        <v>1</v>
      </c>
      <c r="F5" s="72">
        <v>2000000</v>
      </c>
      <c r="G5" s="63" t="s">
        <v>92</v>
      </c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4"/>
      <c r="IE5" s="64"/>
      <c r="IF5" s="64"/>
      <c r="IG5" s="64"/>
      <c r="IH5" s="64"/>
      <c r="II5" s="64"/>
      <c r="IJ5" s="64"/>
      <c r="IK5" s="64"/>
      <c r="IL5" s="65"/>
      <c r="IM5" s="65"/>
      <c r="IN5" s="66"/>
      <c r="IO5" s="66"/>
      <c r="IP5" s="66"/>
      <c r="IQ5" s="66"/>
      <c r="IR5" s="66"/>
      <c r="IS5" s="66"/>
      <c r="IT5" s="66"/>
    </row>
    <row r="6" spans="1:254" s="67" customFormat="1" ht="12.75">
      <c r="A6" s="50" t="s">
        <v>75</v>
      </c>
      <c r="B6" s="70">
        <f>224263+220573+631884</f>
        <v>1076720</v>
      </c>
      <c r="C6" s="71">
        <f>232637+231616+206080+99083+707148</f>
        <v>1476564</v>
      </c>
      <c r="D6" s="72">
        <f t="shared" si="1"/>
        <v>1276642</v>
      </c>
      <c r="E6" s="73">
        <v>1</v>
      </c>
      <c r="F6" s="72">
        <f t="shared" ref="F6:F7" si="2">E6*D6</f>
        <v>1276642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4"/>
      <c r="IE6" s="64"/>
      <c r="IF6" s="64"/>
      <c r="IG6" s="64"/>
      <c r="IH6" s="64"/>
      <c r="II6" s="64"/>
      <c r="IJ6" s="64"/>
      <c r="IK6" s="64"/>
      <c r="IL6" s="65"/>
      <c r="IM6" s="65"/>
      <c r="IN6" s="66"/>
      <c r="IO6" s="66"/>
      <c r="IP6" s="66"/>
      <c r="IQ6" s="66"/>
      <c r="IR6" s="66"/>
      <c r="IS6" s="66"/>
      <c r="IT6" s="66"/>
    </row>
    <row r="7" spans="1:254" s="67" customFormat="1" ht="12.75">
      <c r="A7" s="50" t="s">
        <v>53</v>
      </c>
      <c r="B7" s="70">
        <v>10160</v>
      </c>
      <c r="C7" s="71">
        <v>5660</v>
      </c>
      <c r="D7" s="72">
        <f t="shared" si="1"/>
        <v>7910</v>
      </c>
      <c r="E7" s="73">
        <v>0.5</v>
      </c>
      <c r="F7" s="72">
        <f t="shared" si="2"/>
        <v>3955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  <c r="GY7" s="63"/>
      <c r="GZ7" s="63"/>
      <c r="HA7" s="63"/>
      <c r="HB7" s="63"/>
      <c r="HC7" s="63"/>
      <c r="HD7" s="63"/>
      <c r="HE7" s="63"/>
      <c r="HF7" s="63"/>
      <c r="HG7" s="63"/>
      <c r="HH7" s="63"/>
      <c r="HI7" s="63"/>
      <c r="HJ7" s="63"/>
      <c r="HK7" s="63"/>
      <c r="HL7" s="63"/>
      <c r="HM7" s="63"/>
      <c r="HN7" s="63"/>
      <c r="HO7" s="63"/>
      <c r="HP7" s="63"/>
      <c r="HQ7" s="63"/>
      <c r="HR7" s="63"/>
      <c r="HS7" s="63"/>
      <c r="HT7" s="63"/>
      <c r="HU7" s="63"/>
      <c r="HV7" s="63"/>
      <c r="HW7" s="63"/>
      <c r="HX7" s="63"/>
      <c r="HY7" s="63"/>
      <c r="HZ7" s="63"/>
      <c r="IA7" s="63"/>
      <c r="IB7" s="63"/>
      <c r="IC7" s="63"/>
      <c r="ID7" s="64"/>
      <c r="IE7" s="64"/>
      <c r="IF7" s="64"/>
      <c r="IG7" s="64"/>
      <c r="IH7" s="64"/>
      <c r="II7" s="64"/>
      <c r="IJ7" s="64"/>
      <c r="IK7" s="64"/>
      <c r="IL7" s="65"/>
      <c r="IM7" s="65"/>
      <c r="IN7" s="66"/>
      <c r="IO7" s="66"/>
      <c r="IP7" s="66"/>
      <c r="IQ7" s="66"/>
      <c r="IR7" s="66"/>
      <c r="IS7" s="66"/>
      <c r="IT7" s="66"/>
    </row>
    <row r="8" spans="1:254" s="67" customFormat="1" ht="14.45" customHeight="1">
      <c r="A8" s="50" t="s">
        <v>32</v>
      </c>
      <c r="B8" s="70">
        <v>-263952</v>
      </c>
      <c r="C8" s="70">
        <v>-166554</v>
      </c>
      <c r="D8" s="72">
        <f>AVERAGE(B8:C8)</f>
        <v>-215253</v>
      </c>
      <c r="E8" s="73">
        <v>1</v>
      </c>
      <c r="F8" s="72">
        <f t="shared" si="0"/>
        <v>-215253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4"/>
      <c r="IE8" s="64"/>
      <c r="IF8" s="64"/>
      <c r="IG8" s="64"/>
      <c r="IH8" s="64"/>
      <c r="II8" s="64"/>
      <c r="IJ8" s="64"/>
      <c r="IK8" s="64"/>
      <c r="IL8" s="65"/>
      <c r="IM8" s="65"/>
      <c r="IN8" s="66"/>
      <c r="IO8" s="66"/>
      <c r="IP8" s="66"/>
      <c r="IQ8" s="66"/>
      <c r="IR8" s="66"/>
      <c r="IS8" s="66"/>
      <c r="IT8" s="66"/>
    </row>
    <row r="9" spans="1:254" s="67" customFormat="1" ht="12.75">
      <c r="A9" s="49" t="s">
        <v>78</v>
      </c>
      <c r="B9" s="68" t="s">
        <v>80</v>
      </c>
      <c r="C9" s="68" t="s">
        <v>55</v>
      </c>
      <c r="D9" s="68" t="s">
        <v>30</v>
      </c>
      <c r="E9" s="69" t="s">
        <v>0</v>
      </c>
      <c r="F9" s="68" t="s">
        <v>31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  <c r="GY9" s="63"/>
      <c r="GZ9" s="63"/>
      <c r="HA9" s="63"/>
      <c r="HB9" s="63"/>
      <c r="HC9" s="63"/>
      <c r="HD9" s="63"/>
      <c r="HE9" s="63"/>
      <c r="HF9" s="63"/>
      <c r="HG9" s="63"/>
      <c r="HH9" s="63"/>
      <c r="HI9" s="63"/>
      <c r="HJ9" s="63"/>
      <c r="HK9" s="63"/>
      <c r="HL9" s="63"/>
      <c r="HM9" s="63"/>
      <c r="HN9" s="63"/>
      <c r="HO9" s="63"/>
      <c r="HP9" s="63"/>
      <c r="HQ9" s="63"/>
      <c r="HR9" s="63"/>
      <c r="HS9" s="63"/>
      <c r="HT9" s="63"/>
      <c r="HU9" s="63"/>
      <c r="HV9" s="63"/>
      <c r="HW9" s="63"/>
      <c r="HX9" s="63"/>
      <c r="HY9" s="63"/>
      <c r="HZ9" s="63"/>
      <c r="IA9" s="63"/>
      <c r="IB9" s="63"/>
      <c r="IC9" s="63"/>
      <c r="ID9" s="64"/>
      <c r="IE9" s="64"/>
      <c r="IF9" s="64"/>
      <c r="IG9" s="64"/>
      <c r="IH9" s="64"/>
      <c r="II9" s="64"/>
      <c r="IJ9" s="64"/>
      <c r="IK9" s="64"/>
      <c r="IL9" s="65"/>
      <c r="IM9" s="65"/>
      <c r="IN9" s="66"/>
      <c r="IO9" s="66"/>
      <c r="IP9" s="66"/>
      <c r="IQ9" s="66"/>
      <c r="IR9" s="66"/>
      <c r="IS9" s="66"/>
      <c r="IT9" s="66"/>
    </row>
    <row r="10" spans="1:254" s="67" customFormat="1" ht="12.75">
      <c r="A10" s="50" t="s">
        <v>79</v>
      </c>
      <c r="B10" s="70">
        <v>939800</v>
      </c>
      <c r="C10" s="71">
        <v>862812</v>
      </c>
      <c r="D10" s="72">
        <f>AVERAGE(B10:C10)</f>
        <v>901306</v>
      </c>
      <c r="E10" s="73">
        <v>1</v>
      </c>
      <c r="F10" s="72">
        <f t="shared" ref="F10:F12" si="3">E10*D10</f>
        <v>901306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4"/>
      <c r="IE10" s="64"/>
      <c r="IF10" s="64"/>
      <c r="IG10" s="64"/>
      <c r="IH10" s="64"/>
      <c r="II10" s="64"/>
      <c r="IJ10" s="64"/>
      <c r="IK10" s="64"/>
      <c r="IL10" s="65"/>
      <c r="IM10" s="65"/>
      <c r="IN10" s="66"/>
      <c r="IO10" s="66"/>
      <c r="IP10" s="66"/>
      <c r="IQ10" s="66"/>
      <c r="IR10" s="66"/>
      <c r="IS10" s="66"/>
      <c r="IT10" s="66"/>
    </row>
    <row r="11" spans="1:254" s="67" customFormat="1" ht="12.75">
      <c r="A11" s="50" t="s">
        <v>53</v>
      </c>
      <c r="B11" s="70">
        <v>224263</v>
      </c>
      <c r="C11" s="71">
        <v>231616</v>
      </c>
      <c r="D11" s="72">
        <f>AVERAGE(B11:C11)</f>
        <v>227939.5</v>
      </c>
      <c r="E11" s="73">
        <v>0</v>
      </c>
      <c r="F11" s="72">
        <f t="shared" si="3"/>
        <v>0</v>
      </c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4"/>
      <c r="IE11" s="64"/>
      <c r="IF11" s="64"/>
      <c r="IG11" s="64"/>
      <c r="IH11" s="64"/>
      <c r="II11" s="64"/>
      <c r="IJ11" s="64"/>
      <c r="IK11" s="64"/>
      <c r="IL11" s="65"/>
      <c r="IM11" s="65"/>
      <c r="IN11" s="66"/>
      <c r="IO11" s="66"/>
      <c r="IP11" s="66"/>
      <c r="IQ11" s="66"/>
      <c r="IR11" s="66"/>
      <c r="IS11" s="66"/>
      <c r="IT11" s="66"/>
    </row>
    <row r="12" spans="1:254" s="67" customFormat="1" ht="12.75">
      <c r="A12" s="50" t="s">
        <v>32</v>
      </c>
      <c r="B12" s="70">
        <v>-121387</v>
      </c>
      <c r="C12" s="70">
        <v>-63978</v>
      </c>
      <c r="D12" s="72">
        <f>AVERAGE(B12:C12)</f>
        <v>-92682.5</v>
      </c>
      <c r="E12" s="73">
        <v>1</v>
      </c>
      <c r="F12" s="72">
        <f t="shared" si="3"/>
        <v>-92682.5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4"/>
      <c r="IE12" s="64"/>
      <c r="IF12" s="64"/>
      <c r="IG12" s="64"/>
      <c r="IH12" s="64"/>
      <c r="II12" s="64"/>
      <c r="IJ12" s="64"/>
      <c r="IK12" s="64"/>
      <c r="IL12" s="65"/>
      <c r="IM12" s="65"/>
      <c r="IN12" s="66"/>
      <c r="IO12" s="66"/>
      <c r="IP12" s="66"/>
      <c r="IQ12" s="66"/>
      <c r="IR12" s="66"/>
      <c r="IS12" s="66"/>
      <c r="IT12" s="66"/>
    </row>
    <row r="13" spans="1:254" s="67" customFormat="1" ht="15.4" customHeight="1">
      <c r="A13" s="75" t="s">
        <v>33</v>
      </c>
      <c r="B13" s="76"/>
      <c r="C13" s="76"/>
      <c r="D13" s="76"/>
      <c r="E13" s="76"/>
      <c r="F13" s="77">
        <f>+SUM(F3:F12)</f>
        <v>6615621.5350000001</v>
      </c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4"/>
      <c r="IE13" s="64"/>
      <c r="IF13" s="64"/>
      <c r="IG13" s="64"/>
      <c r="IH13" s="64"/>
      <c r="II13" s="64"/>
      <c r="IJ13" s="64"/>
      <c r="IK13" s="64"/>
      <c r="IL13" s="65"/>
      <c r="IM13" s="65"/>
      <c r="IN13" s="66"/>
      <c r="IO13" s="66"/>
      <c r="IP13" s="66"/>
      <c r="IQ13" s="66"/>
      <c r="IR13" s="66"/>
      <c r="IS13" s="66"/>
      <c r="IT13" s="66"/>
    </row>
    <row r="14" spans="1:254" s="67" customFormat="1" ht="16.350000000000001" customHeight="1">
      <c r="A14" s="51" t="s">
        <v>34</v>
      </c>
      <c r="B14" s="78"/>
      <c r="C14" s="78"/>
      <c r="D14" s="78"/>
      <c r="E14" s="78"/>
      <c r="F14" s="77">
        <f>F13/12</f>
        <v>551301.79458333331</v>
      </c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/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  <c r="GY14" s="63"/>
      <c r="GZ14" s="63"/>
      <c r="HA14" s="63"/>
      <c r="HB14" s="63"/>
      <c r="HC14" s="63"/>
      <c r="HD14" s="63"/>
      <c r="HE14" s="63"/>
      <c r="HF14" s="63"/>
      <c r="HG14" s="63"/>
      <c r="HH14" s="63"/>
      <c r="HI14" s="63"/>
      <c r="HJ14" s="63"/>
      <c r="HK14" s="63"/>
      <c r="HL14" s="63"/>
      <c r="HM14" s="63"/>
      <c r="HN14" s="63"/>
      <c r="HO14" s="63"/>
      <c r="HP14" s="63"/>
      <c r="HQ14" s="63"/>
      <c r="HR14" s="63"/>
      <c r="HS14" s="63"/>
      <c r="HT14" s="63"/>
      <c r="HU14" s="63"/>
      <c r="HV14" s="63"/>
      <c r="HW14" s="63"/>
      <c r="HX14" s="63"/>
      <c r="HY14" s="63"/>
      <c r="HZ14" s="63"/>
      <c r="IA14" s="63"/>
      <c r="IB14" s="63"/>
      <c r="IC14" s="63"/>
      <c r="ID14" s="64"/>
      <c r="IE14" s="64"/>
      <c r="IF14" s="64"/>
      <c r="IG14" s="64"/>
      <c r="IH14" s="64"/>
      <c r="II14" s="64"/>
      <c r="IJ14" s="64"/>
      <c r="IK14" s="64"/>
      <c r="IL14" s="65"/>
      <c r="IM14" s="65"/>
      <c r="IN14" s="66"/>
      <c r="IO14" s="66"/>
      <c r="IP14" s="66"/>
      <c r="IQ14" s="66"/>
      <c r="IR14" s="66"/>
      <c r="IS14" s="66"/>
      <c r="IT14" s="66"/>
    </row>
    <row r="15" spans="1:254" s="67" customFormat="1" ht="12.75">
      <c r="A15" s="51" t="s">
        <v>35</v>
      </c>
      <c r="B15" s="78"/>
      <c r="C15" s="78"/>
      <c r="D15" s="78"/>
      <c r="E15" s="78"/>
      <c r="F15" s="79">
        <f>RTR!K8</f>
        <v>521620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63"/>
      <c r="HG15" s="63"/>
      <c r="HH15" s="63"/>
      <c r="HI15" s="63"/>
      <c r="HJ15" s="63"/>
      <c r="HK15" s="63"/>
      <c r="HL15" s="63"/>
      <c r="HM15" s="63"/>
      <c r="HN15" s="63"/>
      <c r="HO15" s="63"/>
      <c r="HP15" s="63"/>
      <c r="HQ15" s="63"/>
      <c r="HR15" s="63"/>
      <c r="HS15" s="63"/>
      <c r="HT15" s="63"/>
      <c r="HU15" s="63"/>
      <c r="HV15" s="63"/>
      <c r="HW15" s="63"/>
      <c r="HX15" s="63"/>
      <c r="HY15" s="63"/>
      <c r="HZ15" s="63"/>
      <c r="IA15" s="63"/>
      <c r="IB15" s="63"/>
      <c r="IC15" s="63"/>
      <c r="ID15" s="64"/>
      <c r="IE15" s="64"/>
      <c r="IF15" s="64"/>
      <c r="IG15" s="64"/>
      <c r="IH15" s="64"/>
      <c r="II15" s="64"/>
      <c r="IJ15" s="64"/>
      <c r="IK15" s="64"/>
      <c r="IL15" s="65"/>
      <c r="IM15" s="65"/>
      <c r="IN15" s="66"/>
      <c r="IO15" s="66"/>
      <c r="IP15" s="66"/>
      <c r="IQ15" s="66"/>
      <c r="IR15" s="66"/>
      <c r="IS15" s="66"/>
      <c r="IT15" s="66"/>
    </row>
    <row r="16" spans="1:254" s="67" customFormat="1" ht="16.350000000000001" customHeight="1">
      <c r="A16" s="51" t="s">
        <v>36</v>
      </c>
      <c r="B16" s="80"/>
      <c r="C16" s="80"/>
      <c r="D16" s="80"/>
      <c r="E16" s="80"/>
      <c r="F16" s="81">
        <v>1</v>
      </c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  <c r="GY16" s="63"/>
      <c r="GZ16" s="63"/>
      <c r="HA16" s="63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3"/>
      <c r="HS16" s="63"/>
      <c r="HT16" s="63"/>
      <c r="HU16" s="63"/>
      <c r="HV16" s="63"/>
      <c r="HW16" s="63"/>
      <c r="HX16" s="63"/>
      <c r="HY16" s="63"/>
      <c r="HZ16" s="63"/>
      <c r="IA16" s="63"/>
      <c r="IB16" s="63"/>
      <c r="IC16" s="63"/>
      <c r="ID16" s="64"/>
      <c r="IE16" s="64"/>
      <c r="IF16" s="64"/>
      <c r="IG16" s="64"/>
      <c r="IH16" s="64"/>
      <c r="II16" s="64"/>
      <c r="IJ16" s="64"/>
      <c r="IK16" s="64"/>
      <c r="IL16" s="65"/>
      <c r="IM16" s="65"/>
      <c r="IN16" s="66"/>
      <c r="IO16" s="66"/>
      <c r="IP16" s="66"/>
      <c r="IQ16" s="66"/>
      <c r="IR16" s="66"/>
      <c r="IS16" s="66"/>
      <c r="IT16" s="66"/>
    </row>
    <row r="17" spans="1:254" s="67" customFormat="1" ht="16.350000000000001" customHeight="1">
      <c r="A17" s="51" t="s">
        <v>37</v>
      </c>
      <c r="B17" s="78"/>
      <c r="C17" s="78"/>
      <c r="D17" s="78"/>
      <c r="E17" s="78"/>
      <c r="F17" s="82">
        <f>(F14*F16)-F15</f>
        <v>29681.794583333307</v>
      </c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  <c r="GY17" s="63"/>
      <c r="GZ17" s="63"/>
      <c r="HA17" s="63"/>
      <c r="HB17" s="63"/>
      <c r="HC17" s="63"/>
      <c r="HD17" s="63"/>
      <c r="HE17" s="63"/>
      <c r="HF17" s="63"/>
      <c r="HG17" s="63"/>
      <c r="HH17" s="63"/>
      <c r="HI17" s="63"/>
      <c r="HJ17" s="63"/>
      <c r="HK17" s="63"/>
      <c r="HL17" s="63"/>
      <c r="HM17" s="63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64"/>
      <c r="IE17" s="64"/>
      <c r="IF17" s="64"/>
      <c r="IG17" s="64"/>
      <c r="IH17" s="64"/>
      <c r="II17" s="64"/>
      <c r="IJ17" s="64"/>
      <c r="IK17" s="64"/>
      <c r="IL17" s="65"/>
      <c r="IM17" s="65"/>
      <c r="IN17" s="66"/>
      <c r="IO17" s="66"/>
      <c r="IP17" s="66"/>
      <c r="IQ17" s="66"/>
      <c r="IR17" s="66"/>
      <c r="IS17" s="66"/>
      <c r="IT17" s="66"/>
    </row>
    <row r="18" spans="1:254" s="67" customFormat="1" ht="16.350000000000001" customHeight="1">
      <c r="A18" s="51" t="s">
        <v>38</v>
      </c>
      <c r="B18" s="78"/>
      <c r="C18" s="78"/>
      <c r="D18" s="78"/>
      <c r="E18" s="78"/>
      <c r="F18" s="83">
        <v>180</v>
      </c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  <c r="GY18" s="63"/>
      <c r="GZ18" s="63"/>
      <c r="HA18" s="63"/>
      <c r="HB18" s="63"/>
      <c r="HC18" s="63"/>
      <c r="HD18" s="63"/>
      <c r="HE18" s="63"/>
      <c r="HF18" s="63"/>
      <c r="HG18" s="63"/>
      <c r="HH18" s="63"/>
      <c r="HI18" s="63"/>
      <c r="HJ18" s="63"/>
      <c r="HK18" s="63"/>
      <c r="HL18" s="63"/>
      <c r="HM18" s="63"/>
      <c r="HN18" s="63"/>
      <c r="HO18" s="63"/>
      <c r="HP18" s="63"/>
      <c r="HQ18" s="63"/>
      <c r="HR18" s="63"/>
      <c r="HS18" s="63"/>
      <c r="HT18" s="63"/>
      <c r="HU18" s="63"/>
      <c r="HV18" s="63"/>
      <c r="HW18" s="63"/>
      <c r="HX18" s="63"/>
      <c r="HY18" s="63"/>
      <c r="HZ18" s="63"/>
      <c r="IA18" s="63"/>
      <c r="IB18" s="63"/>
      <c r="IC18" s="63"/>
      <c r="ID18" s="64"/>
      <c r="IE18" s="64"/>
      <c r="IF18" s="64"/>
      <c r="IG18" s="64"/>
      <c r="IH18" s="64"/>
      <c r="II18" s="64"/>
      <c r="IJ18" s="64"/>
      <c r="IK18" s="64"/>
      <c r="IL18" s="65"/>
      <c r="IM18" s="65"/>
      <c r="IN18" s="66"/>
      <c r="IO18" s="66"/>
      <c r="IP18" s="66"/>
      <c r="IQ18" s="66"/>
      <c r="IR18" s="66"/>
      <c r="IS18" s="66"/>
      <c r="IT18" s="66"/>
    </row>
    <row r="19" spans="1:254" s="67" customFormat="1" ht="14.25" customHeight="1">
      <c r="A19" s="51" t="s">
        <v>39</v>
      </c>
      <c r="B19" s="78"/>
      <c r="C19" s="78"/>
      <c r="D19" s="78"/>
      <c r="E19" s="78"/>
      <c r="F19" s="81">
        <v>0.1</v>
      </c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  <c r="GY19" s="63"/>
      <c r="GZ19" s="63"/>
      <c r="HA19" s="63"/>
      <c r="HB19" s="63"/>
      <c r="HC19" s="63"/>
      <c r="HD19" s="63"/>
      <c r="HE19" s="63"/>
      <c r="HF19" s="63"/>
      <c r="HG19" s="63"/>
      <c r="HH19" s="63"/>
      <c r="HI19" s="63"/>
      <c r="HJ19" s="63"/>
      <c r="HK19" s="63"/>
      <c r="HL19" s="63"/>
      <c r="HM19" s="63"/>
      <c r="HN19" s="63"/>
      <c r="HO19" s="63"/>
      <c r="HP19" s="63"/>
      <c r="HQ19" s="63"/>
      <c r="HR19" s="63"/>
      <c r="HS19" s="63"/>
      <c r="HT19" s="63"/>
      <c r="HU19" s="63"/>
      <c r="HV19" s="63"/>
      <c r="HW19" s="63"/>
      <c r="HX19" s="63"/>
      <c r="HY19" s="63"/>
      <c r="HZ19" s="63"/>
      <c r="IA19" s="63"/>
      <c r="IB19" s="63"/>
      <c r="IC19" s="63"/>
      <c r="ID19" s="64"/>
      <c r="IE19" s="64"/>
      <c r="IF19" s="64"/>
      <c r="IG19" s="64"/>
      <c r="IH19" s="64"/>
      <c r="II19" s="64"/>
      <c r="IJ19" s="64"/>
      <c r="IK19" s="64"/>
      <c r="IL19" s="65"/>
      <c r="IM19" s="65"/>
      <c r="IN19" s="66"/>
      <c r="IO19" s="66"/>
      <c r="IP19" s="66"/>
      <c r="IQ19" s="66"/>
      <c r="IR19" s="66"/>
      <c r="IS19" s="66"/>
      <c r="IT19" s="66"/>
    </row>
    <row r="20" spans="1:254" s="67" customFormat="1" ht="12.75">
      <c r="A20" s="51" t="s">
        <v>40</v>
      </c>
      <c r="B20" s="78"/>
      <c r="C20" s="78"/>
      <c r="D20" s="78"/>
      <c r="E20" s="78"/>
      <c r="F20" s="84">
        <f>PMT(F19/12,F18,-100000)</f>
        <v>1074.6051177081183</v>
      </c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  <c r="GY20" s="63"/>
      <c r="GZ20" s="63"/>
      <c r="HA20" s="63"/>
      <c r="HB20" s="63"/>
      <c r="HC20" s="63"/>
      <c r="HD20" s="63"/>
      <c r="HE20" s="63"/>
      <c r="HF20" s="63"/>
      <c r="HG20" s="63"/>
      <c r="HH20" s="63"/>
      <c r="HI20" s="63"/>
      <c r="HJ20" s="63"/>
      <c r="HK20" s="63"/>
      <c r="HL20" s="63"/>
      <c r="HM20" s="63"/>
      <c r="HN20" s="63"/>
      <c r="HO20" s="63"/>
      <c r="HP20" s="63"/>
      <c r="HQ20" s="63"/>
      <c r="HR20" s="63"/>
      <c r="HS20" s="63"/>
      <c r="HT20" s="63"/>
      <c r="HU20" s="63"/>
      <c r="HV20" s="63"/>
      <c r="HW20" s="63"/>
      <c r="HX20" s="63"/>
      <c r="HY20" s="63"/>
      <c r="HZ20" s="63"/>
      <c r="IA20" s="63"/>
      <c r="IB20" s="63"/>
      <c r="IC20" s="63"/>
      <c r="ID20" s="64"/>
      <c r="IE20" s="64"/>
      <c r="IF20" s="64"/>
      <c r="IG20" s="64"/>
      <c r="IH20" s="64"/>
      <c r="II20" s="64"/>
      <c r="IJ20" s="64"/>
      <c r="IK20" s="64"/>
      <c r="IL20" s="65"/>
      <c r="IM20" s="65"/>
      <c r="IN20" s="66"/>
      <c r="IO20" s="66"/>
      <c r="IP20" s="66"/>
      <c r="IQ20" s="66"/>
      <c r="IR20" s="66"/>
      <c r="IS20" s="66"/>
      <c r="IT20" s="66"/>
    </row>
    <row r="21" spans="1:254" s="67" customFormat="1" ht="12.75">
      <c r="A21" s="51" t="s">
        <v>41</v>
      </c>
      <c r="B21" s="78"/>
      <c r="C21" s="78"/>
      <c r="D21" s="78"/>
      <c r="E21" s="78"/>
      <c r="F21" s="85">
        <f>F17/F20</f>
        <v>27.62111783595228</v>
      </c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  <c r="GY21" s="63"/>
      <c r="GZ21" s="63"/>
      <c r="HA21" s="63"/>
      <c r="HB21" s="63"/>
      <c r="HC21" s="63"/>
      <c r="HD21" s="63"/>
      <c r="HE21" s="63"/>
      <c r="HF21" s="63"/>
      <c r="HG21" s="63"/>
      <c r="HH21" s="63"/>
      <c r="HI21" s="63"/>
      <c r="HJ21" s="63"/>
      <c r="HK21" s="63"/>
      <c r="HL21" s="63"/>
      <c r="HM21" s="63"/>
      <c r="HN21" s="63"/>
      <c r="HO21" s="63"/>
      <c r="HP21" s="63"/>
      <c r="HQ21" s="63"/>
      <c r="HR21" s="63"/>
      <c r="HS21" s="63"/>
      <c r="HT21" s="63"/>
      <c r="HU21" s="63"/>
      <c r="HV21" s="63"/>
      <c r="HW21" s="63"/>
      <c r="HX21" s="63"/>
      <c r="HY21" s="63"/>
      <c r="HZ21" s="63"/>
      <c r="IA21" s="63"/>
      <c r="IB21" s="63"/>
      <c r="IC21" s="63"/>
      <c r="ID21" s="64"/>
      <c r="IE21" s="64"/>
      <c r="IF21" s="64"/>
      <c r="IG21" s="64"/>
      <c r="IH21" s="64"/>
      <c r="II21" s="64"/>
      <c r="IJ21" s="64"/>
      <c r="IK21" s="64"/>
      <c r="IL21" s="65"/>
      <c r="IM21" s="65"/>
      <c r="IN21" s="66"/>
      <c r="IO21" s="66"/>
      <c r="IP21" s="66"/>
      <c r="IQ21" s="66"/>
      <c r="IR21" s="66"/>
      <c r="IS21" s="66"/>
      <c r="IT21" s="66"/>
    </row>
    <row r="22" spans="1:254" s="67" customFormat="1" ht="15.4" customHeight="1">
      <c r="A22" s="86" t="s">
        <v>42</v>
      </c>
      <c r="B22" s="86"/>
      <c r="C22" s="86"/>
      <c r="D22" s="86"/>
      <c r="E22" s="86"/>
      <c r="F22" s="86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  <c r="GY22" s="63"/>
      <c r="GZ22" s="63"/>
      <c r="HA22" s="63"/>
      <c r="HB22" s="63"/>
      <c r="HC22" s="63"/>
      <c r="HD22" s="63"/>
      <c r="HE22" s="63"/>
      <c r="HF22" s="63"/>
      <c r="HG22" s="63"/>
      <c r="HH22" s="63"/>
      <c r="HI22" s="63"/>
      <c r="HJ22" s="63"/>
      <c r="HK22" s="63"/>
      <c r="HL22" s="63"/>
      <c r="HM22" s="63"/>
      <c r="HN22" s="63"/>
      <c r="HO22" s="63"/>
      <c r="HP22" s="63"/>
      <c r="HQ22" s="63"/>
      <c r="HR22" s="63"/>
      <c r="HS22" s="63"/>
      <c r="HT22" s="63"/>
      <c r="HU22" s="63"/>
      <c r="HV22" s="63"/>
      <c r="HW22" s="63"/>
      <c r="HX22" s="63"/>
      <c r="HY22" s="63"/>
      <c r="HZ22" s="63"/>
      <c r="IA22" s="63"/>
      <c r="IB22" s="63"/>
      <c r="IC22" s="63"/>
      <c r="ID22" s="64"/>
      <c r="IE22" s="64"/>
      <c r="IF22" s="64"/>
      <c r="IG22" s="64"/>
      <c r="IH22" s="64"/>
      <c r="II22" s="64"/>
      <c r="IJ22" s="64"/>
      <c r="IK22" s="64"/>
      <c r="IL22" s="65"/>
      <c r="IM22" s="65"/>
      <c r="IN22" s="66"/>
      <c r="IO22" s="66"/>
      <c r="IP22" s="66"/>
      <c r="IQ22" s="66"/>
      <c r="IR22" s="66"/>
      <c r="IS22" s="66"/>
      <c r="IT22" s="66"/>
    </row>
    <row r="23" spans="1:254" s="67" customFormat="1" ht="12.75">
      <c r="A23" s="51" t="s">
        <v>38</v>
      </c>
      <c r="B23" s="78"/>
      <c r="C23" s="78"/>
      <c r="D23" s="78"/>
      <c r="E23" s="78"/>
      <c r="F23" s="82">
        <v>180</v>
      </c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4"/>
      <c r="IE23" s="64"/>
      <c r="IF23" s="64"/>
      <c r="IG23" s="64"/>
      <c r="IH23" s="64"/>
      <c r="II23" s="64"/>
      <c r="IJ23" s="64"/>
      <c r="IK23" s="64"/>
      <c r="IL23" s="65"/>
      <c r="IM23" s="65"/>
      <c r="IN23" s="66"/>
      <c r="IO23" s="66"/>
      <c r="IP23" s="66"/>
      <c r="IQ23" s="66"/>
      <c r="IR23" s="66"/>
      <c r="IS23" s="66"/>
      <c r="IT23" s="66"/>
    </row>
    <row r="24" spans="1:254" s="67" customFormat="1" ht="12.75">
      <c r="A24" s="51" t="s">
        <v>39</v>
      </c>
      <c r="B24" s="78"/>
      <c r="C24" s="78"/>
      <c r="D24" s="78"/>
      <c r="E24" s="78"/>
      <c r="F24" s="87">
        <v>9.5500000000000002E-2</v>
      </c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4"/>
      <c r="IE24" s="64"/>
      <c r="IF24" s="64"/>
      <c r="IG24" s="64"/>
      <c r="IH24" s="64"/>
      <c r="II24" s="64"/>
      <c r="IJ24" s="64"/>
      <c r="IK24" s="64"/>
      <c r="IL24" s="65"/>
      <c r="IM24" s="65"/>
      <c r="IN24" s="66"/>
      <c r="IO24" s="66"/>
      <c r="IP24" s="66"/>
      <c r="IQ24" s="66"/>
      <c r="IR24" s="66"/>
      <c r="IS24" s="66"/>
      <c r="IT24" s="66"/>
    </row>
    <row r="25" spans="1:254" s="67" customFormat="1" ht="12.75">
      <c r="A25" s="51" t="s">
        <v>40</v>
      </c>
      <c r="B25" s="78"/>
      <c r="C25" s="78"/>
      <c r="D25" s="78"/>
      <c r="E25" s="78"/>
      <c r="F25" s="85">
        <f>PMT(F24/12,F23,-100000)</f>
        <v>1047.2438674424591</v>
      </c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4"/>
      <c r="IE25" s="64"/>
      <c r="IF25" s="64"/>
      <c r="IG25" s="64"/>
      <c r="IH25" s="64"/>
      <c r="II25" s="64"/>
      <c r="IJ25" s="64"/>
      <c r="IK25" s="64"/>
      <c r="IL25" s="65"/>
      <c r="IM25" s="65"/>
      <c r="IN25" s="66"/>
      <c r="IO25" s="66"/>
      <c r="IP25" s="66"/>
      <c r="IQ25" s="66"/>
      <c r="IR25" s="66"/>
      <c r="IS25" s="66"/>
      <c r="IT25" s="66"/>
    </row>
    <row r="26" spans="1:254" s="67" customFormat="1" ht="12.75">
      <c r="A26" s="51" t="s">
        <v>43</v>
      </c>
      <c r="B26" s="80">
        <f>B16</f>
        <v>0</v>
      </c>
      <c r="C26" s="80"/>
      <c r="D26" s="80"/>
      <c r="E26" s="80"/>
      <c r="F26" s="88">
        <v>0</v>
      </c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  <c r="GY26" s="63"/>
      <c r="GZ26" s="63"/>
      <c r="HA26" s="63"/>
      <c r="HB26" s="63"/>
      <c r="HC26" s="63"/>
      <c r="HD26" s="63"/>
      <c r="HE26" s="63"/>
      <c r="HF26" s="63"/>
      <c r="HG26" s="63"/>
      <c r="HH26" s="63"/>
      <c r="HI26" s="63"/>
      <c r="HJ26" s="63"/>
      <c r="HK26" s="63"/>
      <c r="HL26" s="63"/>
      <c r="HM26" s="63"/>
      <c r="HN26" s="63"/>
      <c r="HO26" s="63"/>
      <c r="HP26" s="63"/>
      <c r="HQ26" s="63"/>
      <c r="HR26" s="63"/>
      <c r="HS26" s="63"/>
      <c r="HT26" s="63"/>
      <c r="HU26" s="63"/>
      <c r="HV26" s="63"/>
      <c r="HW26" s="63"/>
      <c r="HX26" s="63"/>
      <c r="HY26" s="63"/>
      <c r="HZ26" s="63"/>
      <c r="IA26" s="63"/>
      <c r="IB26" s="63"/>
      <c r="IC26" s="63"/>
      <c r="ID26" s="64"/>
      <c r="IE26" s="64"/>
      <c r="IF26" s="64"/>
      <c r="IG26" s="64"/>
      <c r="IH26" s="64"/>
      <c r="II26" s="64"/>
      <c r="IJ26" s="64"/>
      <c r="IK26" s="64"/>
      <c r="IL26" s="65"/>
      <c r="IM26" s="65"/>
      <c r="IN26" s="66"/>
      <c r="IO26" s="66"/>
      <c r="IP26" s="66"/>
      <c r="IQ26" s="66"/>
      <c r="IR26" s="66"/>
      <c r="IS26" s="66"/>
      <c r="IT26" s="66"/>
    </row>
    <row r="27" spans="1:254" s="67" customFormat="1" ht="12.75">
      <c r="A27" s="51" t="s">
        <v>44</v>
      </c>
      <c r="B27" s="78"/>
      <c r="C27" s="78"/>
      <c r="D27" s="78"/>
      <c r="E27" s="78"/>
      <c r="F27" s="89">
        <f>F26*F25</f>
        <v>0</v>
      </c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4"/>
      <c r="IE27" s="64"/>
      <c r="IF27" s="64"/>
      <c r="IG27" s="64"/>
      <c r="IH27" s="64"/>
      <c r="II27" s="64"/>
      <c r="IJ27" s="64"/>
      <c r="IK27" s="64"/>
      <c r="IL27" s="65"/>
      <c r="IM27" s="65"/>
      <c r="IN27" s="66"/>
      <c r="IO27" s="66"/>
      <c r="IP27" s="66"/>
      <c r="IQ27" s="66"/>
      <c r="IR27" s="66"/>
      <c r="IS27" s="66"/>
      <c r="IT27" s="66"/>
    </row>
    <row r="28" spans="1:254" s="67" customFormat="1" ht="12.75">
      <c r="A28" s="51" t="s">
        <v>45</v>
      </c>
      <c r="B28" s="78"/>
      <c r="C28" s="78"/>
      <c r="D28" s="78"/>
      <c r="E28" s="78"/>
      <c r="F28" s="90">
        <f>(F27+F15)/F14</f>
        <v>0.94616053335040129</v>
      </c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  <c r="GY28" s="63"/>
      <c r="GZ28" s="63"/>
      <c r="HA28" s="63"/>
      <c r="HB28" s="63"/>
      <c r="HC28" s="63"/>
      <c r="HD28" s="63"/>
      <c r="HE28" s="63"/>
      <c r="HF28" s="63"/>
      <c r="HG28" s="63"/>
      <c r="HH28" s="63"/>
      <c r="HI28" s="63"/>
      <c r="HJ28" s="63"/>
      <c r="HK28" s="63"/>
      <c r="HL28" s="63"/>
      <c r="HM28" s="63"/>
      <c r="HN28" s="63"/>
      <c r="HO28" s="63"/>
      <c r="HP28" s="63"/>
      <c r="HQ28" s="63"/>
      <c r="HR28" s="63"/>
      <c r="HS28" s="63"/>
      <c r="HT28" s="63"/>
      <c r="HU28" s="63"/>
      <c r="HV28" s="63"/>
      <c r="HW28" s="63"/>
      <c r="HX28" s="63"/>
      <c r="HY28" s="63"/>
      <c r="HZ28" s="63"/>
      <c r="IA28" s="63"/>
      <c r="IB28" s="63"/>
      <c r="IC28" s="63"/>
      <c r="ID28" s="64"/>
      <c r="IE28" s="64"/>
      <c r="IF28" s="64"/>
      <c r="IG28" s="64"/>
      <c r="IH28" s="64"/>
      <c r="II28" s="64"/>
      <c r="IJ28" s="64"/>
      <c r="IK28" s="64"/>
      <c r="IL28" s="65"/>
      <c r="IM28" s="65"/>
      <c r="IN28" s="66"/>
      <c r="IO28" s="66"/>
      <c r="IP28" s="66"/>
      <c r="IQ28" s="66"/>
      <c r="IR28" s="66"/>
      <c r="IS28" s="66"/>
      <c r="IT28" s="66"/>
    </row>
    <row r="29" spans="1:254" s="67" customFormat="1" ht="12.75">
      <c r="A29" s="91" t="s">
        <v>46</v>
      </c>
      <c r="B29" s="78" t="s">
        <v>1</v>
      </c>
      <c r="C29" s="78"/>
      <c r="D29" s="78"/>
      <c r="E29" s="78"/>
      <c r="F29" s="92">
        <v>0</v>
      </c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4"/>
      <c r="IE29" s="64"/>
      <c r="IF29" s="64"/>
      <c r="IG29" s="64"/>
      <c r="IH29" s="64"/>
      <c r="II29" s="64"/>
      <c r="IJ29" s="64"/>
      <c r="IK29" s="64"/>
      <c r="IL29" s="65"/>
      <c r="IM29" s="65"/>
      <c r="IN29" s="66"/>
      <c r="IO29" s="66"/>
      <c r="IP29" s="66"/>
      <c r="IQ29" s="66"/>
      <c r="IR29" s="66"/>
      <c r="IS29" s="66"/>
      <c r="IT29" s="66"/>
    </row>
    <row r="30" spans="1:254" s="67" customFormat="1" ht="12.75">
      <c r="A30" s="91" t="s">
        <v>47</v>
      </c>
      <c r="B30" s="78"/>
      <c r="C30" s="78"/>
      <c r="D30" s="78"/>
      <c r="E30" s="78"/>
      <c r="F30" s="9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4"/>
      <c r="IE30" s="64"/>
      <c r="IF30" s="64"/>
      <c r="IG30" s="64"/>
      <c r="IH30" s="64"/>
      <c r="II30" s="64"/>
      <c r="IJ30" s="64"/>
      <c r="IK30" s="64"/>
      <c r="IL30" s="65"/>
      <c r="IM30" s="65"/>
      <c r="IN30" s="66"/>
      <c r="IO30" s="66"/>
      <c r="IP30" s="66"/>
      <c r="IQ30" s="66"/>
      <c r="IR30" s="66"/>
      <c r="IS30" s="66"/>
      <c r="IT30" s="66"/>
    </row>
    <row r="31" spans="1:254" s="67" customFormat="1" ht="12.75">
      <c r="A31" s="91" t="s">
        <v>48</v>
      </c>
      <c r="B31" s="78"/>
      <c r="C31" s="78"/>
      <c r="D31" s="78"/>
      <c r="E31" s="78"/>
      <c r="F31" s="94" t="e">
        <f>F26/F29</f>
        <v>#DIV/0!</v>
      </c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4"/>
      <c r="IE31" s="64"/>
      <c r="IF31" s="64"/>
      <c r="IG31" s="64"/>
      <c r="IH31" s="64"/>
      <c r="II31" s="64"/>
      <c r="IJ31" s="64"/>
      <c r="IK31" s="64"/>
      <c r="IL31" s="65"/>
      <c r="IM31" s="65"/>
      <c r="IN31" s="66"/>
      <c r="IO31" s="66"/>
      <c r="IP31" s="66"/>
      <c r="IQ31" s="66"/>
      <c r="IR31" s="66"/>
      <c r="IS31" s="66"/>
      <c r="IT31" s="66"/>
    </row>
    <row r="32" spans="1:254" s="67" customFormat="1" ht="12.75">
      <c r="A32" s="51" t="s">
        <v>49</v>
      </c>
      <c r="B32" s="78"/>
      <c r="C32" s="78"/>
      <c r="D32" s="78"/>
      <c r="E32" s="78"/>
      <c r="F32" s="94" t="e">
        <f>(F26+F30)/F29</f>
        <v>#DIV/0!</v>
      </c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4"/>
      <c r="IE32" s="64"/>
      <c r="IF32" s="64"/>
      <c r="IG32" s="64"/>
      <c r="IH32" s="64"/>
      <c r="II32" s="64"/>
      <c r="IJ32" s="64"/>
      <c r="IK32" s="64"/>
      <c r="IL32" s="65"/>
      <c r="IM32" s="65"/>
      <c r="IN32" s="66"/>
      <c r="IO32" s="66"/>
      <c r="IP32" s="66"/>
      <c r="IQ32" s="66"/>
      <c r="IR32" s="66"/>
      <c r="IS32" s="66"/>
      <c r="IT32" s="66"/>
    </row>
    <row r="33" spans="1:254" s="67" customFormat="1" ht="12.75">
      <c r="A33" s="51" t="s">
        <v>50</v>
      </c>
      <c r="B33" s="78"/>
      <c r="C33" s="78"/>
      <c r="D33" s="78"/>
      <c r="E33" s="78"/>
      <c r="F33" s="94" t="e">
        <f>F32+F28</f>
        <v>#DIV/0!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4"/>
      <c r="IE33" s="64"/>
      <c r="IF33" s="64"/>
      <c r="IG33" s="64"/>
      <c r="IH33" s="64"/>
      <c r="II33" s="64"/>
      <c r="IJ33" s="64"/>
      <c r="IK33" s="64"/>
      <c r="IL33" s="65"/>
      <c r="IM33" s="65"/>
      <c r="IN33" s="66"/>
      <c r="IO33" s="66"/>
      <c r="IP33" s="66"/>
      <c r="IQ33" s="66"/>
      <c r="IR33" s="66"/>
      <c r="IS33" s="66"/>
      <c r="IT33" s="66"/>
    </row>
  </sheetData>
  <sheetProtection selectLockedCells="1" selectUnlockedCells="1"/>
  <mergeCells count="22">
    <mergeCell ref="B33:E33"/>
    <mergeCell ref="B1:C1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A22:F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8"/>
  <sheetViews>
    <sheetView zoomScale="136" zoomScaleNormal="136" workbookViewId="0">
      <selection activeCell="K10" sqref="K10"/>
    </sheetView>
  </sheetViews>
  <sheetFormatPr defaultColWidth="22.140625" defaultRowHeight="12"/>
  <cols>
    <col min="1" max="1" width="5.42578125" style="47" customWidth="1"/>
    <col min="2" max="2" width="23.140625" style="47" customWidth="1"/>
    <col min="3" max="3" width="12.28515625" style="47" customWidth="1"/>
    <col min="4" max="4" width="11.85546875" style="47" bestFit="1" customWidth="1"/>
    <col min="5" max="5" width="7.42578125" style="47" customWidth="1"/>
    <col min="6" max="6" width="13.140625" style="47" customWidth="1"/>
    <col min="7" max="7" width="10.140625" style="47" customWidth="1"/>
    <col min="8" max="9" width="8.7109375" style="47" customWidth="1"/>
    <col min="10" max="10" width="10.140625" style="47" customWidth="1"/>
    <col min="11" max="11" width="13.140625" style="47" customWidth="1"/>
    <col min="12" max="248" width="22.140625" style="47"/>
    <col min="249" max="16384" width="22.140625" style="48"/>
  </cols>
  <sheetData>
    <row r="1" spans="1:248" ht="24">
      <c r="A1" s="52" t="s">
        <v>2</v>
      </c>
      <c r="B1" s="52" t="s">
        <v>3</v>
      </c>
      <c r="C1" s="52" t="s">
        <v>4</v>
      </c>
      <c r="D1" s="52" t="s">
        <v>5</v>
      </c>
      <c r="E1" s="52" t="s">
        <v>6</v>
      </c>
      <c r="F1" s="52" t="s">
        <v>59</v>
      </c>
      <c r="G1" s="52" t="s">
        <v>56</v>
      </c>
      <c r="H1" s="52" t="s">
        <v>57</v>
      </c>
      <c r="I1" s="52" t="s">
        <v>58</v>
      </c>
      <c r="J1" s="52" t="s">
        <v>7</v>
      </c>
      <c r="K1" s="52" t="s">
        <v>52</v>
      </c>
    </row>
    <row r="2" spans="1:248">
      <c r="A2" s="53">
        <v>1</v>
      </c>
      <c r="B2" s="54">
        <v>59489035</v>
      </c>
      <c r="C2" s="53" t="s">
        <v>81</v>
      </c>
      <c r="D2" s="53" t="s">
        <v>82</v>
      </c>
      <c r="E2" s="54" t="s">
        <v>83</v>
      </c>
      <c r="F2" s="54">
        <v>1500000</v>
      </c>
      <c r="G2" s="54">
        <v>36</v>
      </c>
      <c r="H2" s="54">
        <v>28</v>
      </c>
      <c r="I2" s="54">
        <f>36-28</f>
        <v>8</v>
      </c>
      <c r="J2" s="54">
        <v>47700</v>
      </c>
      <c r="K2" s="55" t="s">
        <v>51</v>
      </c>
    </row>
    <row r="3" spans="1:248">
      <c r="A3" s="53">
        <v>2</v>
      </c>
      <c r="B3" s="54">
        <v>64679919</v>
      </c>
      <c r="C3" s="56" t="s">
        <v>81</v>
      </c>
      <c r="D3" s="53" t="s">
        <v>82</v>
      </c>
      <c r="E3" s="54" t="s">
        <v>83</v>
      </c>
      <c r="F3" s="54">
        <v>4006761</v>
      </c>
      <c r="G3" s="57">
        <v>60</v>
      </c>
      <c r="H3" s="57">
        <v>11</v>
      </c>
      <c r="I3" s="57">
        <v>49</v>
      </c>
      <c r="J3" s="57">
        <v>82573</v>
      </c>
      <c r="K3" s="55" t="s">
        <v>51</v>
      </c>
    </row>
    <row r="4" spans="1:248">
      <c r="A4" s="53">
        <v>3</v>
      </c>
      <c r="B4" s="54" t="s">
        <v>87</v>
      </c>
      <c r="C4" s="53" t="s">
        <v>85</v>
      </c>
      <c r="D4" s="53" t="s">
        <v>86</v>
      </c>
      <c r="E4" s="54" t="s">
        <v>88</v>
      </c>
      <c r="F4" s="54">
        <v>6600000</v>
      </c>
      <c r="G4" s="57">
        <v>180</v>
      </c>
      <c r="H4" s="57">
        <v>33</v>
      </c>
      <c r="I4" s="57">
        <v>147</v>
      </c>
      <c r="J4" s="57">
        <v>66354</v>
      </c>
      <c r="K4" s="55" t="s">
        <v>51</v>
      </c>
    </row>
    <row r="5" spans="1:248">
      <c r="A5" s="53">
        <v>4</v>
      </c>
      <c r="B5" s="54" t="s">
        <v>91</v>
      </c>
      <c r="C5" s="53" t="s">
        <v>85</v>
      </c>
      <c r="D5" s="53" t="s">
        <v>86</v>
      </c>
      <c r="E5" s="54" t="s">
        <v>88</v>
      </c>
      <c r="F5" s="54">
        <v>4000000</v>
      </c>
      <c r="G5" s="54">
        <v>180</v>
      </c>
      <c r="H5" s="54">
        <v>41</v>
      </c>
      <c r="I5" s="54">
        <f>180-41</f>
        <v>139</v>
      </c>
      <c r="J5" s="54">
        <v>41890</v>
      </c>
      <c r="K5" s="55" t="s">
        <v>51</v>
      </c>
      <c r="IN5" s="48"/>
    </row>
    <row r="6" spans="1:248">
      <c r="A6" s="53">
        <v>5</v>
      </c>
      <c r="B6" s="54" t="s">
        <v>84</v>
      </c>
      <c r="C6" s="53" t="s">
        <v>85</v>
      </c>
      <c r="D6" s="53" t="s">
        <v>86</v>
      </c>
      <c r="E6" s="54" t="s">
        <v>88</v>
      </c>
      <c r="F6" s="54">
        <v>11100000</v>
      </c>
      <c r="G6" s="54">
        <v>180</v>
      </c>
      <c r="H6" s="54">
        <v>16</v>
      </c>
      <c r="I6" s="54">
        <f>180-16</f>
        <v>164</v>
      </c>
      <c r="J6" s="54">
        <v>111925</v>
      </c>
      <c r="K6" s="55" t="s">
        <v>51</v>
      </c>
      <c r="IN6" s="48"/>
    </row>
    <row r="7" spans="1:248">
      <c r="A7" s="53">
        <v>6</v>
      </c>
      <c r="B7" s="54" t="s">
        <v>90</v>
      </c>
      <c r="C7" s="53" t="s">
        <v>85</v>
      </c>
      <c r="D7" s="55" t="s">
        <v>86</v>
      </c>
      <c r="E7" s="55" t="s">
        <v>89</v>
      </c>
      <c r="F7" s="55">
        <v>18300000</v>
      </c>
      <c r="G7" s="58">
        <v>240</v>
      </c>
      <c r="H7" s="58">
        <v>42</v>
      </c>
      <c r="I7" s="58">
        <v>98</v>
      </c>
      <c r="J7" s="58">
        <v>171178</v>
      </c>
      <c r="K7" s="55" t="s">
        <v>51</v>
      </c>
    </row>
    <row r="8" spans="1:248">
      <c r="A8" s="59"/>
      <c r="B8" s="53"/>
      <c r="C8" s="53"/>
      <c r="D8" s="53"/>
      <c r="E8" s="53"/>
      <c r="F8" s="53"/>
      <c r="G8" s="53"/>
      <c r="H8" s="53"/>
      <c r="I8" s="53"/>
      <c r="J8" s="53"/>
      <c r="K8" s="60">
        <f>SUMIF(K2:K7,"Y",J2:J7)</f>
        <v>521620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2:R13"/>
  <sheetViews>
    <sheetView workbookViewId="0">
      <selection activeCell="C6" sqref="C6"/>
    </sheetView>
  </sheetViews>
  <sheetFormatPr defaultRowHeight="12.75"/>
  <sheetData>
    <row r="2" spans="2:18">
      <c r="B2" s="20"/>
      <c r="C2" s="20"/>
      <c r="D2" s="20"/>
      <c r="E2" s="20"/>
      <c r="F2" s="20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0"/>
    </row>
    <row r="3" spans="2:18" ht="21">
      <c r="B3" s="20"/>
      <c r="C3" s="22"/>
      <c r="D3" s="41"/>
      <c r="E3" s="42"/>
      <c r="F3" s="20"/>
      <c r="G3" s="20"/>
      <c r="H3" s="20"/>
      <c r="I3" s="20"/>
      <c r="J3" s="21"/>
      <c r="K3" s="20"/>
      <c r="L3" s="22"/>
      <c r="M3" s="43"/>
      <c r="N3" s="44"/>
      <c r="O3" s="45"/>
      <c r="P3" s="20"/>
      <c r="Q3" s="20"/>
      <c r="R3" s="20"/>
    </row>
    <row r="4" spans="2:18" ht="21">
      <c r="B4" s="23"/>
      <c r="C4" s="22"/>
      <c r="D4" s="24"/>
      <c r="E4" s="24"/>
      <c r="F4" s="25"/>
      <c r="G4" s="20"/>
      <c r="H4" s="20"/>
      <c r="I4" s="20"/>
      <c r="J4" s="21"/>
      <c r="K4" s="23"/>
      <c r="L4" s="22"/>
      <c r="M4" s="24"/>
      <c r="N4" s="24"/>
      <c r="O4" s="25"/>
      <c r="P4" s="20"/>
      <c r="Q4" s="20"/>
      <c r="R4" s="20"/>
    </row>
    <row r="5" spans="2:18" ht="15">
      <c r="B5" s="26"/>
      <c r="C5" s="27" t="s">
        <v>60</v>
      </c>
      <c r="D5" s="27" t="s">
        <v>61</v>
      </c>
      <c r="E5" s="27" t="s">
        <v>62</v>
      </c>
      <c r="F5" s="27" t="s">
        <v>63</v>
      </c>
      <c r="G5" s="27" t="s">
        <v>64</v>
      </c>
      <c r="H5" s="27" t="s">
        <v>65</v>
      </c>
      <c r="I5" s="28"/>
      <c r="J5" s="21"/>
      <c r="K5" s="26"/>
      <c r="L5" s="27" t="s">
        <v>60</v>
      </c>
      <c r="M5" s="27" t="s">
        <v>61</v>
      </c>
      <c r="N5" s="27" t="s">
        <v>62</v>
      </c>
      <c r="O5" s="27" t="s">
        <v>63</v>
      </c>
      <c r="P5" s="27" t="s">
        <v>64</v>
      </c>
      <c r="Q5" s="27" t="s">
        <v>65</v>
      </c>
      <c r="R5" s="28"/>
    </row>
    <row r="6" spans="2:18" ht="15">
      <c r="B6" s="27" t="s">
        <v>66</v>
      </c>
      <c r="C6" s="29"/>
      <c r="D6" s="29"/>
      <c r="E6" s="28"/>
      <c r="F6" s="29"/>
      <c r="G6" s="29"/>
      <c r="H6" s="29"/>
      <c r="I6" s="28"/>
      <c r="J6" s="21"/>
      <c r="K6" s="27" t="s">
        <v>66</v>
      </c>
      <c r="L6" s="29"/>
      <c r="M6" s="28"/>
      <c r="N6" s="29"/>
      <c r="O6" s="29"/>
      <c r="P6" s="29"/>
      <c r="Q6" s="29"/>
      <c r="R6" s="28"/>
    </row>
    <row r="7" spans="2:18" ht="15">
      <c r="B7" s="27" t="s">
        <v>67</v>
      </c>
      <c r="C7" s="29"/>
      <c r="D7" s="29"/>
      <c r="E7" s="29"/>
      <c r="F7" s="29"/>
      <c r="G7" s="29"/>
      <c r="H7" s="29"/>
      <c r="I7" s="28"/>
      <c r="J7" s="21"/>
      <c r="K7" s="27" t="s">
        <v>67</v>
      </c>
      <c r="L7" s="29"/>
      <c r="M7" s="29"/>
      <c r="N7" s="29"/>
      <c r="O7" s="29"/>
      <c r="P7" s="28"/>
      <c r="Q7" s="28"/>
      <c r="R7" s="28"/>
    </row>
    <row r="8" spans="2:18" ht="15">
      <c r="B8" s="27" t="s">
        <v>68</v>
      </c>
      <c r="C8" s="29"/>
      <c r="D8" s="29"/>
      <c r="E8" s="29"/>
      <c r="F8" s="29"/>
      <c r="G8" s="29"/>
      <c r="H8" s="28"/>
      <c r="I8" s="28"/>
      <c r="J8" s="21"/>
      <c r="K8" s="30" t="s">
        <v>68</v>
      </c>
      <c r="L8" s="29"/>
      <c r="M8" s="29"/>
      <c r="N8" s="29"/>
      <c r="O8" s="29"/>
      <c r="P8" s="28"/>
      <c r="Q8" s="28"/>
      <c r="R8" s="28"/>
    </row>
    <row r="9" spans="2:18" ht="15">
      <c r="B9" s="27" t="s">
        <v>69</v>
      </c>
      <c r="C9" s="29"/>
      <c r="D9" s="29"/>
      <c r="E9" s="28"/>
      <c r="F9" s="29"/>
      <c r="G9" s="29"/>
      <c r="H9" s="29"/>
      <c r="I9" s="28"/>
      <c r="J9" s="21"/>
      <c r="K9" s="30" t="s">
        <v>69</v>
      </c>
      <c r="L9" s="29"/>
      <c r="M9" s="29"/>
      <c r="N9" s="29"/>
      <c r="O9" s="29"/>
      <c r="P9" s="29"/>
      <c r="Q9" s="29"/>
      <c r="R9" s="28"/>
    </row>
    <row r="10" spans="2:18">
      <c r="B10" s="31"/>
      <c r="C10" s="28">
        <f>SUM(C6:C9)</f>
        <v>0</v>
      </c>
      <c r="D10" s="28">
        <f>SUM(D6:D9)</f>
        <v>0</v>
      </c>
      <c r="E10" s="28">
        <f>SUM(E6:E9)</f>
        <v>0</v>
      </c>
      <c r="F10" s="28">
        <f t="shared" ref="F10:H10" si="0">SUM(F6:F9)</f>
        <v>0</v>
      </c>
      <c r="G10" s="28">
        <f t="shared" si="0"/>
        <v>0</v>
      </c>
      <c r="H10" s="28">
        <f t="shared" si="0"/>
        <v>0</v>
      </c>
      <c r="I10" s="32">
        <f>(SUM(C10:H10)/24)</f>
        <v>0</v>
      </c>
      <c r="J10" s="33"/>
      <c r="K10" s="21"/>
      <c r="L10" s="28">
        <f>SUM(L6:L9)</f>
        <v>0</v>
      </c>
      <c r="M10" s="28">
        <f t="shared" ref="M10" si="1">SUM(M6:M9)</f>
        <v>0</v>
      </c>
      <c r="N10" s="28">
        <f>SUM(N6:N9)</f>
        <v>0</v>
      </c>
      <c r="O10" s="28">
        <f>SUM(O6:O9)</f>
        <v>0</v>
      </c>
      <c r="P10" s="28">
        <f>SUM(P6:P9)</f>
        <v>0</v>
      </c>
      <c r="Q10" s="28">
        <f t="shared" ref="Q10" si="2">SUM(Q6:Q9)</f>
        <v>0</v>
      </c>
      <c r="R10" s="32">
        <f>(SUM(L10:Q10)/24)</f>
        <v>0</v>
      </c>
    </row>
    <row r="11" spans="2:18" ht="15">
      <c r="B11" s="34" t="s">
        <v>70</v>
      </c>
      <c r="C11" s="28"/>
      <c r="D11" s="28"/>
      <c r="E11" s="28"/>
      <c r="F11" s="28"/>
      <c r="G11" s="28"/>
      <c r="H11" s="28"/>
      <c r="I11" s="35"/>
      <c r="J11" s="33"/>
      <c r="K11" s="34" t="s">
        <v>70</v>
      </c>
      <c r="L11" s="28"/>
      <c r="M11" s="28"/>
      <c r="N11" s="28"/>
      <c r="O11" s="28"/>
      <c r="P11" s="28"/>
      <c r="Q11" s="28"/>
      <c r="R11" s="32"/>
    </row>
    <row r="12" spans="2:18" ht="15">
      <c r="B12" s="20"/>
      <c r="C12" s="20"/>
      <c r="D12" s="20"/>
      <c r="E12" s="20"/>
      <c r="F12" s="37" t="s">
        <v>71</v>
      </c>
      <c r="G12" s="38"/>
      <c r="H12" s="39"/>
      <c r="I12" s="36"/>
      <c r="J12" s="33"/>
      <c r="K12" s="20"/>
      <c r="L12" s="20"/>
      <c r="M12" s="20"/>
      <c r="N12" s="20"/>
      <c r="O12" s="40" t="s">
        <v>71</v>
      </c>
      <c r="P12" s="40"/>
      <c r="Q12" s="40"/>
      <c r="R12" s="36">
        <v>0</v>
      </c>
    </row>
    <row r="13" spans="2:18">
      <c r="B13" s="20"/>
      <c r="C13" s="20"/>
      <c r="D13" s="20"/>
      <c r="E13" s="20"/>
      <c r="F13" s="20"/>
      <c r="G13" s="20"/>
      <c r="H13" s="20"/>
      <c r="I13" s="20"/>
      <c r="J13" s="21"/>
      <c r="K13" s="20"/>
      <c r="L13" s="20"/>
      <c r="M13" s="20"/>
      <c r="N13" s="20"/>
      <c r="O13" s="20"/>
      <c r="P13" s="20"/>
      <c r="Q13" s="20"/>
      <c r="R13" s="20"/>
    </row>
  </sheetData>
  <mergeCells count="4">
    <mergeCell ref="F12:H12"/>
    <mergeCell ref="O12:Q12"/>
    <mergeCell ref="D3:E3"/>
    <mergeCell ref="M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46" t="s">
        <v>8</v>
      </c>
      <c r="B1" s="46"/>
      <c r="C1" s="2"/>
    </row>
    <row r="2" spans="1:6" ht="14.25" customHeight="1">
      <c r="A2" s="46" t="s">
        <v>9</v>
      </c>
      <c r="B2" s="46"/>
      <c r="C2" s="2"/>
    </row>
    <row r="5" spans="1:6" ht="30">
      <c r="A5" s="3" t="s">
        <v>2</v>
      </c>
      <c r="B5" s="4" t="s">
        <v>10</v>
      </c>
      <c r="C5" s="4" t="s">
        <v>11</v>
      </c>
      <c r="D5" s="5" t="s">
        <v>12</v>
      </c>
      <c r="E5" s="1" t="s">
        <v>13</v>
      </c>
      <c r="F5" s="1" t="s">
        <v>14</v>
      </c>
    </row>
    <row r="6" spans="1:6" ht="42.75">
      <c r="A6" s="6">
        <v>1</v>
      </c>
      <c r="B6" s="7" t="s">
        <v>15</v>
      </c>
      <c r="C6" s="8" t="s">
        <v>16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17</v>
      </c>
      <c r="C7" s="8" t="s">
        <v>18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19</v>
      </c>
      <c r="C8" s="8" t="s">
        <v>20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21</v>
      </c>
      <c r="C9" s="12" t="s">
        <v>22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23</v>
      </c>
      <c r="C10" s="8" t="s">
        <v>24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25</v>
      </c>
      <c r="C11" s="14" t="s">
        <v>26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27</v>
      </c>
      <c r="C12" s="15" t="s">
        <v>28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29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2018-07-05T06:12:53Z</cp:lastPrinted>
  <dcterms:created xsi:type="dcterms:W3CDTF">2015-09-25T09:25:31Z</dcterms:created>
  <dcterms:modified xsi:type="dcterms:W3CDTF">2019-12-10T07:37:39Z</dcterms:modified>
</cp:coreProperties>
</file>