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95" windowHeight="5475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D4" i="1"/>
  <c r="F4" s="1"/>
  <c r="D7"/>
  <c r="F7" s="1"/>
  <c r="D8"/>
  <c r="F8" s="1"/>
  <c r="D3"/>
  <c r="F3" s="1"/>
  <c r="C5"/>
  <c r="B5"/>
  <c r="D5" s="1"/>
  <c r="F5" s="1"/>
  <c r="I6" i="2" l="1"/>
  <c r="I5"/>
  <c r="I2"/>
  <c r="D10" i="1" l="1"/>
  <c r="D11"/>
  <c r="D12"/>
  <c r="C6"/>
  <c r="B6"/>
  <c r="D6" s="1"/>
  <c r="F6" s="1"/>
  <c r="F10" l="1"/>
  <c r="F13" s="1"/>
  <c r="F14" s="1"/>
  <c r="F11"/>
  <c r="F12"/>
  <c r="F20" l="1"/>
  <c r="K8" i="2"/>
  <c r="F6" i="5"/>
  <c r="F7"/>
  <c r="F8"/>
  <c r="F9"/>
  <c r="F10"/>
  <c r="F11"/>
  <c r="F12"/>
  <c r="E13"/>
  <c r="F15" i="1" l="1"/>
  <c r="F17" s="1"/>
  <c r="F13" i="5"/>
  <c r="F21" i="1" l="1"/>
</calcChain>
</file>

<file path=xl/sharedStrings.xml><?xml version="1.0" encoding="utf-8"?>
<sst xmlns="http://schemas.openxmlformats.org/spreadsheetml/2006/main" count="95" uniqueCount="70">
  <si>
    <t>Eligibility</t>
  </si>
  <si>
    <t>Sr. No.</t>
  </si>
  <si>
    <t>LAN</t>
  </si>
  <si>
    <t>Customer Name</t>
  </si>
  <si>
    <t>Bank Name</t>
  </si>
  <si>
    <t>Type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</si>
  <si>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</si>
  <si>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</si>
  <si>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</si>
  <si>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</si>
  <si>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</si>
  <si>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</si>
  <si>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</si>
  <si>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</si>
  <si>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</si>
  <si>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</si>
  <si>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</si>
  <si>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</si>
  <si>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</si>
  <si>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</si>
  <si>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</si>
  <si>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</si>
  <si>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</si>
  <si>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</si>
  <si>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</si>
  <si>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</si>
  <si>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</si>
  <si>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</si>
  <si>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</si>
  <si>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</si>
  <si>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</si>
  <si>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</si>
  <si>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</si>
  <si>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</si>
  <si>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</si>
  <si>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</si>
  <si>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</si>
  <si>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</si>
  <si>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</si>
  <si>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</si>
  <si>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y</t>
  </si>
  <si>
    <t>EMI Considered</t>
  </si>
  <si>
    <t>Income From Other Sources</t>
  </si>
  <si>
    <t>ASSESSMENT YEAR</t>
  </si>
  <si>
    <t>2018-19</t>
  </si>
  <si>
    <t>Tenure</t>
  </si>
  <si>
    <t>Inst. Paid</t>
  </si>
  <si>
    <t>Inst. Bal</t>
  </si>
  <si>
    <t>Loan Amt</t>
  </si>
  <si>
    <t>Net profit</t>
  </si>
  <si>
    <t>Depriciation</t>
  </si>
  <si>
    <t>Bank intrest</t>
  </si>
  <si>
    <t>Income U/S 40A (2)b</t>
  </si>
  <si>
    <t>Savrang synthetic</t>
  </si>
  <si>
    <t>Rajesh kumar</t>
  </si>
  <si>
    <t>Seema Sachdeva</t>
  </si>
  <si>
    <t>Business Income u/s 44 AD</t>
  </si>
  <si>
    <t>2019-20</t>
  </si>
  <si>
    <t>hdfc</t>
  </si>
  <si>
    <t>al</t>
  </si>
  <si>
    <t>LBLUD00004713041</t>
  </si>
  <si>
    <t>icici</t>
  </si>
  <si>
    <t>LBLUD00002914256</t>
  </si>
  <si>
    <t>topup</t>
  </si>
  <si>
    <t>home</t>
  </si>
  <si>
    <t>LBLUD00002914253</t>
  </si>
  <si>
    <t>LBLUD00002914254</t>
  </si>
  <si>
    <t>Interest Bifercation Pending</t>
  </si>
  <si>
    <t xml:space="preserve">Max FOIR      </t>
  </si>
  <si>
    <t>Savrang</t>
  </si>
</sst>
</file>

<file path=xl/styles.xml><?xml version="1.0" encoding="utf-8"?>
<styleSheet xmlns="http://schemas.openxmlformats.org/spreadsheetml/2006/main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5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color indexed="8"/>
      <name val="Cambria"/>
      <family val="1"/>
      <scheme val="major"/>
    </font>
    <font>
      <sz val="9"/>
      <name val="Cambria"/>
      <family val="1"/>
      <scheme val="major"/>
    </font>
    <font>
      <sz val="10"/>
      <name val="Zurich BT"/>
      <family val="2"/>
    </font>
    <font>
      <sz val="10"/>
      <name val="Zurich BT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0" fillId="0" borderId="0" applyFill="0" applyAlignment="0" applyProtection="0"/>
    <xf numFmtId="9" fontId="10" fillId="0" borderId="0" applyFill="0" applyBorder="0" applyAlignment="0" applyProtection="0"/>
    <xf numFmtId="0" fontId="10" fillId="0" borderId="0"/>
    <xf numFmtId="164" fontId="2" fillId="0" borderId="0" applyBorder="0" applyProtection="0"/>
    <xf numFmtId="0" fontId="1" fillId="0" borderId="0"/>
  </cellStyleXfs>
  <cellXfs count="63">
    <xf numFmtId="0" fontId="0" fillId="0" borderId="0" xfId="0"/>
    <xf numFmtId="0" fontId="6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7" fillId="5" borderId="1" xfId="0" applyFont="1" applyFill="1" applyBorder="1" applyAlignment="1" applyProtection="1">
      <alignment vertical="top" wrapText="1"/>
      <protection hidden="1"/>
    </xf>
    <xf numFmtId="0" fontId="6" fillId="5" borderId="1" xfId="0" applyFont="1" applyFill="1" applyBorder="1" applyAlignment="1" applyProtection="1">
      <alignment vertical="top" wrapText="1"/>
      <protection hidden="1"/>
    </xf>
    <xf numFmtId="0" fontId="6" fillId="5" borderId="1" xfId="0" applyFont="1" applyFill="1" applyBorder="1" applyAlignment="1" applyProtection="1">
      <alignment horizontal="center" vertical="top" wrapText="1"/>
      <protection locked="0" hidden="1"/>
    </xf>
    <xf numFmtId="0" fontId="5" fillId="0" borderId="1" xfId="0" applyFont="1" applyBorder="1" applyAlignment="1" applyProtection="1">
      <alignment vertical="top" wrapText="1"/>
      <protection hidden="1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1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/>
      <protection locked="0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Fill="1" applyBorder="1" applyAlignment="1" applyProtection="1">
      <alignment vertical="top" wrapText="1"/>
      <protection hidden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6" borderId="1" xfId="0" applyFont="1" applyFill="1" applyBorder="1" applyAlignment="1" applyProtection="1">
      <alignment vertical="top" wrapText="1"/>
      <protection hidden="1"/>
    </xf>
    <xf numFmtId="0" fontId="6" fillId="6" borderId="1" xfId="0" applyFont="1" applyFill="1" applyBorder="1" applyAlignment="1" applyProtection="1">
      <alignment vertical="top" wrapText="1"/>
      <protection hidden="1"/>
    </xf>
    <xf numFmtId="0" fontId="6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6" fillId="6" borderId="1" xfId="2" applyNumberFormat="1" applyFont="1" applyFill="1" applyBorder="1" applyAlignment="1" applyProtection="1">
      <alignment horizontal="left" vertical="top" wrapText="1"/>
      <protection hidden="1"/>
    </xf>
    <xf numFmtId="0" fontId="12" fillId="0" borderId="0" xfId="0" applyFont="1" applyBorder="1" applyAlignment="1">
      <alignment horizontal="center"/>
    </xf>
    <xf numFmtId="0" fontId="12" fillId="0" borderId="0" xfId="0" applyFont="1"/>
    <xf numFmtId="165" fontId="13" fillId="7" borderId="2" xfId="1" applyNumberFormat="1" applyFont="1" applyFill="1" applyBorder="1" applyAlignment="1" applyProtection="1">
      <alignment horizontal="left" vertical="center" wrapText="1"/>
    </xf>
    <xf numFmtId="165" fontId="13" fillId="0" borderId="2" xfId="1" applyNumberFormat="1" applyFont="1" applyFill="1" applyBorder="1" applyAlignment="1" applyProtection="1">
      <alignment horizontal="left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1" fontId="11" fillId="0" borderId="2" xfId="0" applyNumberFormat="1" applyFont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/>
    </xf>
    <xf numFmtId="1" fontId="11" fillId="8" borderId="2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center" vertical="center"/>
    </xf>
    <xf numFmtId="165" fontId="13" fillId="3" borderId="2" xfId="1" applyNumberFormat="1" applyFont="1" applyFill="1" applyBorder="1" applyAlignment="1" applyProtection="1">
      <alignment horizontal="left" vertical="center" wrapText="1"/>
    </xf>
    <xf numFmtId="0" fontId="13" fillId="2" borderId="0" xfId="3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65" fontId="13" fillId="4" borderId="2" xfId="1" applyNumberFormat="1" applyFont="1" applyFill="1" applyBorder="1" applyAlignment="1" applyProtection="1">
      <alignment horizontal="left" vertical="center" wrapText="1"/>
    </xf>
    <xf numFmtId="9" fontId="13" fillId="4" borderId="2" xfId="1" applyNumberFormat="1" applyFont="1" applyFill="1" applyBorder="1" applyAlignment="1" applyProtection="1">
      <alignment horizontal="left" vertical="center" wrapText="1"/>
    </xf>
    <xf numFmtId="164" fontId="13" fillId="4" borderId="2" xfId="1" applyFont="1" applyFill="1" applyBorder="1" applyAlignment="1" applyProtection="1">
      <alignment horizontal="left" vertical="center" wrapText="1"/>
    </xf>
    <xf numFmtId="167" fontId="13" fillId="4" borderId="2" xfId="1" applyNumberFormat="1" applyFont="1" applyFill="1" applyBorder="1" applyAlignment="1" applyProtection="1">
      <alignment horizontal="left" vertical="center"/>
    </xf>
    <xf numFmtId="165" fontId="13" fillId="2" borderId="2" xfId="1" applyNumberFormat="1" applyFont="1" applyFill="1" applyBorder="1" applyAlignment="1" applyProtection="1">
      <alignment horizontal="left" vertical="center"/>
    </xf>
    <xf numFmtId="10" fontId="13" fillId="0" borderId="2" xfId="1" applyNumberFormat="1" applyFont="1" applyFill="1" applyBorder="1" applyAlignment="1" applyProtection="1">
      <alignment horizontal="left" vertical="center"/>
    </xf>
    <xf numFmtId="165" fontId="13" fillId="4" borderId="2" xfId="1" applyNumberFormat="1" applyFont="1" applyFill="1" applyBorder="1" applyAlignment="1" applyProtection="1">
      <alignment horizontal="left" vertical="center"/>
    </xf>
    <xf numFmtId="165" fontId="13" fillId="0" borderId="2" xfId="1" applyNumberFormat="1" applyFont="1" applyFill="1" applyBorder="1" applyAlignment="1" applyProtection="1">
      <alignment horizontal="left" vertical="center"/>
    </xf>
    <xf numFmtId="2" fontId="13" fillId="4" borderId="2" xfId="4" applyNumberFormat="1" applyFont="1" applyFill="1" applyBorder="1" applyAlignment="1" applyProtection="1">
      <alignment horizontal="left" vertical="center"/>
    </xf>
    <xf numFmtId="164" fontId="13" fillId="4" borderId="2" xfId="4" applyNumberFormat="1" applyFont="1" applyFill="1" applyBorder="1" applyAlignment="1" applyProtection="1">
      <alignment horizontal="left" vertical="center"/>
    </xf>
    <xf numFmtId="0" fontId="3" fillId="2" borderId="0" xfId="3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3" fillId="0" borderId="2" xfId="0" applyNumberFormat="1" applyFont="1" applyFill="1" applyBorder="1" applyAlignment="1">
      <alignment horizontal="left" vertical="center"/>
    </xf>
    <xf numFmtId="165" fontId="13" fillId="3" borderId="2" xfId="1" applyNumberFormat="1" applyFont="1" applyFill="1" applyBorder="1" applyAlignment="1" applyProtection="1">
      <alignment horizontal="left" vertical="center" wrapText="1"/>
    </xf>
    <xf numFmtId="0" fontId="13" fillId="4" borderId="2" xfId="0" applyNumberFormat="1" applyFont="1" applyFill="1" applyBorder="1" applyAlignment="1">
      <alignment horizontal="left" vertical="center"/>
    </xf>
    <xf numFmtId="165" fontId="13" fillId="0" borderId="2" xfId="1" applyNumberFormat="1" applyFont="1" applyFill="1" applyBorder="1" applyAlignment="1" applyProtection="1">
      <alignment horizontal="left" vertical="center"/>
    </xf>
    <xf numFmtId="0" fontId="6" fillId="5" borderId="1" xfId="0" applyFont="1" applyFill="1" applyBorder="1" applyAlignment="1" applyProtection="1">
      <alignment horizontal="center" vertical="top" wrapText="1"/>
      <protection hidden="1"/>
    </xf>
    <xf numFmtId="165" fontId="13" fillId="9" borderId="2" xfId="1" applyNumberFormat="1" applyFont="1" applyFill="1" applyBorder="1" applyAlignment="1" applyProtection="1">
      <alignment horizontal="left" vertical="center" wrapText="1"/>
    </xf>
    <xf numFmtId="166" fontId="14" fillId="9" borderId="2" xfId="1" applyNumberFormat="1" applyFont="1" applyFill="1" applyBorder="1" applyAlignment="1" applyProtection="1">
      <alignment horizontal="left" vertical="center"/>
    </xf>
    <xf numFmtId="166" fontId="14" fillId="10" borderId="2" xfId="1" applyNumberFormat="1" applyFont="1" applyFill="1" applyBorder="1" applyAlignment="1" applyProtection="1">
      <alignment horizontal="left" vertical="center"/>
    </xf>
    <xf numFmtId="165" fontId="13" fillId="9" borderId="2" xfId="1" applyNumberFormat="1" applyFont="1" applyFill="1" applyBorder="1" applyAlignment="1" applyProtection="1">
      <alignment horizontal="left" vertical="center"/>
    </xf>
    <xf numFmtId="9" fontId="13" fillId="9" borderId="2" xfId="1" applyNumberFormat="1" applyFont="1" applyFill="1" applyBorder="1" applyAlignment="1" applyProtection="1">
      <alignment horizontal="left" vertical="center"/>
    </xf>
  </cellXfs>
  <cellStyles count="6">
    <cellStyle name="Comma" xfId="1" builtinId="3"/>
    <cellStyle name="Excel_BuiltIn_Comma 2" xfId="4"/>
    <cellStyle name="Normal" xfId="0" builtinId="0"/>
    <cellStyle name="Normal 2" xfId="5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21"/>
  <sheetViews>
    <sheetView tabSelected="1" topLeftCell="A12" zoomScale="107" zoomScaleNormal="107" workbookViewId="0">
      <selection activeCell="F17" sqref="F17"/>
    </sheetView>
  </sheetViews>
  <sheetFormatPr defaultColWidth="31.28515625" defaultRowHeight="13.5"/>
  <cols>
    <col min="1" max="1" width="42" style="48" customWidth="1"/>
    <col min="2" max="2" width="11.5703125" style="48" customWidth="1"/>
    <col min="3" max="3" width="10.140625" style="48" customWidth="1"/>
    <col min="4" max="4" width="10.5703125" style="48" customWidth="1"/>
    <col min="5" max="5" width="10.28515625" style="48" customWidth="1"/>
    <col min="6" max="6" width="16.42578125" style="48" customWidth="1"/>
    <col min="7" max="7" width="24" style="48" customWidth="1"/>
    <col min="8" max="8" width="14.7109375" style="48" customWidth="1"/>
    <col min="9" max="9" width="11.85546875" style="48" customWidth="1"/>
    <col min="10" max="10" width="14.5703125" style="48" customWidth="1"/>
    <col min="11" max="12" width="13.140625" style="48" customWidth="1"/>
    <col min="13" max="13" width="13.7109375" style="48" customWidth="1"/>
    <col min="14" max="14" width="14.140625" style="48" customWidth="1"/>
    <col min="15" max="15" width="11.85546875" style="48" customWidth="1"/>
    <col min="16" max="16" width="12" style="48" customWidth="1"/>
    <col min="17" max="17" width="11" style="48" customWidth="1"/>
    <col min="18" max="18" width="11.5703125" style="48" customWidth="1"/>
    <col min="19" max="19" width="12" style="48" customWidth="1"/>
    <col min="20" max="237" width="31.28515625" style="48"/>
    <col min="238" max="245" width="31.28515625" style="49"/>
    <col min="246" max="247" width="31.28515625" style="50"/>
    <col min="248" max="254" width="31.28515625" style="51"/>
    <col min="255" max="16384" width="31.28515625" style="52"/>
  </cols>
  <sheetData>
    <row r="1" spans="1:254" s="37" customFormat="1" ht="17.25" customHeight="1">
      <c r="A1" s="32" t="s">
        <v>53</v>
      </c>
      <c r="B1" s="54" t="s">
        <v>43</v>
      </c>
      <c r="C1" s="54"/>
      <c r="D1" s="32"/>
      <c r="E1" s="32"/>
      <c r="F1" s="32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4"/>
      <c r="IE1" s="34"/>
      <c r="IF1" s="34"/>
      <c r="IG1" s="34"/>
      <c r="IH1" s="34"/>
      <c r="II1" s="34"/>
      <c r="IJ1" s="34"/>
      <c r="IK1" s="34"/>
      <c r="IL1" s="35"/>
      <c r="IM1" s="35"/>
      <c r="IN1" s="36"/>
      <c r="IO1" s="36"/>
      <c r="IP1" s="36"/>
      <c r="IQ1" s="36"/>
      <c r="IR1" s="36"/>
      <c r="IS1" s="36"/>
      <c r="IT1" s="36"/>
    </row>
    <row r="2" spans="1:254" s="37" customFormat="1" ht="12.75">
      <c r="A2" s="22" t="s">
        <v>54</v>
      </c>
      <c r="B2" s="38" t="s">
        <v>57</v>
      </c>
      <c r="C2" s="38" t="s">
        <v>44</v>
      </c>
      <c r="D2" s="38" t="s">
        <v>29</v>
      </c>
      <c r="E2" s="39" t="s">
        <v>0</v>
      </c>
      <c r="F2" s="38" t="s">
        <v>30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4"/>
      <c r="IE2" s="34"/>
      <c r="IF2" s="34"/>
      <c r="IG2" s="34"/>
      <c r="IH2" s="34"/>
      <c r="II2" s="34"/>
      <c r="IJ2" s="34"/>
      <c r="IK2" s="34"/>
      <c r="IL2" s="35"/>
      <c r="IM2" s="35"/>
      <c r="IN2" s="36"/>
      <c r="IO2" s="36"/>
      <c r="IP2" s="36"/>
      <c r="IQ2" s="36"/>
      <c r="IR2" s="36"/>
      <c r="IS2" s="36"/>
      <c r="IT2" s="36"/>
    </row>
    <row r="3" spans="1:254" s="37" customFormat="1" ht="12.75">
      <c r="A3" s="58" t="s">
        <v>49</v>
      </c>
      <c r="B3" s="59">
        <v>1604413.07</v>
      </c>
      <c r="C3" s="60">
        <v>1472185</v>
      </c>
      <c r="D3" s="61">
        <f>AVERAGE(B3:C3)</f>
        <v>1538299.0350000001</v>
      </c>
      <c r="E3" s="62">
        <v>1</v>
      </c>
      <c r="F3" s="61">
        <f>E3*D3</f>
        <v>1538299.0350000001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4"/>
      <c r="IE3" s="34"/>
      <c r="IF3" s="34"/>
      <c r="IG3" s="34"/>
      <c r="IH3" s="34"/>
      <c r="II3" s="34"/>
      <c r="IJ3" s="34"/>
      <c r="IK3" s="34"/>
      <c r="IL3" s="35"/>
      <c r="IM3" s="35"/>
      <c r="IN3" s="36"/>
      <c r="IO3" s="36"/>
      <c r="IP3" s="36"/>
      <c r="IQ3" s="36"/>
      <c r="IR3" s="36"/>
      <c r="IS3" s="36"/>
      <c r="IT3" s="36"/>
    </row>
    <row r="4" spans="1:254" s="37" customFormat="1" ht="12.75">
      <c r="A4" s="58" t="s">
        <v>50</v>
      </c>
      <c r="B4" s="59">
        <v>937547</v>
      </c>
      <c r="C4" s="60">
        <v>1469163</v>
      </c>
      <c r="D4" s="61">
        <f t="shared" ref="D4:D8" si="0">AVERAGE(B4:C4)</f>
        <v>1203355</v>
      </c>
      <c r="E4" s="62">
        <v>1</v>
      </c>
      <c r="F4" s="61">
        <f t="shared" ref="F4:F8" si="1">E4*D4</f>
        <v>1203355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4"/>
      <c r="IE4" s="34"/>
      <c r="IF4" s="34"/>
      <c r="IG4" s="34"/>
      <c r="IH4" s="34"/>
      <c r="II4" s="34"/>
      <c r="IJ4" s="34"/>
      <c r="IK4" s="34"/>
      <c r="IL4" s="35"/>
      <c r="IM4" s="35"/>
      <c r="IN4" s="36"/>
      <c r="IO4" s="36"/>
      <c r="IP4" s="36"/>
      <c r="IQ4" s="36"/>
      <c r="IR4" s="36"/>
      <c r="IS4" s="36"/>
      <c r="IT4" s="36"/>
    </row>
    <row r="5" spans="1:254" s="37" customFormat="1" ht="15" customHeight="1">
      <c r="A5" s="58" t="s">
        <v>51</v>
      </c>
      <c r="B5" s="59">
        <f>3177564+102405</f>
        <v>3279969</v>
      </c>
      <c r="C5" s="60">
        <f>1988238+101582+1059073</f>
        <v>3148893</v>
      </c>
      <c r="D5" s="61">
        <f t="shared" si="0"/>
        <v>3214431</v>
      </c>
      <c r="E5" s="62">
        <v>1</v>
      </c>
      <c r="F5" s="61">
        <f t="shared" si="1"/>
        <v>3214431</v>
      </c>
      <c r="G5" s="33" t="s">
        <v>67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4"/>
      <c r="IE5" s="34"/>
      <c r="IF5" s="34"/>
      <c r="IG5" s="34"/>
      <c r="IH5" s="34"/>
      <c r="II5" s="34"/>
      <c r="IJ5" s="34"/>
      <c r="IK5" s="34"/>
      <c r="IL5" s="35"/>
      <c r="IM5" s="35"/>
      <c r="IN5" s="36"/>
      <c r="IO5" s="36"/>
      <c r="IP5" s="36"/>
      <c r="IQ5" s="36"/>
      <c r="IR5" s="36"/>
      <c r="IS5" s="36"/>
      <c r="IT5" s="36"/>
    </row>
    <row r="6" spans="1:254" s="37" customFormat="1" ht="12.75">
      <c r="A6" s="58" t="s">
        <v>52</v>
      </c>
      <c r="B6" s="59">
        <f>224263+220573+631884</f>
        <v>1076720</v>
      </c>
      <c r="C6" s="60">
        <f>232637+231616+206080+99083+707148</f>
        <v>1476564</v>
      </c>
      <c r="D6" s="61">
        <f t="shared" si="0"/>
        <v>1276642</v>
      </c>
      <c r="E6" s="62">
        <v>1</v>
      </c>
      <c r="F6" s="61">
        <f t="shared" si="1"/>
        <v>1276642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4"/>
      <c r="IE6" s="34"/>
      <c r="IF6" s="34"/>
      <c r="IG6" s="34"/>
      <c r="IH6" s="34"/>
      <c r="II6" s="34"/>
      <c r="IJ6" s="34"/>
      <c r="IK6" s="34"/>
      <c r="IL6" s="35"/>
      <c r="IM6" s="35"/>
      <c r="IN6" s="36"/>
      <c r="IO6" s="36"/>
      <c r="IP6" s="36"/>
      <c r="IQ6" s="36"/>
      <c r="IR6" s="36"/>
      <c r="IS6" s="36"/>
      <c r="IT6" s="36"/>
    </row>
    <row r="7" spans="1:254" s="37" customFormat="1" ht="12.75">
      <c r="A7" s="58" t="s">
        <v>42</v>
      </c>
      <c r="B7" s="59">
        <v>10160</v>
      </c>
      <c r="C7" s="60">
        <v>5660</v>
      </c>
      <c r="D7" s="61">
        <f t="shared" si="0"/>
        <v>7910</v>
      </c>
      <c r="E7" s="62">
        <v>0.5</v>
      </c>
      <c r="F7" s="61">
        <f t="shared" si="1"/>
        <v>3955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4"/>
      <c r="IE7" s="34"/>
      <c r="IF7" s="34"/>
      <c r="IG7" s="34"/>
      <c r="IH7" s="34"/>
      <c r="II7" s="34"/>
      <c r="IJ7" s="34"/>
      <c r="IK7" s="34"/>
      <c r="IL7" s="35"/>
      <c r="IM7" s="35"/>
      <c r="IN7" s="36"/>
      <c r="IO7" s="36"/>
      <c r="IP7" s="36"/>
      <c r="IQ7" s="36"/>
      <c r="IR7" s="36"/>
      <c r="IS7" s="36"/>
      <c r="IT7" s="36"/>
    </row>
    <row r="8" spans="1:254" s="37" customFormat="1" ht="14.45" customHeight="1">
      <c r="A8" s="58" t="s">
        <v>31</v>
      </c>
      <c r="B8" s="59">
        <v>-263952</v>
      </c>
      <c r="C8" s="59">
        <v>-166554</v>
      </c>
      <c r="D8" s="61">
        <f t="shared" si="0"/>
        <v>-215253</v>
      </c>
      <c r="E8" s="62">
        <v>1</v>
      </c>
      <c r="F8" s="61">
        <f t="shared" si="1"/>
        <v>-215253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4"/>
      <c r="IE8" s="34"/>
      <c r="IF8" s="34"/>
      <c r="IG8" s="34"/>
      <c r="IH8" s="34"/>
      <c r="II8" s="34"/>
      <c r="IJ8" s="34"/>
      <c r="IK8" s="34"/>
      <c r="IL8" s="35"/>
      <c r="IM8" s="35"/>
      <c r="IN8" s="36"/>
      <c r="IO8" s="36"/>
      <c r="IP8" s="36"/>
      <c r="IQ8" s="36"/>
      <c r="IR8" s="36"/>
      <c r="IS8" s="36"/>
      <c r="IT8" s="36"/>
    </row>
    <row r="9" spans="1:254" s="37" customFormat="1" ht="12.75">
      <c r="A9" s="22" t="s">
        <v>55</v>
      </c>
      <c r="B9" s="38" t="s">
        <v>57</v>
      </c>
      <c r="C9" s="38" t="s">
        <v>44</v>
      </c>
      <c r="D9" s="38" t="s">
        <v>29</v>
      </c>
      <c r="E9" s="39" t="s">
        <v>0</v>
      </c>
      <c r="F9" s="38" t="s">
        <v>30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4"/>
      <c r="IE9" s="34"/>
      <c r="IF9" s="34"/>
      <c r="IG9" s="34"/>
      <c r="IH9" s="34"/>
      <c r="II9" s="34"/>
      <c r="IJ9" s="34"/>
      <c r="IK9" s="34"/>
      <c r="IL9" s="35"/>
      <c r="IM9" s="35"/>
      <c r="IN9" s="36"/>
      <c r="IO9" s="36"/>
      <c r="IP9" s="36"/>
      <c r="IQ9" s="36"/>
      <c r="IR9" s="36"/>
      <c r="IS9" s="36"/>
      <c r="IT9" s="36"/>
    </row>
    <row r="10" spans="1:254" s="37" customFormat="1" ht="12.75">
      <c r="A10" s="58" t="s">
        <v>56</v>
      </c>
      <c r="B10" s="59">
        <v>939800</v>
      </c>
      <c r="C10" s="60">
        <v>862812</v>
      </c>
      <c r="D10" s="61">
        <f>AVERAGE(B10:C10)</f>
        <v>901306</v>
      </c>
      <c r="E10" s="62">
        <v>1</v>
      </c>
      <c r="F10" s="61">
        <f t="shared" ref="F10:F12" si="2">E10*D10</f>
        <v>901306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4"/>
      <c r="IE10" s="34"/>
      <c r="IF10" s="34"/>
      <c r="IG10" s="34"/>
      <c r="IH10" s="34"/>
      <c r="II10" s="34"/>
      <c r="IJ10" s="34"/>
      <c r="IK10" s="34"/>
      <c r="IL10" s="35"/>
      <c r="IM10" s="35"/>
      <c r="IN10" s="36"/>
      <c r="IO10" s="36"/>
      <c r="IP10" s="36"/>
      <c r="IQ10" s="36"/>
      <c r="IR10" s="36"/>
      <c r="IS10" s="36"/>
      <c r="IT10" s="36"/>
    </row>
    <row r="11" spans="1:254" s="37" customFormat="1" ht="12.75">
      <c r="A11" s="58" t="s">
        <v>42</v>
      </c>
      <c r="B11" s="59">
        <v>224263</v>
      </c>
      <c r="C11" s="60">
        <v>231616</v>
      </c>
      <c r="D11" s="61">
        <f>AVERAGE(B11:C11)</f>
        <v>227939.5</v>
      </c>
      <c r="E11" s="62">
        <v>0</v>
      </c>
      <c r="F11" s="61">
        <f t="shared" si="2"/>
        <v>0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4"/>
      <c r="IE11" s="34"/>
      <c r="IF11" s="34"/>
      <c r="IG11" s="34"/>
      <c r="IH11" s="34"/>
      <c r="II11" s="34"/>
      <c r="IJ11" s="34"/>
      <c r="IK11" s="34"/>
      <c r="IL11" s="35"/>
      <c r="IM11" s="35"/>
      <c r="IN11" s="36"/>
      <c r="IO11" s="36"/>
      <c r="IP11" s="36"/>
      <c r="IQ11" s="36"/>
      <c r="IR11" s="36"/>
      <c r="IS11" s="36"/>
      <c r="IT11" s="36"/>
    </row>
    <row r="12" spans="1:254" s="37" customFormat="1" ht="12.75">
      <c r="A12" s="58" t="s">
        <v>31</v>
      </c>
      <c r="B12" s="59">
        <v>-121387</v>
      </c>
      <c r="C12" s="59">
        <v>-63978</v>
      </c>
      <c r="D12" s="61">
        <f>AVERAGE(B12:C12)</f>
        <v>-92682.5</v>
      </c>
      <c r="E12" s="62">
        <v>1</v>
      </c>
      <c r="F12" s="61">
        <f t="shared" si="2"/>
        <v>-92682.5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4"/>
      <c r="IE12" s="34"/>
      <c r="IF12" s="34"/>
      <c r="IG12" s="34"/>
      <c r="IH12" s="34"/>
      <c r="II12" s="34"/>
      <c r="IJ12" s="34"/>
      <c r="IK12" s="34"/>
      <c r="IL12" s="35"/>
      <c r="IM12" s="35"/>
      <c r="IN12" s="36"/>
      <c r="IO12" s="36"/>
      <c r="IP12" s="36"/>
      <c r="IQ12" s="36"/>
      <c r="IR12" s="36"/>
      <c r="IS12" s="36"/>
      <c r="IT12" s="36"/>
    </row>
    <row r="13" spans="1:254" s="37" customFormat="1" ht="15.4" customHeight="1">
      <c r="A13" s="40" t="s">
        <v>32</v>
      </c>
      <c r="B13" s="55"/>
      <c r="C13" s="55"/>
      <c r="D13" s="55"/>
      <c r="E13" s="55"/>
      <c r="F13" s="41">
        <f>+SUM(F3:F12)</f>
        <v>7830052.5350000001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4"/>
      <c r="IE13" s="34"/>
      <c r="IF13" s="34"/>
      <c r="IG13" s="34"/>
      <c r="IH13" s="34"/>
      <c r="II13" s="34"/>
      <c r="IJ13" s="34"/>
      <c r="IK13" s="34"/>
      <c r="IL13" s="35"/>
      <c r="IM13" s="35"/>
      <c r="IN13" s="36"/>
      <c r="IO13" s="36"/>
      <c r="IP13" s="36"/>
      <c r="IQ13" s="36"/>
      <c r="IR13" s="36"/>
      <c r="IS13" s="36"/>
      <c r="IT13" s="36"/>
    </row>
    <row r="14" spans="1:254" s="37" customFormat="1" ht="16.350000000000001" customHeight="1">
      <c r="A14" s="23" t="s">
        <v>33</v>
      </c>
      <c r="B14" s="53"/>
      <c r="C14" s="53"/>
      <c r="D14" s="53"/>
      <c r="E14" s="53"/>
      <c r="F14" s="41">
        <f>F13/12</f>
        <v>652504.37791666668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4"/>
      <c r="IE14" s="34"/>
      <c r="IF14" s="34"/>
      <c r="IG14" s="34"/>
      <c r="IH14" s="34"/>
      <c r="II14" s="34"/>
      <c r="IJ14" s="34"/>
      <c r="IK14" s="34"/>
      <c r="IL14" s="35"/>
      <c r="IM14" s="35"/>
      <c r="IN14" s="36"/>
      <c r="IO14" s="36"/>
      <c r="IP14" s="36"/>
      <c r="IQ14" s="36"/>
      <c r="IR14" s="36"/>
      <c r="IS14" s="36"/>
      <c r="IT14" s="36"/>
    </row>
    <row r="15" spans="1:254" s="37" customFormat="1" ht="12.75">
      <c r="A15" s="23" t="s">
        <v>34</v>
      </c>
      <c r="B15" s="53"/>
      <c r="C15" s="53"/>
      <c r="D15" s="53"/>
      <c r="E15" s="53"/>
      <c r="F15" s="42">
        <f>RTR!K8</f>
        <v>514634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4"/>
      <c r="IE15" s="34"/>
      <c r="IF15" s="34"/>
      <c r="IG15" s="34"/>
      <c r="IH15" s="34"/>
      <c r="II15" s="34"/>
      <c r="IJ15" s="34"/>
      <c r="IK15" s="34"/>
      <c r="IL15" s="35"/>
      <c r="IM15" s="35"/>
      <c r="IN15" s="36"/>
      <c r="IO15" s="36"/>
      <c r="IP15" s="36"/>
      <c r="IQ15" s="36"/>
      <c r="IR15" s="36"/>
      <c r="IS15" s="36"/>
      <c r="IT15" s="36"/>
    </row>
    <row r="16" spans="1:254" s="37" customFormat="1" ht="16.350000000000001" customHeight="1">
      <c r="A16" s="23" t="s">
        <v>68</v>
      </c>
      <c r="B16" s="56"/>
      <c r="C16" s="56"/>
      <c r="D16" s="56"/>
      <c r="E16" s="56"/>
      <c r="F16" s="43">
        <v>1.3</v>
      </c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4"/>
      <c r="IE16" s="34"/>
      <c r="IF16" s="34"/>
      <c r="IG16" s="34"/>
      <c r="IH16" s="34"/>
      <c r="II16" s="34"/>
      <c r="IJ16" s="34"/>
      <c r="IK16" s="34"/>
      <c r="IL16" s="35"/>
      <c r="IM16" s="35"/>
      <c r="IN16" s="36"/>
      <c r="IO16" s="36"/>
      <c r="IP16" s="36"/>
      <c r="IQ16" s="36"/>
      <c r="IR16" s="36"/>
      <c r="IS16" s="36"/>
      <c r="IT16" s="36"/>
    </row>
    <row r="17" spans="1:254" s="37" customFormat="1" ht="16.350000000000001" customHeight="1">
      <c r="A17" s="23" t="s">
        <v>35</v>
      </c>
      <c r="B17" s="53"/>
      <c r="C17" s="53"/>
      <c r="D17" s="53"/>
      <c r="E17" s="53"/>
      <c r="F17" s="44">
        <f>(F14*F16)-F15</f>
        <v>333621.69129166671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4"/>
      <c r="IE17" s="34"/>
      <c r="IF17" s="34"/>
      <c r="IG17" s="34"/>
      <c r="IH17" s="34"/>
      <c r="II17" s="34"/>
      <c r="IJ17" s="34"/>
      <c r="IK17" s="34"/>
      <c r="IL17" s="35"/>
      <c r="IM17" s="35"/>
      <c r="IN17" s="36"/>
      <c r="IO17" s="36"/>
      <c r="IP17" s="36"/>
      <c r="IQ17" s="36"/>
      <c r="IR17" s="36"/>
      <c r="IS17" s="36"/>
      <c r="IT17" s="36"/>
    </row>
    <row r="18" spans="1:254" s="37" customFormat="1" ht="16.350000000000001" customHeight="1">
      <c r="A18" s="23" t="s">
        <v>36</v>
      </c>
      <c r="B18" s="53"/>
      <c r="C18" s="53"/>
      <c r="D18" s="53"/>
      <c r="E18" s="53"/>
      <c r="F18" s="45">
        <v>180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4"/>
      <c r="IE18" s="34"/>
      <c r="IF18" s="34"/>
      <c r="IG18" s="34"/>
      <c r="IH18" s="34"/>
      <c r="II18" s="34"/>
      <c r="IJ18" s="34"/>
      <c r="IK18" s="34"/>
      <c r="IL18" s="35"/>
      <c r="IM18" s="35"/>
      <c r="IN18" s="36"/>
      <c r="IO18" s="36"/>
      <c r="IP18" s="36"/>
      <c r="IQ18" s="36"/>
      <c r="IR18" s="36"/>
      <c r="IS18" s="36"/>
      <c r="IT18" s="36"/>
    </row>
    <row r="19" spans="1:254" s="37" customFormat="1" ht="14.25" customHeight="1">
      <c r="A19" s="23" t="s">
        <v>37</v>
      </c>
      <c r="B19" s="53"/>
      <c r="C19" s="53"/>
      <c r="D19" s="53"/>
      <c r="E19" s="53"/>
      <c r="F19" s="43">
        <v>0.1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4"/>
      <c r="IE19" s="34"/>
      <c r="IF19" s="34"/>
      <c r="IG19" s="34"/>
      <c r="IH19" s="34"/>
      <c r="II19" s="34"/>
      <c r="IJ19" s="34"/>
      <c r="IK19" s="34"/>
      <c r="IL19" s="35"/>
      <c r="IM19" s="35"/>
      <c r="IN19" s="36"/>
      <c r="IO19" s="36"/>
      <c r="IP19" s="36"/>
      <c r="IQ19" s="36"/>
      <c r="IR19" s="36"/>
      <c r="IS19" s="36"/>
      <c r="IT19" s="36"/>
    </row>
    <row r="20" spans="1:254" s="37" customFormat="1" ht="12.75">
      <c r="A20" s="23" t="s">
        <v>38</v>
      </c>
      <c r="B20" s="53"/>
      <c r="C20" s="53"/>
      <c r="D20" s="53"/>
      <c r="E20" s="53"/>
      <c r="F20" s="46">
        <f>PMT(F19/12,F18,-100000)</f>
        <v>1074.6051177081183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4"/>
      <c r="IE20" s="34"/>
      <c r="IF20" s="34"/>
      <c r="IG20" s="34"/>
      <c r="IH20" s="34"/>
      <c r="II20" s="34"/>
      <c r="IJ20" s="34"/>
      <c r="IK20" s="34"/>
      <c r="IL20" s="35"/>
      <c r="IM20" s="35"/>
      <c r="IN20" s="36"/>
      <c r="IO20" s="36"/>
      <c r="IP20" s="36"/>
      <c r="IQ20" s="36"/>
      <c r="IR20" s="36"/>
      <c r="IS20" s="36"/>
      <c r="IT20" s="36"/>
    </row>
    <row r="21" spans="1:254" s="37" customFormat="1" ht="12.75">
      <c r="A21" s="23" t="s">
        <v>39</v>
      </c>
      <c r="B21" s="53"/>
      <c r="C21" s="53"/>
      <c r="D21" s="53"/>
      <c r="E21" s="53"/>
      <c r="F21" s="47">
        <f>F17/F20</f>
        <v>310.45980127398224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4"/>
      <c r="IE21" s="34"/>
      <c r="IF21" s="34"/>
      <c r="IG21" s="34"/>
      <c r="IH21" s="34"/>
      <c r="II21" s="34"/>
      <c r="IJ21" s="34"/>
      <c r="IK21" s="34"/>
      <c r="IL21" s="35"/>
      <c r="IM21" s="35"/>
      <c r="IN21" s="36"/>
      <c r="IO21" s="36"/>
      <c r="IP21" s="36"/>
      <c r="IQ21" s="36"/>
      <c r="IR21" s="36"/>
      <c r="IS21" s="36"/>
      <c r="IT21" s="36"/>
    </row>
  </sheetData>
  <sheetProtection selectLockedCells="1" selectUnlockedCells="1"/>
  <mergeCells count="10">
    <mergeCell ref="B1:C1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N8"/>
  <sheetViews>
    <sheetView zoomScale="136" zoomScaleNormal="136" workbookViewId="0">
      <selection activeCell="J7" sqref="J7"/>
    </sheetView>
  </sheetViews>
  <sheetFormatPr defaultColWidth="22.140625" defaultRowHeight="12"/>
  <cols>
    <col min="1" max="1" width="5.42578125" style="20" customWidth="1"/>
    <col min="2" max="2" width="23.140625" style="20" customWidth="1"/>
    <col min="3" max="3" width="12.28515625" style="20" customWidth="1"/>
    <col min="4" max="4" width="11.85546875" style="20" bestFit="1" customWidth="1"/>
    <col min="5" max="5" width="7.42578125" style="20" customWidth="1"/>
    <col min="6" max="6" width="13.140625" style="20" customWidth="1"/>
    <col min="7" max="7" width="10.140625" style="20" customWidth="1"/>
    <col min="8" max="9" width="8.7109375" style="20" customWidth="1"/>
    <col min="10" max="10" width="10.140625" style="20" customWidth="1"/>
    <col min="11" max="11" width="13.140625" style="20" customWidth="1"/>
    <col min="12" max="248" width="22.140625" style="20"/>
    <col min="249" max="16384" width="22.140625" style="21"/>
  </cols>
  <sheetData>
    <row r="1" spans="1:248" ht="24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  <c r="F1" s="24" t="s">
        <v>48</v>
      </c>
      <c r="G1" s="24" t="s">
        <v>45</v>
      </c>
      <c r="H1" s="24" t="s">
        <v>46</v>
      </c>
      <c r="I1" s="24" t="s">
        <v>47</v>
      </c>
      <c r="J1" s="24" t="s">
        <v>6</v>
      </c>
      <c r="K1" s="24" t="s">
        <v>41</v>
      </c>
    </row>
    <row r="2" spans="1:248">
      <c r="A2" s="25">
        <v>1</v>
      </c>
      <c r="B2" s="26">
        <v>59489035</v>
      </c>
      <c r="C2" s="25" t="s">
        <v>69</v>
      </c>
      <c r="D2" s="25" t="s">
        <v>58</v>
      </c>
      <c r="E2" s="26" t="s">
        <v>59</v>
      </c>
      <c r="F2" s="26">
        <v>1500000</v>
      </c>
      <c r="G2" s="26">
        <v>36</v>
      </c>
      <c r="H2" s="26">
        <v>28</v>
      </c>
      <c r="I2" s="26">
        <f>36-28</f>
        <v>8</v>
      </c>
      <c r="J2" s="26">
        <v>47700</v>
      </c>
      <c r="K2" s="27" t="s">
        <v>40</v>
      </c>
    </row>
    <row r="3" spans="1:248">
      <c r="A3" s="25">
        <v>2</v>
      </c>
      <c r="B3" s="26">
        <v>64679919</v>
      </c>
      <c r="C3" s="25" t="s">
        <v>69</v>
      </c>
      <c r="D3" s="25" t="s">
        <v>58</v>
      </c>
      <c r="E3" s="26" t="s">
        <v>59</v>
      </c>
      <c r="F3" s="26">
        <v>4006761</v>
      </c>
      <c r="G3" s="28">
        <v>60</v>
      </c>
      <c r="H3" s="28">
        <v>11</v>
      </c>
      <c r="I3" s="28">
        <v>49</v>
      </c>
      <c r="J3" s="28">
        <v>82573</v>
      </c>
      <c r="K3" s="27" t="s">
        <v>40</v>
      </c>
    </row>
    <row r="4" spans="1:248">
      <c r="A4" s="25">
        <v>3</v>
      </c>
      <c r="B4" s="26" t="s">
        <v>62</v>
      </c>
      <c r="C4" s="25" t="s">
        <v>69</v>
      </c>
      <c r="D4" s="25" t="s">
        <v>61</v>
      </c>
      <c r="E4" s="26" t="s">
        <v>63</v>
      </c>
      <c r="F4" s="26">
        <v>6600000</v>
      </c>
      <c r="G4" s="28">
        <v>180</v>
      </c>
      <c r="H4" s="28">
        <v>33</v>
      </c>
      <c r="I4" s="28">
        <v>147</v>
      </c>
      <c r="J4" s="28">
        <v>66354</v>
      </c>
      <c r="K4" s="27" t="s">
        <v>40</v>
      </c>
    </row>
    <row r="5" spans="1:248">
      <c r="A5" s="25">
        <v>4</v>
      </c>
      <c r="B5" s="26" t="s">
        <v>66</v>
      </c>
      <c r="C5" s="25" t="s">
        <v>69</v>
      </c>
      <c r="D5" s="25" t="s">
        <v>61</v>
      </c>
      <c r="E5" s="26" t="s">
        <v>63</v>
      </c>
      <c r="F5" s="26">
        <v>4000000</v>
      </c>
      <c r="G5" s="26">
        <v>180</v>
      </c>
      <c r="H5" s="26">
        <v>41</v>
      </c>
      <c r="I5" s="26">
        <f>180-41</f>
        <v>139</v>
      </c>
      <c r="J5" s="26">
        <v>40435</v>
      </c>
      <c r="K5" s="27" t="s">
        <v>40</v>
      </c>
      <c r="IN5" s="21"/>
    </row>
    <row r="6" spans="1:248">
      <c r="A6" s="25">
        <v>5</v>
      </c>
      <c r="B6" s="26" t="s">
        <v>60</v>
      </c>
      <c r="C6" s="25" t="s">
        <v>69</v>
      </c>
      <c r="D6" s="25" t="s">
        <v>61</v>
      </c>
      <c r="E6" s="26" t="s">
        <v>63</v>
      </c>
      <c r="F6" s="26">
        <v>11100000</v>
      </c>
      <c r="G6" s="26">
        <v>180</v>
      </c>
      <c r="H6" s="26">
        <v>16</v>
      </c>
      <c r="I6" s="26">
        <f>180-16</f>
        <v>164</v>
      </c>
      <c r="J6" s="26">
        <v>113216</v>
      </c>
      <c r="K6" s="27" t="s">
        <v>40</v>
      </c>
      <c r="IN6" s="21"/>
    </row>
    <row r="7" spans="1:248">
      <c r="A7" s="25">
        <v>6</v>
      </c>
      <c r="B7" s="26" t="s">
        <v>65</v>
      </c>
      <c r="C7" s="25" t="s">
        <v>69</v>
      </c>
      <c r="D7" s="27" t="s">
        <v>61</v>
      </c>
      <c r="E7" s="27" t="s">
        <v>64</v>
      </c>
      <c r="F7" s="27">
        <v>18300000</v>
      </c>
      <c r="G7" s="29">
        <v>240</v>
      </c>
      <c r="H7" s="29">
        <v>42</v>
      </c>
      <c r="I7" s="29">
        <v>98</v>
      </c>
      <c r="J7" s="29">
        <v>164356</v>
      </c>
      <c r="K7" s="27" t="s">
        <v>40</v>
      </c>
    </row>
    <row r="8" spans="1:248">
      <c r="A8" s="30"/>
      <c r="B8" s="25"/>
      <c r="C8" s="25"/>
      <c r="D8" s="25"/>
      <c r="E8" s="25"/>
      <c r="F8" s="25"/>
      <c r="G8" s="25"/>
      <c r="H8" s="25"/>
      <c r="I8" s="25"/>
      <c r="J8" s="25"/>
      <c r="K8" s="31">
        <f>SUMIF(K2:K7,"Y",J2:J7)</f>
        <v>514634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57" t="s">
        <v>7</v>
      </c>
      <c r="B1" s="57"/>
      <c r="C1" s="2"/>
    </row>
    <row r="2" spans="1:6" ht="14.25" customHeight="1">
      <c r="A2" s="57" t="s">
        <v>8</v>
      </c>
      <c r="B2" s="57"/>
      <c r="C2" s="2"/>
    </row>
    <row r="5" spans="1:6" ht="30">
      <c r="A5" s="3" t="s">
        <v>1</v>
      </c>
      <c r="B5" s="4" t="s">
        <v>9</v>
      </c>
      <c r="C5" s="4" t="s">
        <v>10</v>
      </c>
      <c r="D5" s="5" t="s">
        <v>11</v>
      </c>
      <c r="E5" s="1" t="s">
        <v>12</v>
      </c>
      <c r="F5" s="1" t="s">
        <v>13</v>
      </c>
    </row>
    <row r="6" spans="1:6" ht="42.75">
      <c r="A6" s="6">
        <v>1</v>
      </c>
      <c r="B6" s="7" t="s">
        <v>14</v>
      </c>
      <c r="C6" s="8" t="s">
        <v>15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16</v>
      </c>
      <c r="C7" s="8" t="s">
        <v>17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18</v>
      </c>
      <c r="C8" s="8" t="s">
        <v>19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20</v>
      </c>
      <c r="C9" s="12" t="s">
        <v>21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22</v>
      </c>
      <c r="C10" s="8" t="s">
        <v>23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24</v>
      </c>
      <c r="C11" s="14" t="s">
        <v>25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26</v>
      </c>
      <c r="C12" s="15" t="s">
        <v>27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28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2018-07-05T06:12:53Z</cp:lastPrinted>
  <dcterms:created xsi:type="dcterms:W3CDTF">2015-09-25T09:25:31Z</dcterms:created>
  <dcterms:modified xsi:type="dcterms:W3CDTF">2020-01-06T07:11:25Z</dcterms:modified>
</cp:coreProperties>
</file>