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All Data\Tajinder\Eligibilty sheets\"/>
    </mc:Choice>
  </mc:AlternateContent>
  <bookViews>
    <workbookView xWindow="0" yWindow="0" windowWidth="20490" windowHeight="7755"/>
  </bookViews>
  <sheets>
    <sheet name="Eligibility" sheetId="1" r:id="rId1"/>
    <sheet name="RTR" sheetId="2" r:id="rId2"/>
    <sheet name="Sheet1" sheetId="5" state="hidden" r:id="rId3"/>
    <sheet name="GTP" sheetId="6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fileRecoveryPr autoRecover="0"/>
</workbook>
</file>

<file path=xl/calcChain.xml><?xml version="1.0" encoding="utf-8"?>
<calcChain xmlns="http://schemas.openxmlformats.org/spreadsheetml/2006/main">
  <c r="I4" i="2" l="1"/>
  <c r="I3" i="2"/>
  <c r="I2" i="2"/>
  <c r="D29" i="1"/>
  <c r="F29" i="1" s="1"/>
  <c r="D28" i="1"/>
  <c r="F28" i="1" s="1"/>
  <c r="D27" i="1"/>
  <c r="F27" i="1" s="1"/>
  <c r="D25" i="1"/>
  <c r="F25" i="1" s="1"/>
  <c r="D24" i="1"/>
  <c r="F24" i="1" s="1"/>
  <c r="D23" i="1"/>
  <c r="F23" i="1" s="1"/>
  <c r="C12" i="1"/>
  <c r="B12" i="1"/>
  <c r="C6" i="1"/>
  <c r="B6" i="1"/>
  <c r="D15" i="1"/>
  <c r="D17" i="1"/>
  <c r="D19" i="1"/>
  <c r="D21" i="1"/>
  <c r="D16" i="1" l="1"/>
  <c r="D20" i="1"/>
  <c r="F20" i="1" s="1"/>
  <c r="H22" i="6"/>
  <c r="G22" i="6"/>
  <c r="K21" i="2"/>
  <c r="F21" i="1"/>
  <c r="F19" i="1"/>
  <c r="F17" i="1"/>
  <c r="F15" i="1"/>
  <c r="D4" i="1"/>
  <c r="F4" i="1" s="1"/>
  <c r="D11" i="1"/>
  <c r="F11" i="1" s="1"/>
  <c r="F22" i="6" l="1"/>
  <c r="F16" i="1"/>
  <c r="D6" i="1"/>
  <c r="F6" i="1" s="1"/>
  <c r="D9" i="1"/>
  <c r="F9" i="1" s="1"/>
  <c r="F32" i="1" l="1"/>
  <c r="D10" i="1" l="1"/>
  <c r="D13" i="1"/>
  <c r="D7" i="1"/>
  <c r="D2" i="1"/>
  <c r="D12" i="1" l="1"/>
  <c r="F7" i="1"/>
  <c r="F2" i="1"/>
  <c r="D3" i="1"/>
  <c r="D5" i="1" l="1"/>
  <c r="F5" i="1" s="1"/>
  <c r="F3" i="1"/>
  <c r="F12" i="1" l="1"/>
  <c r="F10" i="1"/>
  <c r="F37" i="1" l="1"/>
  <c r="F13" i="1" l="1"/>
  <c r="F30" i="1" s="1"/>
  <c r="F6" i="5" l="1"/>
  <c r="F7" i="5"/>
  <c r="F8" i="5"/>
  <c r="F9" i="5"/>
  <c r="F10" i="5"/>
  <c r="F11" i="5"/>
  <c r="F12" i="5"/>
  <c r="E13" i="5"/>
  <c r="F31" i="1" l="1"/>
  <c r="F13" i="5"/>
  <c r="F34" i="1" l="1"/>
  <c r="F38" i="1" s="1"/>
</calcChain>
</file>

<file path=xl/sharedStrings.xml><?xml version="1.0" encoding="utf-8"?>
<sst xmlns="http://schemas.openxmlformats.org/spreadsheetml/2006/main" count="128" uniqueCount="78">
  <si>
    <t>Eligibility</t>
  </si>
  <si>
    <t>Sr. No.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</si>
  <si>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</si>
  <si>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</si>
  <si>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</si>
  <si>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</si>
  <si>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</si>
  <si>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</si>
  <si>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</si>
  <si>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</si>
  <si>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</si>
  <si>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</si>
  <si>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</si>
  <si>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</si>
  <si>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</si>
  <si>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</si>
  <si>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</si>
  <si>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</si>
  <si>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</si>
  <si>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</si>
  <si>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</si>
  <si>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</si>
  <si>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</si>
  <si>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</si>
  <si>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</si>
  <si>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</si>
  <si>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</si>
  <si>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</si>
  <si>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</si>
  <si>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</si>
  <si>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</si>
  <si>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</si>
  <si>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</si>
  <si>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</si>
  <si>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</si>
  <si>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</si>
  <si>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</si>
  <si>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</si>
  <si>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</si>
  <si>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</si>
  <si>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</si>
  <si>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</si>
  <si>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EMI Considered</t>
  </si>
  <si>
    <t>2019-20</t>
  </si>
  <si>
    <t>Net Profit</t>
  </si>
  <si>
    <t>Less: Taxes Paid</t>
  </si>
  <si>
    <t>y</t>
  </si>
  <si>
    <t xml:space="preserve">Max FOIR          </t>
  </si>
  <si>
    <t>Income U/s 40 A(2)b</t>
  </si>
  <si>
    <t>Loan Account No.</t>
  </si>
  <si>
    <t>Depreciation</t>
  </si>
  <si>
    <t>ICICI</t>
  </si>
  <si>
    <t>2020-21</t>
  </si>
  <si>
    <t>Payment made u/s 40(2)ab</t>
  </si>
  <si>
    <t>Income from salary</t>
  </si>
  <si>
    <t>Income from other sources</t>
  </si>
  <si>
    <t>MTMPL</t>
  </si>
  <si>
    <t>MT</t>
  </si>
  <si>
    <t>RKD</t>
  </si>
  <si>
    <t>HL</t>
  </si>
  <si>
    <t>Client ID</t>
  </si>
  <si>
    <t>As per 31/3/20</t>
  </si>
  <si>
    <t>Max. Eligible Loan On Foir Basis ( In Rs. )</t>
  </si>
  <si>
    <t>SPEEDWAY BEARING MFG</t>
  </si>
  <si>
    <t>Bank interest</t>
  </si>
  <si>
    <t>SPEEDWAY AGRO IND</t>
  </si>
  <si>
    <t>SPEEDWAY AGRO IND.</t>
  </si>
  <si>
    <t xml:space="preserve">Bank Interest </t>
  </si>
  <si>
    <t>ANIL GUPTA</t>
  </si>
  <si>
    <t>RAJNI GUPTA</t>
  </si>
  <si>
    <t xml:space="preserve">Income from business/ profession </t>
  </si>
  <si>
    <t>MOHIT GUPTA</t>
  </si>
  <si>
    <t>SWATI PALIWAL</t>
  </si>
  <si>
    <t>LBLUD00002462305</t>
  </si>
  <si>
    <t>LAP</t>
  </si>
  <si>
    <t>CAPITAL FIRST</t>
  </si>
  <si>
    <t>HDFC BANK</t>
  </si>
  <si>
    <t>AUTO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</si>
</sst>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20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"/>
      <name val="Cambria"/>
      <family val="1"/>
      <scheme val="major"/>
    </font>
    <font>
      <sz val="9"/>
      <color theme="9" tint="-0.249977111117893"/>
      <name val="Cambria"/>
      <family val="1"/>
      <scheme val="major"/>
    </font>
    <font>
      <sz val="9"/>
      <name val="Cambria"/>
      <family val="1"/>
      <scheme val="major"/>
    </font>
    <font>
      <b/>
      <sz val="10"/>
      <name val="Cambria"/>
      <family val="1"/>
      <scheme val="maj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b/>
      <sz val="10"/>
      <color indexed="8"/>
      <name val="Cambria"/>
      <family val="1"/>
      <scheme val="major"/>
    </font>
    <font>
      <sz val="10"/>
      <color indexed="8"/>
      <name val="Cambria"/>
      <family val="1"/>
      <scheme val="major"/>
    </font>
    <font>
      <sz val="10"/>
      <color indexed="10"/>
      <name val="Cambria"/>
      <family val="1"/>
      <scheme val="maj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3" tint="0.79998168889431442"/>
        <bgColor indexed="31"/>
      </patternFill>
    </fill>
    <fill>
      <patternFill patternType="solid">
        <fgColor rgb="FFFFC000"/>
        <bgColor indexed="26"/>
      </patternFill>
    </fill>
    <fill>
      <patternFill patternType="solid">
        <fgColor indexed="22"/>
        <bgColor indexed="31"/>
      </patternFill>
    </fill>
  </fills>
  <borders count="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84">
    <xf numFmtId="0" fontId="0" fillId="0" borderId="0" xfId="0"/>
    <xf numFmtId="0" fontId="3" fillId="4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4" borderId="1" xfId="0" applyFont="1" applyFill="1" applyBorder="1" applyAlignment="1" applyProtection="1">
      <alignment vertical="top" wrapText="1"/>
      <protection hidden="1"/>
    </xf>
    <xf numFmtId="0" fontId="3" fillId="4" borderId="1" xfId="0" applyFont="1" applyFill="1" applyBorder="1" applyAlignment="1" applyProtection="1">
      <alignment vertical="top" wrapText="1"/>
      <protection hidden="1"/>
    </xf>
    <xf numFmtId="0" fontId="3" fillId="4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5" borderId="1" xfId="2" applyNumberFormat="1" applyFont="1" applyFill="1" applyBorder="1" applyAlignment="1" applyProtection="1">
      <alignment horizontal="left" vertical="top" wrapText="1"/>
      <protection hidden="1"/>
    </xf>
    <xf numFmtId="0" fontId="8" fillId="2" borderId="0" xfId="3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/>
    </xf>
    <xf numFmtId="0" fontId="10" fillId="0" borderId="0" xfId="0" applyFont="1"/>
    <xf numFmtId="166" fontId="8" fillId="2" borderId="0" xfId="3" applyNumberFormat="1" applyFont="1" applyFill="1" applyBorder="1" applyAlignment="1">
      <alignment horizontal="left" vertical="center" wrapText="1"/>
    </xf>
    <xf numFmtId="165" fontId="8" fillId="2" borderId="2" xfId="1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>
      <alignment horizontal="left" vertical="center"/>
    </xf>
    <xf numFmtId="165" fontId="8" fillId="0" borderId="2" xfId="1" applyNumberFormat="1" applyFont="1" applyFill="1" applyBorder="1" applyAlignment="1" applyProtection="1">
      <alignment horizontal="left" vertical="center" wrapText="1"/>
    </xf>
    <xf numFmtId="0" fontId="8" fillId="0" borderId="2" xfId="0" applyNumberFormat="1" applyFont="1" applyFill="1" applyBorder="1" applyAlignment="1">
      <alignment horizontal="left" vertical="center"/>
    </xf>
    <xf numFmtId="165" fontId="8" fillId="0" borderId="2" xfId="1" applyNumberFormat="1" applyFont="1" applyFill="1" applyBorder="1" applyAlignment="1" applyProtection="1">
      <alignment horizontal="left" vertical="center"/>
    </xf>
    <xf numFmtId="10" fontId="8" fillId="0" borderId="2" xfId="1" applyNumberFormat="1" applyFont="1" applyFill="1" applyBorder="1" applyAlignment="1" applyProtection="1">
      <alignment horizontal="left" vertical="center"/>
    </xf>
    <xf numFmtId="165" fontId="8" fillId="7" borderId="2" xfId="1" applyNumberFormat="1" applyFont="1" applyFill="1" applyBorder="1" applyAlignment="1" applyProtection="1">
      <alignment horizontal="left" vertical="center" wrapText="1"/>
    </xf>
    <xf numFmtId="166" fontId="8" fillId="7" borderId="2" xfId="1" applyNumberFormat="1" applyFont="1" applyFill="1" applyBorder="1" applyAlignment="1" applyProtection="1">
      <alignment horizontal="left" vertical="center"/>
    </xf>
    <xf numFmtId="166" fontId="8" fillId="6" borderId="2" xfId="1" applyNumberFormat="1" applyFont="1" applyFill="1" applyBorder="1" applyAlignment="1" applyProtection="1">
      <alignment horizontal="left" vertical="center"/>
    </xf>
    <xf numFmtId="165" fontId="8" fillId="7" borderId="2" xfId="1" applyNumberFormat="1" applyFont="1" applyFill="1" applyBorder="1" applyAlignment="1" applyProtection="1">
      <alignment horizontal="left" vertical="center"/>
    </xf>
    <xf numFmtId="9" fontId="8" fillId="7" borderId="2" xfId="1" applyNumberFormat="1" applyFont="1" applyFill="1" applyBorder="1" applyAlignment="1" applyProtection="1">
      <alignment horizontal="left" vertical="center"/>
    </xf>
    <xf numFmtId="0" fontId="8" fillId="7" borderId="2" xfId="3" applyFont="1" applyFill="1" applyBorder="1" applyAlignment="1">
      <alignment horizontal="left" vertical="center" wrapText="1"/>
    </xf>
    <xf numFmtId="0" fontId="9" fillId="6" borderId="0" xfId="0" applyFont="1" applyFill="1" applyBorder="1" applyAlignment="1">
      <alignment horizontal="center"/>
    </xf>
    <xf numFmtId="0" fontId="9" fillId="6" borderId="0" xfId="0" applyFont="1" applyFill="1"/>
    <xf numFmtId="165" fontId="11" fillId="3" borderId="2" xfId="1" applyNumberFormat="1" applyFont="1" applyFill="1" applyBorder="1" applyAlignment="1" applyProtection="1">
      <alignment horizontal="left" vertical="center" wrapText="1"/>
    </xf>
    <xf numFmtId="9" fontId="11" fillId="3" borderId="2" xfId="1" applyNumberFormat="1" applyFont="1" applyFill="1" applyBorder="1" applyAlignment="1" applyProtection="1">
      <alignment horizontal="left" vertical="center" wrapText="1"/>
    </xf>
    <xf numFmtId="164" fontId="11" fillId="3" borderId="2" xfId="1" applyFont="1" applyFill="1" applyBorder="1" applyAlignment="1" applyProtection="1">
      <alignment horizontal="left" vertical="center" wrapText="1"/>
    </xf>
    <xf numFmtId="167" fontId="11" fillId="3" borderId="2" xfId="1" applyNumberFormat="1" applyFont="1" applyFill="1" applyBorder="1" applyAlignment="1" applyProtection="1">
      <alignment horizontal="left" vertical="center"/>
    </xf>
    <xf numFmtId="165" fontId="11" fillId="3" borderId="2" xfId="1" applyNumberFormat="1" applyFont="1" applyFill="1" applyBorder="1" applyAlignment="1" applyProtection="1">
      <alignment horizontal="left" vertical="center"/>
    </xf>
    <xf numFmtId="2" fontId="11" fillId="3" borderId="2" xfId="4" applyNumberFormat="1" applyFont="1" applyFill="1" applyBorder="1" applyAlignment="1" applyProtection="1">
      <alignment horizontal="left" vertical="center"/>
    </xf>
    <xf numFmtId="164" fontId="11" fillId="3" borderId="2" xfId="4" applyNumberFormat="1" applyFont="1" applyFill="1" applyBorder="1" applyAlignment="1" applyProtection="1">
      <alignment horizontal="left" vertical="center"/>
    </xf>
    <xf numFmtId="0" fontId="8" fillId="2" borderId="2" xfId="3" applyFont="1" applyFill="1" applyBorder="1" applyAlignment="1">
      <alignment horizontal="left" vertical="center" wrapText="1"/>
    </xf>
    <xf numFmtId="0" fontId="12" fillId="9" borderId="2" xfId="0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horizontal="left" vertical="center" wrapText="1"/>
    </xf>
    <xf numFmtId="1" fontId="15" fillId="6" borderId="2" xfId="0" applyNumberFormat="1" applyFont="1" applyFill="1" applyBorder="1" applyAlignment="1">
      <alignment horizontal="left" vertical="center" wrapText="1"/>
    </xf>
    <xf numFmtId="0" fontId="15" fillId="6" borderId="2" xfId="0" applyFont="1" applyFill="1" applyBorder="1" applyAlignment="1">
      <alignment horizontal="left" vertical="center" wrapText="1"/>
    </xf>
    <xf numFmtId="1" fontId="15" fillId="0" borderId="2" xfId="0" applyNumberFormat="1" applyFont="1" applyBorder="1" applyAlignment="1">
      <alignment horizontal="left" vertical="center" wrapText="1"/>
    </xf>
    <xf numFmtId="0" fontId="14" fillId="7" borderId="2" xfId="0" applyFont="1" applyFill="1" applyBorder="1" applyAlignment="1">
      <alignment horizontal="left"/>
    </xf>
    <xf numFmtId="2" fontId="14" fillId="7" borderId="2" xfId="0" applyNumberFormat="1" applyFont="1" applyFill="1" applyBorder="1" applyAlignment="1">
      <alignment horizontal="left"/>
    </xf>
    <xf numFmtId="1" fontId="14" fillId="7" borderId="2" xfId="0" applyNumberFormat="1" applyFont="1" applyFill="1" applyBorder="1" applyAlignment="1">
      <alignment horizontal="left"/>
    </xf>
    <xf numFmtId="0" fontId="14" fillId="7" borderId="2" xfId="0" applyFont="1" applyFill="1" applyBorder="1" applyAlignment="1">
      <alignment horizontal="left" vertical="center"/>
    </xf>
    <xf numFmtId="0" fontId="14" fillId="8" borderId="2" xfId="0" applyFont="1" applyFill="1" applyBorder="1" applyAlignment="1">
      <alignment horizontal="left" vertical="center"/>
    </xf>
    <xf numFmtId="2" fontId="14" fillId="2" borderId="2" xfId="0" applyNumberFormat="1" applyFont="1" applyFill="1" applyBorder="1" applyAlignment="1">
      <alignment horizontal="left"/>
    </xf>
    <xf numFmtId="0" fontId="16" fillId="8" borderId="2" xfId="0" applyFont="1" applyFill="1" applyBorder="1" applyAlignment="1">
      <alignment horizontal="left" vertical="center"/>
    </xf>
    <xf numFmtId="1" fontId="14" fillId="8" borderId="2" xfId="0" applyNumberFormat="1" applyFont="1" applyFill="1" applyBorder="1" applyAlignment="1">
      <alignment horizontal="left"/>
    </xf>
    <xf numFmtId="0" fontId="13" fillId="0" borderId="2" xfId="0" applyFont="1" applyBorder="1" applyAlignment="1">
      <alignment horizontal="left" vertical="center"/>
    </xf>
    <xf numFmtId="1" fontId="15" fillId="0" borderId="2" xfId="0" applyNumberFormat="1" applyFont="1" applyFill="1" applyBorder="1" applyAlignment="1">
      <alignment horizontal="left" vertical="center" wrapText="1"/>
    </xf>
    <xf numFmtId="1" fontId="13" fillId="2" borderId="2" xfId="0" applyNumberFormat="1" applyFont="1" applyFill="1" applyBorder="1" applyAlignment="1">
      <alignment horizontal="left" vertical="center"/>
    </xf>
    <xf numFmtId="0" fontId="11" fillId="8" borderId="2" xfId="3" applyFont="1" applyFill="1" applyBorder="1" applyAlignment="1">
      <alignment horizontal="left" vertical="center" wrapText="1"/>
    </xf>
    <xf numFmtId="0" fontId="17" fillId="10" borderId="3" xfId="0" applyNumberFormat="1" applyFont="1" applyFill="1" applyBorder="1" applyAlignment="1" applyProtection="1">
      <alignment vertical="center" wrapText="1"/>
    </xf>
    <xf numFmtId="2" fontId="17" fillId="10" borderId="3" xfId="0" applyNumberFormat="1" applyFont="1" applyFill="1" applyBorder="1" applyAlignment="1" applyProtection="1">
      <alignment horizontal="center" vertical="center" wrapText="1"/>
    </xf>
    <xf numFmtId="0" fontId="17" fillId="11" borderId="3" xfId="0" applyNumberFormat="1" applyFont="1" applyFill="1" applyBorder="1" applyAlignment="1" applyProtection="1">
      <alignment vertical="center" wrapText="1"/>
    </xf>
    <xf numFmtId="2" fontId="17" fillId="11" borderId="3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3" xfId="0" applyNumberFormat="1" applyFont="1" applyFill="1" applyBorder="1" applyAlignment="1" applyProtection="1">
      <alignment vertical="center" wrapText="1"/>
    </xf>
    <xf numFmtId="2" fontId="18" fillId="0" borderId="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" xfId="0" applyNumberFormat="1" applyFont="1" applyFill="1" applyBorder="1" applyAlignment="1" applyProtection="1">
      <alignment vertical="center" wrapText="1"/>
    </xf>
    <xf numFmtId="2" fontId="19" fillId="0" borderId="3" xfId="0" applyNumberFormat="1" applyFont="1" applyFill="1" applyBorder="1" applyAlignment="1" applyProtection="1">
      <alignment horizontal="right" vertical="center" wrapText="1"/>
      <protection hidden="1"/>
    </xf>
    <xf numFmtId="0" fontId="8" fillId="0" borderId="3" xfId="0" applyNumberFormat="1" applyFont="1" applyFill="1" applyBorder="1" applyAlignment="1" applyProtection="1">
      <alignment vertical="center" wrapText="1"/>
    </xf>
    <xf numFmtId="2" fontId="8" fillId="0" borderId="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" xfId="0" applyFont="1" applyBorder="1" applyAlignment="1" applyProtection="1">
      <alignment vertical="center" wrapText="1"/>
    </xf>
    <xf numFmtId="0" fontId="11" fillId="10" borderId="3" xfId="0" applyNumberFormat="1" applyFont="1" applyFill="1" applyBorder="1" applyAlignment="1" applyProtection="1">
      <alignment vertical="center" wrapText="1"/>
    </xf>
    <xf numFmtId="2" fontId="11" fillId="10" borderId="3" xfId="0" applyNumberFormat="1" applyFont="1" applyFill="1" applyBorder="1" applyAlignment="1" applyProtection="1">
      <alignment horizontal="right" vertical="center" wrapText="1"/>
      <protection hidden="1"/>
    </xf>
    <xf numFmtId="2" fontId="14" fillId="7" borderId="2" xfId="0" applyNumberFormat="1" applyFont="1" applyFill="1" applyBorder="1" applyAlignment="1">
      <alignment horizontal="left" vertical="center"/>
    </xf>
    <xf numFmtId="1" fontId="14" fillId="7" borderId="2" xfId="0" applyNumberFormat="1" applyFont="1" applyFill="1" applyBorder="1" applyAlignment="1">
      <alignment horizontal="left" vertical="center"/>
    </xf>
    <xf numFmtId="1" fontId="14" fillId="8" borderId="2" xfId="0" applyNumberFormat="1" applyFont="1" applyFill="1" applyBorder="1" applyAlignment="1">
      <alignment horizontal="left" vertical="center"/>
    </xf>
    <xf numFmtId="0" fontId="15" fillId="6" borderId="2" xfId="0" applyFont="1" applyFill="1" applyBorder="1" applyAlignment="1">
      <alignment horizontal="left" wrapText="1"/>
    </xf>
    <xf numFmtId="0" fontId="3" fillId="4" borderId="1" xfId="0" applyFont="1" applyFill="1" applyBorder="1" applyAlignment="1" applyProtection="1">
      <alignment horizontal="center" vertical="top" wrapText="1"/>
      <protection hidden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M46"/>
  <sheetViews>
    <sheetView tabSelected="1" zoomScale="130" zoomScaleNormal="130" workbookViewId="0">
      <selection activeCell="N11" sqref="N11"/>
    </sheetView>
  </sheetViews>
  <sheetFormatPr defaultColWidth="31.28515625" defaultRowHeight="12.75"/>
  <cols>
    <col min="1" max="1" width="31.28515625" style="20" customWidth="1"/>
    <col min="2" max="2" width="12.28515625" style="20" customWidth="1"/>
    <col min="3" max="3" width="12" style="20" customWidth="1"/>
    <col min="4" max="4" width="14.28515625" style="20" customWidth="1"/>
    <col min="5" max="5" width="13" style="20" customWidth="1"/>
    <col min="6" max="6" width="14.5703125" style="20" customWidth="1"/>
    <col min="7" max="7" width="16.85546875" style="20" customWidth="1"/>
    <col min="8" max="8" width="18.42578125" style="20" bestFit="1" customWidth="1"/>
    <col min="9" max="9" width="38.140625" style="20" bestFit="1" customWidth="1"/>
    <col min="10" max="10" width="23.28515625" style="20" customWidth="1"/>
    <col min="11" max="13" width="10" style="20" bestFit="1" customWidth="1"/>
    <col min="14" max="14" width="11.85546875" style="20" customWidth="1"/>
    <col min="15" max="15" width="12" style="20" customWidth="1"/>
    <col min="16" max="16" width="11" style="20" customWidth="1"/>
    <col min="17" max="17" width="11.5703125" style="20" customWidth="1"/>
    <col min="18" max="18" width="12" style="20" customWidth="1"/>
    <col min="19" max="236" width="31.28515625" style="20"/>
    <col min="237" max="244" width="31.28515625" style="21"/>
    <col min="245" max="246" width="31.28515625" style="22"/>
    <col min="247" max="16384" width="31.28515625" style="23"/>
  </cols>
  <sheetData>
    <row r="1" spans="1:246" ht="18" customHeight="1">
      <c r="A1" s="41" t="s">
        <v>63</v>
      </c>
      <c r="B1" s="41" t="s">
        <v>52</v>
      </c>
      <c r="C1" s="41" t="s">
        <v>43</v>
      </c>
      <c r="D1" s="41" t="s">
        <v>32</v>
      </c>
      <c r="E1" s="42" t="s">
        <v>0</v>
      </c>
      <c r="F1" s="41" t="s">
        <v>33</v>
      </c>
      <c r="HW1" s="21"/>
      <c r="HX1" s="21"/>
      <c r="HY1" s="21"/>
      <c r="HZ1" s="21"/>
      <c r="IA1" s="21"/>
      <c r="IB1" s="21"/>
      <c r="IE1" s="22"/>
      <c r="IF1" s="22"/>
      <c r="IG1" s="23"/>
      <c r="IH1" s="23"/>
      <c r="II1" s="23"/>
      <c r="IJ1" s="23"/>
      <c r="IK1" s="23"/>
      <c r="IL1" s="23"/>
    </row>
    <row r="2" spans="1:246">
      <c r="A2" s="33" t="s">
        <v>44</v>
      </c>
      <c r="B2" s="34">
        <v>99956.43</v>
      </c>
      <c r="C2" s="35">
        <v>94734</v>
      </c>
      <c r="D2" s="36">
        <f>AVERAGE(B2:C2)</f>
        <v>97345.214999999997</v>
      </c>
      <c r="E2" s="37">
        <v>1</v>
      </c>
      <c r="F2" s="36">
        <f>E2*D2</f>
        <v>97345.214999999997</v>
      </c>
      <c r="J2" s="65"/>
      <c r="K2" s="65"/>
      <c r="L2" s="65"/>
      <c r="M2" s="65"/>
      <c r="HW2" s="21"/>
      <c r="HX2" s="21"/>
      <c r="HY2" s="21"/>
      <c r="HZ2" s="21"/>
      <c r="IA2" s="21"/>
      <c r="IB2" s="21"/>
      <c r="IE2" s="22"/>
      <c r="IF2" s="22"/>
      <c r="IG2" s="23"/>
      <c r="IH2" s="23"/>
      <c r="II2" s="23"/>
      <c r="IJ2" s="23"/>
      <c r="IK2" s="23"/>
      <c r="IL2" s="23"/>
    </row>
    <row r="3" spans="1:246">
      <c r="A3" s="33" t="s">
        <v>50</v>
      </c>
      <c r="B3" s="34">
        <v>423657</v>
      </c>
      <c r="C3" s="35">
        <v>383299</v>
      </c>
      <c r="D3" s="36">
        <f t="shared" ref="D3:D7" si="0">AVERAGE(B3:C3)</f>
        <v>403478</v>
      </c>
      <c r="E3" s="37">
        <v>1</v>
      </c>
      <c r="F3" s="36">
        <f t="shared" ref="F3:F7" si="1">E3*D3</f>
        <v>403478</v>
      </c>
      <c r="J3" s="48"/>
      <c r="K3" s="48"/>
      <c r="L3" s="48"/>
      <c r="M3" s="48"/>
      <c r="HW3" s="21"/>
      <c r="HX3" s="21"/>
      <c r="HY3" s="21"/>
      <c r="HZ3" s="21"/>
      <c r="IA3" s="21"/>
      <c r="IB3" s="21"/>
      <c r="IE3" s="22"/>
      <c r="IF3" s="22"/>
      <c r="IG3" s="23"/>
      <c r="IH3" s="23"/>
      <c r="II3" s="23"/>
      <c r="IJ3" s="23"/>
      <c r="IK3" s="23"/>
      <c r="IL3" s="23"/>
    </row>
    <row r="4" spans="1:246">
      <c r="A4" s="33" t="s">
        <v>64</v>
      </c>
      <c r="B4" s="34">
        <v>15400.14</v>
      </c>
      <c r="C4" s="34">
        <v>8844</v>
      </c>
      <c r="D4" s="36">
        <f t="shared" ref="D4" si="2">AVERAGE(B4:C4)</f>
        <v>12122.07</v>
      </c>
      <c r="E4" s="37">
        <v>1</v>
      </c>
      <c r="F4" s="36">
        <f t="shared" ref="F4" si="3">E4*D4</f>
        <v>12122.07</v>
      </c>
      <c r="J4" s="48"/>
      <c r="K4" s="48"/>
      <c r="L4" s="48"/>
      <c r="M4" s="48"/>
      <c r="HW4" s="21"/>
      <c r="HX4" s="21"/>
      <c r="HY4" s="21"/>
      <c r="HZ4" s="21"/>
      <c r="IA4" s="21"/>
      <c r="IB4" s="21"/>
      <c r="IE4" s="22"/>
      <c r="IF4" s="22"/>
      <c r="IG4" s="23"/>
      <c r="IH4" s="23"/>
      <c r="II4" s="23"/>
      <c r="IJ4" s="23"/>
      <c r="IK4" s="23"/>
      <c r="IL4" s="23"/>
    </row>
    <row r="5" spans="1:246">
      <c r="A5" s="33" t="s">
        <v>55</v>
      </c>
      <c r="B5" s="34">
        <v>128575</v>
      </c>
      <c r="C5" s="34">
        <v>115734</v>
      </c>
      <c r="D5" s="36">
        <f t="shared" si="0"/>
        <v>122154.5</v>
      </c>
      <c r="E5" s="37">
        <v>0.5</v>
      </c>
      <c r="F5" s="36">
        <f t="shared" si="1"/>
        <v>61077.25</v>
      </c>
      <c r="HW5" s="21"/>
      <c r="HX5" s="21"/>
      <c r="HY5" s="21"/>
      <c r="HZ5" s="21"/>
      <c r="IA5" s="21"/>
      <c r="IB5" s="21"/>
      <c r="IE5" s="22"/>
      <c r="IF5" s="22"/>
      <c r="IG5" s="23"/>
      <c r="IH5" s="23"/>
      <c r="II5" s="23"/>
      <c r="IJ5" s="23"/>
      <c r="IK5" s="23"/>
      <c r="IL5" s="23"/>
    </row>
    <row r="6" spans="1:246">
      <c r="A6" s="33" t="s">
        <v>53</v>
      </c>
      <c r="B6" s="34">
        <f>180000+348381+29891</f>
        <v>558272</v>
      </c>
      <c r="C6" s="34">
        <f>180000+352090</f>
        <v>532090</v>
      </c>
      <c r="D6" s="36">
        <f t="shared" ref="D6" si="4">AVERAGE(B6:C6)</f>
        <v>545181</v>
      </c>
      <c r="E6" s="37">
        <v>1</v>
      </c>
      <c r="F6" s="36">
        <f t="shared" ref="F6" si="5">E6*D6</f>
        <v>545181</v>
      </c>
      <c r="HW6" s="21"/>
      <c r="HX6" s="21"/>
      <c r="HY6" s="21"/>
      <c r="HZ6" s="21"/>
      <c r="IA6" s="21"/>
      <c r="IB6" s="21"/>
      <c r="IE6" s="22"/>
      <c r="IF6" s="22"/>
      <c r="IG6" s="23"/>
      <c r="IH6" s="23"/>
      <c r="II6" s="23"/>
      <c r="IJ6" s="23"/>
      <c r="IK6" s="23"/>
      <c r="IL6" s="23"/>
    </row>
    <row r="7" spans="1:246">
      <c r="A7" s="33" t="s">
        <v>45</v>
      </c>
      <c r="B7" s="34">
        <v>-46294</v>
      </c>
      <c r="C7" s="34">
        <v>-44607</v>
      </c>
      <c r="D7" s="36">
        <f t="shared" si="0"/>
        <v>-45450.5</v>
      </c>
      <c r="E7" s="37">
        <v>1</v>
      </c>
      <c r="F7" s="36">
        <f t="shared" si="1"/>
        <v>-45450.5</v>
      </c>
      <c r="H7" s="48"/>
      <c r="I7" s="48"/>
      <c r="HW7" s="21"/>
      <c r="HX7" s="21"/>
      <c r="HY7" s="21"/>
      <c r="HZ7" s="21"/>
      <c r="IA7" s="21"/>
      <c r="IB7" s="21"/>
      <c r="IE7" s="22"/>
      <c r="IF7" s="22"/>
      <c r="IG7" s="23"/>
      <c r="IH7" s="23"/>
      <c r="II7" s="23"/>
      <c r="IJ7" s="23"/>
      <c r="IK7" s="23"/>
      <c r="IL7" s="23"/>
    </row>
    <row r="8" spans="1:246">
      <c r="A8" s="41" t="s">
        <v>66</v>
      </c>
      <c r="B8" s="41" t="s">
        <v>52</v>
      </c>
      <c r="C8" s="41" t="s">
        <v>43</v>
      </c>
      <c r="D8" s="41" t="s">
        <v>32</v>
      </c>
      <c r="E8" s="42" t="s">
        <v>0</v>
      </c>
      <c r="F8" s="41" t="s">
        <v>33</v>
      </c>
      <c r="H8" s="48"/>
      <c r="I8" s="48"/>
      <c r="HW8" s="21"/>
      <c r="HX8" s="21"/>
      <c r="HY8" s="21"/>
      <c r="HZ8" s="21"/>
      <c r="IA8" s="21"/>
      <c r="IB8" s="21"/>
      <c r="IE8" s="22"/>
      <c r="IF8" s="22"/>
      <c r="IG8" s="23"/>
      <c r="IH8" s="23"/>
      <c r="II8" s="23"/>
      <c r="IJ8" s="23"/>
      <c r="IK8" s="23"/>
      <c r="IL8" s="23"/>
    </row>
    <row r="9" spans="1:246">
      <c r="A9" s="33" t="s">
        <v>44</v>
      </c>
      <c r="B9" s="38">
        <v>20096.37</v>
      </c>
      <c r="C9" s="34">
        <v>50061</v>
      </c>
      <c r="D9" s="36">
        <f>AVERAGE(B9:C9)</f>
        <v>35078.684999999998</v>
      </c>
      <c r="E9" s="37">
        <v>1</v>
      </c>
      <c r="F9" s="36">
        <f>E9*D9</f>
        <v>35078.684999999998</v>
      </c>
      <c r="H9" s="48"/>
      <c r="I9" s="48"/>
      <c r="HW9" s="21"/>
      <c r="HX9" s="21"/>
      <c r="HY9" s="21"/>
      <c r="HZ9" s="21"/>
      <c r="IA9" s="21"/>
      <c r="IB9" s="21"/>
      <c r="IE9" s="22"/>
      <c r="IF9" s="22"/>
      <c r="IG9" s="23"/>
      <c r="IH9" s="23"/>
      <c r="II9" s="23"/>
      <c r="IJ9" s="23"/>
      <c r="IK9" s="23"/>
      <c r="IL9" s="23"/>
    </row>
    <row r="10" spans="1:246" ht="14.25" customHeight="1">
      <c r="A10" s="33" t="s">
        <v>50</v>
      </c>
      <c r="B10" s="34">
        <v>115518</v>
      </c>
      <c r="C10" s="35">
        <v>70527</v>
      </c>
      <c r="D10" s="36">
        <f t="shared" ref="D10:D13" si="6">AVERAGE(B10:C10)</f>
        <v>93022.5</v>
      </c>
      <c r="E10" s="37">
        <v>1</v>
      </c>
      <c r="F10" s="36">
        <f>E10*D10</f>
        <v>93022.5</v>
      </c>
      <c r="H10" s="48"/>
      <c r="I10" s="48"/>
      <c r="HW10" s="21"/>
      <c r="HX10" s="21"/>
      <c r="HY10" s="21"/>
      <c r="HZ10" s="21"/>
      <c r="IA10" s="21"/>
      <c r="IB10" s="21"/>
      <c r="IE10" s="22"/>
      <c r="IF10" s="22"/>
      <c r="IG10" s="23"/>
      <c r="IH10" s="23"/>
      <c r="II10" s="23"/>
      <c r="IJ10" s="23"/>
      <c r="IK10" s="23"/>
      <c r="IL10" s="23"/>
    </row>
    <row r="11" spans="1:246">
      <c r="A11" s="33" t="s">
        <v>67</v>
      </c>
      <c r="B11" s="34">
        <v>4321</v>
      </c>
      <c r="C11" s="34">
        <v>6608.64</v>
      </c>
      <c r="D11" s="36">
        <f t="shared" si="6"/>
        <v>5464.82</v>
      </c>
      <c r="E11" s="37">
        <v>1</v>
      </c>
      <c r="F11" s="36">
        <f t="shared" ref="F11" si="7">E11*D11</f>
        <v>5464.82</v>
      </c>
      <c r="G11" s="26"/>
      <c r="H11" s="48"/>
      <c r="I11" s="48"/>
      <c r="HW11" s="21"/>
      <c r="HX11" s="21"/>
      <c r="HY11" s="21"/>
      <c r="HZ11" s="21"/>
      <c r="IA11" s="21"/>
      <c r="IB11" s="21"/>
      <c r="IE11" s="22"/>
      <c r="IF11" s="22"/>
      <c r="IG11" s="23"/>
      <c r="IH11" s="23"/>
      <c r="II11" s="23"/>
      <c r="IJ11" s="23"/>
      <c r="IK11" s="23"/>
      <c r="IL11" s="23"/>
    </row>
    <row r="12" spans="1:246" ht="14.25" customHeight="1">
      <c r="A12" s="33" t="s">
        <v>48</v>
      </c>
      <c r="B12" s="34">
        <f>144000+216749+6009</f>
        <v>366758</v>
      </c>
      <c r="C12" s="35">
        <f>144000+144000</f>
        <v>288000</v>
      </c>
      <c r="D12" s="36">
        <f t="shared" si="6"/>
        <v>327379</v>
      </c>
      <c r="E12" s="37">
        <v>1</v>
      </c>
      <c r="F12" s="36">
        <f>E12*D12</f>
        <v>327379</v>
      </c>
      <c r="H12" s="48"/>
      <c r="I12" s="48"/>
      <c r="HW12" s="21"/>
      <c r="HX12" s="21"/>
      <c r="HY12" s="21"/>
      <c r="HZ12" s="21"/>
      <c r="IA12" s="21"/>
      <c r="IB12" s="21"/>
      <c r="IE12" s="22"/>
      <c r="IF12" s="22"/>
      <c r="IG12" s="23"/>
      <c r="IH12" s="23"/>
      <c r="II12" s="23"/>
      <c r="IJ12" s="23"/>
      <c r="IK12" s="23"/>
      <c r="IL12" s="23"/>
    </row>
    <row r="13" spans="1:246">
      <c r="A13" s="33" t="s">
        <v>45</v>
      </c>
      <c r="B13" s="34">
        <v>-6271</v>
      </c>
      <c r="C13" s="34">
        <v>-9812</v>
      </c>
      <c r="D13" s="36">
        <f t="shared" si="6"/>
        <v>-8041.5</v>
      </c>
      <c r="E13" s="37">
        <v>1</v>
      </c>
      <c r="F13" s="36">
        <f t="shared" ref="F13" si="8">E13*D13</f>
        <v>-8041.5</v>
      </c>
      <c r="HW13" s="21"/>
      <c r="HX13" s="21"/>
      <c r="HY13" s="21"/>
      <c r="HZ13" s="21"/>
      <c r="IA13" s="21"/>
      <c r="IB13" s="21"/>
      <c r="IE13" s="22"/>
      <c r="IF13" s="22"/>
      <c r="IG13" s="23"/>
      <c r="IH13" s="23"/>
      <c r="II13" s="23"/>
      <c r="IJ13" s="23"/>
      <c r="IK13" s="23"/>
      <c r="IL13" s="23"/>
    </row>
    <row r="14" spans="1:246">
      <c r="A14" s="41" t="s">
        <v>68</v>
      </c>
      <c r="B14" s="41" t="s">
        <v>52</v>
      </c>
      <c r="C14" s="41" t="s">
        <v>43</v>
      </c>
      <c r="D14" s="41" t="s">
        <v>32</v>
      </c>
      <c r="E14" s="42" t="s">
        <v>0</v>
      </c>
      <c r="F14" s="41" t="s">
        <v>33</v>
      </c>
      <c r="HW14" s="21"/>
      <c r="HX14" s="21"/>
      <c r="HY14" s="21"/>
      <c r="HZ14" s="21"/>
      <c r="IA14" s="21"/>
      <c r="IB14" s="21"/>
      <c r="IE14" s="22"/>
      <c r="IF14" s="22"/>
      <c r="IG14" s="23"/>
      <c r="IH14" s="23"/>
      <c r="II14" s="23"/>
      <c r="IJ14" s="23"/>
      <c r="IK14" s="23"/>
      <c r="IL14" s="23"/>
    </row>
    <row r="15" spans="1:246">
      <c r="A15" s="33" t="s">
        <v>54</v>
      </c>
      <c r="B15" s="34">
        <v>190000</v>
      </c>
      <c r="C15" s="34">
        <v>190000</v>
      </c>
      <c r="D15" s="36">
        <f t="shared" ref="D15:D17" si="9">AVERAGE(B15:C15)</f>
        <v>190000</v>
      </c>
      <c r="E15" s="37">
        <v>0</v>
      </c>
      <c r="F15" s="36">
        <f t="shared" ref="F15:F17" si="10">E15*D15</f>
        <v>0</v>
      </c>
      <c r="HW15" s="21"/>
      <c r="HX15" s="21"/>
      <c r="HY15" s="21"/>
      <c r="HZ15" s="21"/>
      <c r="IA15" s="21"/>
      <c r="IB15" s="21"/>
      <c r="IE15" s="22"/>
      <c r="IF15" s="22"/>
      <c r="IG15" s="23"/>
      <c r="IH15" s="23"/>
      <c r="II15" s="23"/>
      <c r="IJ15" s="23"/>
      <c r="IK15" s="23"/>
      <c r="IL15" s="23"/>
    </row>
    <row r="16" spans="1:246">
      <c r="A16" s="33" t="s">
        <v>55</v>
      </c>
      <c r="B16" s="34">
        <v>63</v>
      </c>
      <c r="C16" s="34">
        <v>1871</v>
      </c>
      <c r="D16" s="36">
        <f t="shared" si="9"/>
        <v>967</v>
      </c>
      <c r="E16" s="37">
        <v>0.5</v>
      </c>
      <c r="F16" s="36">
        <f t="shared" si="10"/>
        <v>483.5</v>
      </c>
      <c r="HW16" s="21"/>
      <c r="HX16" s="21"/>
      <c r="HY16" s="21"/>
      <c r="HZ16" s="21"/>
      <c r="IA16" s="21"/>
      <c r="IB16" s="21"/>
      <c r="IE16" s="22"/>
      <c r="IF16" s="22"/>
      <c r="IG16" s="23"/>
      <c r="IH16" s="23"/>
      <c r="II16" s="23"/>
      <c r="IJ16" s="23"/>
      <c r="IK16" s="23"/>
      <c r="IL16" s="23"/>
    </row>
    <row r="17" spans="1:247">
      <c r="A17" s="33" t="s">
        <v>45</v>
      </c>
      <c r="B17" s="34">
        <v>0</v>
      </c>
      <c r="C17" s="34">
        <v>0</v>
      </c>
      <c r="D17" s="36">
        <f t="shared" si="9"/>
        <v>0</v>
      </c>
      <c r="E17" s="37">
        <v>1</v>
      </c>
      <c r="F17" s="36">
        <f t="shared" si="10"/>
        <v>0</v>
      </c>
      <c r="HW17" s="21"/>
      <c r="HX17" s="21"/>
      <c r="HY17" s="21"/>
      <c r="HZ17" s="21"/>
      <c r="IA17" s="21"/>
      <c r="IB17" s="21"/>
      <c r="IE17" s="22"/>
      <c r="IF17" s="22"/>
      <c r="IG17" s="23"/>
      <c r="IH17" s="23"/>
      <c r="II17" s="23"/>
      <c r="IJ17" s="23"/>
      <c r="IK17" s="23"/>
      <c r="IL17" s="23"/>
    </row>
    <row r="18" spans="1:247">
      <c r="A18" s="41" t="s">
        <v>69</v>
      </c>
      <c r="B18" s="41" t="s">
        <v>52</v>
      </c>
      <c r="C18" s="41" t="s">
        <v>43</v>
      </c>
      <c r="D18" s="41" t="s">
        <v>32</v>
      </c>
      <c r="E18" s="42" t="s">
        <v>0</v>
      </c>
      <c r="F18" s="41" t="s">
        <v>33</v>
      </c>
      <c r="HW18" s="21"/>
      <c r="HX18" s="21"/>
      <c r="HY18" s="21"/>
      <c r="HZ18" s="21"/>
      <c r="IA18" s="21"/>
      <c r="IB18" s="21"/>
      <c r="IE18" s="22"/>
      <c r="IF18" s="22"/>
      <c r="IG18" s="23"/>
      <c r="IH18" s="23"/>
      <c r="II18" s="23"/>
      <c r="IJ18" s="23"/>
      <c r="IK18" s="23"/>
      <c r="IL18" s="23"/>
    </row>
    <row r="19" spans="1:247" ht="14.25" customHeight="1">
      <c r="A19" s="33" t="s">
        <v>70</v>
      </c>
      <c r="B19" s="34">
        <v>372512</v>
      </c>
      <c r="C19" s="35">
        <v>165880</v>
      </c>
      <c r="D19" s="36">
        <f t="shared" ref="D19:D21" si="11">AVERAGE(B19:C19)</f>
        <v>269196</v>
      </c>
      <c r="E19" s="37">
        <v>1</v>
      </c>
      <c r="F19" s="36">
        <f>E19*D19</f>
        <v>269196</v>
      </c>
      <c r="HW19" s="21"/>
      <c r="HX19" s="21"/>
      <c r="HY19" s="21"/>
      <c r="HZ19" s="21"/>
      <c r="IA19" s="21"/>
      <c r="IB19" s="21"/>
      <c r="IE19" s="22"/>
      <c r="IF19" s="22"/>
      <c r="IG19" s="23"/>
      <c r="IH19" s="23"/>
      <c r="II19" s="23"/>
      <c r="IJ19" s="23"/>
      <c r="IK19" s="23"/>
      <c r="IL19" s="23"/>
    </row>
    <row r="20" spans="1:247">
      <c r="A20" s="33" t="s">
        <v>55</v>
      </c>
      <c r="B20" s="34">
        <v>2538</v>
      </c>
      <c r="C20" s="34">
        <v>151123</v>
      </c>
      <c r="D20" s="36">
        <f t="shared" si="11"/>
        <v>76830.5</v>
      </c>
      <c r="E20" s="37">
        <v>0.5</v>
      </c>
      <c r="F20" s="36">
        <f t="shared" ref="F20:F21" si="12">E20*D20</f>
        <v>38415.25</v>
      </c>
      <c r="HW20" s="21"/>
      <c r="HX20" s="21"/>
      <c r="HY20" s="21"/>
      <c r="HZ20" s="21"/>
      <c r="IA20" s="21"/>
      <c r="IB20" s="21"/>
      <c r="IE20" s="22"/>
      <c r="IF20" s="22"/>
      <c r="IG20" s="23"/>
      <c r="IH20" s="23"/>
      <c r="II20" s="23"/>
      <c r="IJ20" s="23"/>
      <c r="IK20" s="23"/>
      <c r="IL20" s="23"/>
    </row>
    <row r="21" spans="1:247">
      <c r="A21" s="33" t="s">
        <v>45</v>
      </c>
      <c r="B21" s="34">
        <v>0</v>
      </c>
      <c r="C21" s="34">
        <v>0</v>
      </c>
      <c r="D21" s="36">
        <f t="shared" si="11"/>
        <v>0</v>
      </c>
      <c r="E21" s="37">
        <v>1</v>
      </c>
      <c r="F21" s="36">
        <f t="shared" si="12"/>
        <v>0</v>
      </c>
      <c r="HW21" s="21"/>
      <c r="HX21" s="21"/>
      <c r="HY21" s="21"/>
      <c r="HZ21" s="21"/>
      <c r="IA21" s="21"/>
      <c r="IB21" s="21"/>
      <c r="IE21" s="22"/>
      <c r="IF21" s="22"/>
      <c r="IG21" s="23"/>
      <c r="IH21" s="23"/>
      <c r="II21" s="23"/>
      <c r="IJ21" s="23"/>
      <c r="IK21" s="23"/>
      <c r="IL21" s="23"/>
    </row>
    <row r="22" spans="1:247">
      <c r="A22" s="41" t="s">
        <v>71</v>
      </c>
      <c r="B22" s="41" t="s">
        <v>52</v>
      </c>
      <c r="C22" s="41" t="s">
        <v>43</v>
      </c>
      <c r="D22" s="41" t="s">
        <v>32</v>
      </c>
      <c r="E22" s="42" t="s">
        <v>0</v>
      </c>
      <c r="F22" s="41" t="s">
        <v>33</v>
      </c>
      <c r="HW22" s="21"/>
      <c r="HX22" s="21"/>
      <c r="HY22" s="21"/>
      <c r="HZ22" s="21"/>
      <c r="IA22" s="21"/>
      <c r="IB22" s="21"/>
      <c r="IE22" s="22"/>
      <c r="IF22" s="22"/>
      <c r="IG22" s="23"/>
      <c r="IH22" s="23"/>
      <c r="II22" s="23"/>
      <c r="IJ22" s="23"/>
      <c r="IK22" s="23"/>
      <c r="IL22" s="23"/>
    </row>
    <row r="23" spans="1:247">
      <c r="A23" s="33" t="s">
        <v>70</v>
      </c>
      <c r="B23" s="34">
        <v>324000</v>
      </c>
      <c r="C23" s="34">
        <v>2790000</v>
      </c>
      <c r="D23" s="36">
        <f t="shared" ref="D23:D25" si="13">AVERAGE(B23:C23)</f>
        <v>1557000</v>
      </c>
      <c r="E23" s="37">
        <v>0</v>
      </c>
      <c r="F23" s="36">
        <f t="shared" ref="F23:F25" si="14">E23*D23</f>
        <v>0</v>
      </c>
      <c r="HW23" s="21"/>
      <c r="HX23" s="21"/>
      <c r="HY23" s="21"/>
      <c r="HZ23" s="21"/>
      <c r="IA23" s="21"/>
      <c r="IB23" s="21"/>
      <c r="IE23" s="22"/>
      <c r="IF23" s="22"/>
      <c r="IG23" s="23"/>
      <c r="IH23" s="23"/>
      <c r="II23" s="23"/>
      <c r="IJ23" s="23"/>
      <c r="IK23" s="23"/>
      <c r="IL23" s="23"/>
    </row>
    <row r="24" spans="1:247">
      <c r="A24" s="33" t="s">
        <v>55</v>
      </c>
      <c r="B24" s="34">
        <v>1837</v>
      </c>
      <c r="C24" s="34">
        <v>2418</v>
      </c>
      <c r="D24" s="36">
        <f t="shared" si="13"/>
        <v>2127.5</v>
      </c>
      <c r="E24" s="37">
        <v>0.5</v>
      </c>
      <c r="F24" s="36">
        <f t="shared" si="14"/>
        <v>1063.75</v>
      </c>
      <c r="HW24" s="21"/>
      <c r="HX24" s="21"/>
      <c r="HY24" s="21"/>
      <c r="HZ24" s="21"/>
      <c r="IA24" s="21"/>
      <c r="IB24" s="21"/>
      <c r="IE24" s="22"/>
      <c r="IF24" s="22"/>
      <c r="IG24" s="23"/>
      <c r="IH24" s="23"/>
      <c r="II24" s="23"/>
      <c r="IJ24" s="23"/>
      <c r="IK24" s="23"/>
      <c r="IL24" s="23"/>
    </row>
    <row r="25" spans="1:247">
      <c r="A25" s="33" t="s">
        <v>45</v>
      </c>
      <c r="B25" s="34">
        <v>0</v>
      </c>
      <c r="C25" s="34">
        <v>0</v>
      </c>
      <c r="D25" s="36">
        <f t="shared" si="13"/>
        <v>0</v>
      </c>
      <c r="E25" s="37">
        <v>1</v>
      </c>
      <c r="F25" s="36">
        <f t="shared" si="14"/>
        <v>0</v>
      </c>
      <c r="HW25" s="21"/>
      <c r="HX25" s="21"/>
      <c r="HY25" s="21"/>
      <c r="HZ25" s="21"/>
      <c r="IA25" s="21"/>
      <c r="IB25" s="21"/>
      <c r="IE25" s="22"/>
      <c r="IF25" s="22"/>
      <c r="IG25" s="23"/>
      <c r="IH25" s="23"/>
      <c r="II25" s="23"/>
      <c r="IJ25" s="23"/>
      <c r="IK25" s="23"/>
      <c r="IL25" s="23"/>
    </row>
    <row r="26" spans="1:247">
      <c r="A26" s="41" t="s">
        <v>72</v>
      </c>
      <c r="B26" s="41" t="s">
        <v>52</v>
      </c>
      <c r="C26" s="41" t="s">
        <v>43</v>
      </c>
      <c r="D26" s="41" t="s">
        <v>32</v>
      </c>
      <c r="E26" s="42" t="s">
        <v>0</v>
      </c>
      <c r="F26" s="41" t="s">
        <v>33</v>
      </c>
      <c r="HW26" s="21"/>
      <c r="HX26" s="21"/>
      <c r="HY26" s="21"/>
      <c r="HZ26" s="21"/>
      <c r="IA26" s="21"/>
      <c r="IB26" s="21"/>
      <c r="IE26" s="22"/>
      <c r="IF26" s="22"/>
      <c r="IG26" s="23"/>
      <c r="IH26" s="23"/>
      <c r="II26" s="23"/>
      <c r="IJ26" s="23"/>
      <c r="IK26" s="23"/>
      <c r="IL26" s="23"/>
    </row>
    <row r="27" spans="1:247">
      <c r="A27" s="33" t="s">
        <v>70</v>
      </c>
      <c r="B27" s="34">
        <v>3029628</v>
      </c>
      <c r="C27" s="34">
        <v>758510</v>
      </c>
      <c r="D27" s="36">
        <f t="shared" ref="D27:D29" si="15">AVERAGE(B27:C27)</f>
        <v>1894069</v>
      </c>
      <c r="E27" s="37">
        <v>0</v>
      </c>
      <c r="F27" s="36">
        <f t="shared" ref="F27:F29" si="16">E27*D27</f>
        <v>0</v>
      </c>
      <c r="HW27" s="21"/>
      <c r="HX27" s="21"/>
      <c r="HY27" s="21"/>
      <c r="HZ27" s="21"/>
      <c r="IA27" s="21"/>
      <c r="IB27" s="21"/>
      <c r="IE27" s="22"/>
      <c r="IF27" s="22"/>
      <c r="IG27" s="23"/>
      <c r="IH27" s="23"/>
      <c r="II27" s="23"/>
      <c r="IJ27" s="23"/>
      <c r="IK27" s="23"/>
      <c r="IL27" s="23"/>
    </row>
    <row r="28" spans="1:247">
      <c r="A28" s="33" t="s">
        <v>55</v>
      </c>
      <c r="B28" s="34">
        <v>15582</v>
      </c>
      <c r="C28" s="34">
        <v>6048</v>
      </c>
      <c r="D28" s="36">
        <f t="shared" si="15"/>
        <v>10815</v>
      </c>
      <c r="E28" s="37">
        <v>0.5</v>
      </c>
      <c r="F28" s="36">
        <f t="shared" si="16"/>
        <v>5407.5</v>
      </c>
      <c r="HW28" s="21"/>
      <c r="HX28" s="21"/>
      <c r="HY28" s="21"/>
      <c r="HZ28" s="21"/>
      <c r="IA28" s="21"/>
      <c r="IB28" s="21"/>
      <c r="IE28" s="22"/>
      <c r="IF28" s="22"/>
      <c r="IG28" s="23"/>
      <c r="IH28" s="23"/>
      <c r="II28" s="23"/>
      <c r="IJ28" s="23"/>
      <c r="IK28" s="23"/>
      <c r="IL28" s="23"/>
    </row>
    <row r="29" spans="1:247">
      <c r="A29" s="33" t="s">
        <v>45</v>
      </c>
      <c r="B29" s="34">
        <v>0</v>
      </c>
      <c r="C29" s="34">
        <v>-66839</v>
      </c>
      <c r="D29" s="36">
        <f t="shared" si="15"/>
        <v>-33419.5</v>
      </c>
      <c r="E29" s="37">
        <v>1</v>
      </c>
      <c r="F29" s="36">
        <f t="shared" si="16"/>
        <v>-33419.5</v>
      </c>
      <c r="HW29" s="21"/>
      <c r="HX29" s="21"/>
      <c r="HY29" s="21"/>
      <c r="HZ29" s="21"/>
      <c r="IA29" s="21"/>
      <c r="IB29" s="21"/>
      <c r="IE29" s="22"/>
      <c r="IF29" s="22"/>
      <c r="IG29" s="23"/>
      <c r="IH29" s="23"/>
      <c r="II29" s="23"/>
      <c r="IJ29" s="23"/>
      <c r="IK29" s="23"/>
      <c r="IL29" s="23"/>
    </row>
    <row r="30" spans="1:247" ht="15.4" customHeight="1">
      <c r="A30" s="43" t="s">
        <v>34</v>
      </c>
      <c r="B30" s="28"/>
      <c r="C30" s="28"/>
      <c r="D30" s="28"/>
      <c r="E30" s="28"/>
      <c r="F30" s="44">
        <f>+SUM(F2:F21)</f>
        <v>1834751.29</v>
      </c>
      <c r="IC30" s="20"/>
      <c r="IK30" s="21"/>
      <c r="IM30" s="22"/>
    </row>
    <row r="31" spans="1:247" ht="16.350000000000001" customHeight="1">
      <c r="A31" s="29" t="s">
        <v>35</v>
      </c>
      <c r="B31" s="30"/>
      <c r="C31" s="30"/>
      <c r="D31" s="30"/>
      <c r="E31" s="30"/>
      <c r="F31" s="44">
        <f>F30/12</f>
        <v>152895.94083333333</v>
      </c>
      <c r="IC31" s="20"/>
      <c r="IK31" s="21"/>
      <c r="IM31" s="22"/>
    </row>
    <row r="32" spans="1:247">
      <c r="A32" s="29" t="s">
        <v>36</v>
      </c>
      <c r="B32" s="30"/>
      <c r="C32" s="30"/>
      <c r="D32" s="30"/>
      <c r="E32" s="30"/>
      <c r="F32" s="27">
        <f>RTR!K21</f>
        <v>12572</v>
      </c>
      <c r="IC32" s="20"/>
      <c r="IK32" s="21"/>
      <c r="IM32" s="22"/>
    </row>
    <row r="33" spans="1:247" ht="14.25" customHeight="1">
      <c r="A33" s="31" t="s">
        <v>47</v>
      </c>
      <c r="B33" s="31"/>
      <c r="C33" s="31"/>
      <c r="D33" s="31"/>
      <c r="E33" s="31"/>
      <c r="F33" s="32">
        <v>1</v>
      </c>
      <c r="IC33" s="20"/>
      <c r="IK33" s="21"/>
      <c r="IM33" s="22"/>
    </row>
    <row r="34" spans="1:247" ht="16.350000000000001" customHeight="1">
      <c r="A34" s="29" t="s">
        <v>37</v>
      </c>
      <c r="B34" s="30"/>
      <c r="C34" s="30"/>
      <c r="D34" s="30"/>
      <c r="E34" s="30"/>
      <c r="F34" s="45">
        <f>(F31*F33)-F32</f>
        <v>140323.94083333333</v>
      </c>
      <c r="IC34" s="20"/>
      <c r="IK34" s="21"/>
      <c r="IM34" s="22"/>
    </row>
    <row r="35" spans="1:247" ht="16.350000000000001" customHeight="1">
      <c r="A35" s="29" t="s">
        <v>38</v>
      </c>
      <c r="B35" s="30"/>
      <c r="C35" s="30"/>
      <c r="D35" s="30"/>
      <c r="E35" s="30"/>
      <c r="F35" s="31">
        <v>180</v>
      </c>
      <c r="IC35" s="20"/>
      <c r="IK35" s="21"/>
      <c r="IM35" s="22"/>
    </row>
    <row r="36" spans="1:247" ht="15" customHeight="1">
      <c r="A36" s="29" t="s">
        <v>39</v>
      </c>
      <c r="B36" s="30"/>
      <c r="C36" s="30"/>
      <c r="D36" s="30"/>
      <c r="E36" s="30"/>
      <c r="F36" s="32">
        <v>9.8500000000000004E-2</v>
      </c>
      <c r="IC36" s="20"/>
      <c r="IK36" s="21"/>
      <c r="IM36" s="22"/>
    </row>
    <row r="37" spans="1:247">
      <c r="A37" s="29" t="s">
        <v>40</v>
      </c>
      <c r="B37" s="30"/>
      <c r="C37" s="30"/>
      <c r="D37" s="30"/>
      <c r="E37" s="30"/>
      <c r="F37" s="46">
        <f>PMT(F36/12,F35,-100000)</f>
        <v>1065.4471712419509</v>
      </c>
      <c r="IC37" s="20"/>
      <c r="IK37" s="21"/>
      <c r="IM37" s="22"/>
    </row>
    <row r="38" spans="1:247">
      <c r="A38" s="29" t="s">
        <v>41</v>
      </c>
      <c r="B38" s="30"/>
      <c r="C38" s="30"/>
      <c r="D38" s="30"/>
      <c r="E38" s="30"/>
      <c r="F38" s="47">
        <f>F34/F37</f>
        <v>131.70426898760556</v>
      </c>
      <c r="IC38" s="20"/>
      <c r="IK38" s="21"/>
      <c r="IM38" s="22"/>
    </row>
    <row r="46" spans="1:247">
      <c r="B46" s="20">
        <v>0</v>
      </c>
    </row>
  </sheetData>
  <sheetProtection selectLockedCells="1" selectUnlockedCells="1"/>
  <pageMargins left="0.78749999999999998" right="0.78749999999999998" top="1.05277777777778" bottom="1.05277777777778" header="0.78749999999999998" footer="0.78749999999999998"/>
  <pageSetup scale="90"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</sheetPr>
  <dimension ref="A1:HW21"/>
  <sheetViews>
    <sheetView topLeftCell="A2" zoomScale="136" zoomScaleNormal="136" workbookViewId="0">
      <selection activeCell="E12" sqref="E11:E12"/>
    </sheetView>
  </sheetViews>
  <sheetFormatPr defaultColWidth="22.140625" defaultRowHeight="12"/>
  <cols>
    <col min="1" max="1" width="6.140625" style="24" bestFit="1" customWidth="1"/>
    <col min="2" max="2" width="15.140625" style="24" bestFit="1" customWidth="1"/>
    <col min="3" max="3" width="23.140625" style="24" bestFit="1" customWidth="1"/>
    <col min="4" max="4" width="12.140625" style="24" customWidth="1"/>
    <col min="5" max="5" width="8.5703125" style="24" customWidth="1"/>
    <col min="6" max="6" width="9" style="24" bestFit="1" customWidth="1"/>
    <col min="7" max="7" width="6.5703125" style="24" bestFit="1" customWidth="1"/>
    <col min="8" max="9" width="5.5703125" style="24" bestFit="1" customWidth="1"/>
    <col min="10" max="10" width="7.7109375" style="24" bestFit="1" customWidth="1"/>
    <col min="11" max="11" width="9.85546875" style="24" bestFit="1" customWidth="1"/>
    <col min="12" max="12" width="38.140625" style="24" bestFit="1" customWidth="1"/>
    <col min="13" max="231" width="22.140625" style="24"/>
    <col min="232" max="16384" width="22.140625" style="25"/>
  </cols>
  <sheetData>
    <row r="1" spans="1:231" s="40" customFormat="1" ht="25.5">
      <c r="A1" s="49" t="s">
        <v>1</v>
      </c>
      <c r="B1" s="49" t="s">
        <v>49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49" t="s">
        <v>42</v>
      </c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  <c r="DA1" s="39"/>
      <c r="DB1" s="39"/>
      <c r="DC1" s="39"/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  <c r="EU1" s="39"/>
      <c r="EV1" s="39"/>
      <c r="EW1" s="39"/>
      <c r="EX1" s="39"/>
      <c r="EY1" s="39"/>
      <c r="EZ1" s="39"/>
      <c r="FA1" s="39"/>
      <c r="FB1" s="39"/>
      <c r="FC1" s="39"/>
      <c r="FD1" s="39"/>
      <c r="FE1" s="39"/>
      <c r="FF1" s="39"/>
      <c r="FG1" s="39"/>
      <c r="FH1" s="39"/>
      <c r="FI1" s="39"/>
      <c r="FJ1" s="39"/>
      <c r="FK1" s="39"/>
      <c r="FL1" s="39"/>
      <c r="FM1" s="39"/>
      <c r="FN1" s="39"/>
      <c r="FO1" s="39"/>
      <c r="FP1" s="39"/>
      <c r="FQ1" s="39"/>
      <c r="FR1" s="39"/>
      <c r="FS1" s="39"/>
      <c r="FT1" s="39"/>
      <c r="FU1" s="39"/>
      <c r="FV1" s="39"/>
      <c r="FW1" s="39"/>
      <c r="FX1" s="39"/>
      <c r="FY1" s="39"/>
      <c r="FZ1" s="39"/>
      <c r="GA1" s="39"/>
      <c r="GB1" s="39"/>
      <c r="GC1" s="39"/>
      <c r="GD1" s="39"/>
      <c r="GE1" s="39"/>
      <c r="GF1" s="39"/>
      <c r="GG1" s="39"/>
      <c r="GH1" s="39"/>
      <c r="GI1" s="39"/>
      <c r="GJ1" s="39"/>
      <c r="GK1" s="39"/>
      <c r="GL1" s="39"/>
      <c r="GM1" s="39"/>
      <c r="GN1" s="39"/>
      <c r="GO1" s="39"/>
      <c r="GP1" s="39"/>
      <c r="GQ1" s="39"/>
      <c r="GR1" s="39"/>
      <c r="GS1" s="39"/>
      <c r="GT1" s="39"/>
      <c r="GU1" s="39"/>
      <c r="GV1" s="39"/>
      <c r="GW1" s="39"/>
      <c r="GX1" s="39"/>
      <c r="GY1" s="39"/>
      <c r="GZ1" s="39"/>
      <c r="HA1" s="39"/>
      <c r="HB1" s="39"/>
      <c r="HC1" s="39"/>
      <c r="HD1" s="39"/>
      <c r="HE1" s="39"/>
      <c r="HF1" s="39"/>
      <c r="HG1" s="39"/>
      <c r="HH1" s="39"/>
      <c r="HI1" s="39"/>
      <c r="HJ1" s="39"/>
      <c r="HK1" s="39"/>
      <c r="HL1" s="39"/>
      <c r="HM1" s="39"/>
      <c r="HN1" s="39"/>
      <c r="HO1" s="39"/>
      <c r="HP1" s="39"/>
      <c r="HQ1" s="39"/>
      <c r="HR1" s="39"/>
      <c r="HS1" s="39"/>
      <c r="HT1" s="39"/>
      <c r="HU1" s="39"/>
      <c r="HV1" s="39"/>
    </row>
    <row r="2" spans="1:231">
      <c r="A2" s="52">
        <v>1</v>
      </c>
      <c r="B2" s="54" t="s">
        <v>73</v>
      </c>
      <c r="C2" s="52" t="s">
        <v>65</v>
      </c>
      <c r="D2" s="52" t="s">
        <v>51</v>
      </c>
      <c r="E2" s="55" t="s">
        <v>74</v>
      </c>
      <c r="F2" s="56">
        <v>10100000</v>
      </c>
      <c r="G2" s="57">
        <v>172</v>
      </c>
      <c r="H2" s="57">
        <v>68</v>
      </c>
      <c r="I2" s="57">
        <f>172-68</f>
        <v>104</v>
      </c>
      <c r="J2" s="56">
        <v>46170</v>
      </c>
      <c r="K2" s="53" t="s">
        <v>46</v>
      </c>
      <c r="HW2" s="25"/>
    </row>
    <row r="3" spans="1:231" ht="15.75" customHeight="1">
      <c r="A3" s="52">
        <v>2</v>
      </c>
      <c r="B3" s="54">
        <v>8735728</v>
      </c>
      <c r="C3" s="52" t="s">
        <v>63</v>
      </c>
      <c r="D3" s="52" t="s">
        <v>75</v>
      </c>
      <c r="E3" s="55" t="s">
        <v>59</v>
      </c>
      <c r="F3" s="56">
        <v>1000000</v>
      </c>
      <c r="G3" s="57">
        <v>180</v>
      </c>
      <c r="H3" s="57">
        <v>54</v>
      </c>
      <c r="I3" s="57">
        <f>180-54</f>
        <v>126</v>
      </c>
      <c r="J3" s="56">
        <v>7287</v>
      </c>
      <c r="K3" s="53" t="s">
        <v>46</v>
      </c>
      <c r="HW3" s="25"/>
    </row>
    <row r="4" spans="1:231" ht="12.75" customHeight="1">
      <c r="A4" s="52">
        <v>3</v>
      </c>
      <c r="B4" s="54">
        <v>8116904</v>
      </c>
      <c r="C4" s="52" t="s">
        <v>63</v>
      </c>
      <c r="D4" s="55" t="s">
        <v>75</v>
      </c>
      <c r="E4" s="55" t="s">
        <v>59</v>
      </c>
      <c r="F4" s="56">
        <v>9500000</v>
      </c>
      <c r="G4" s="57">
        <v>180</v>
      </c>
      <c r="H4" s="57">
        <v>55</v>
      </c>
      <c r="I4" s="57">
        <f>180-55</f>
        <v>125</v>
      </c>
      <c r="J4" s="56">
        <v>103688</v>
      </c>
      <c r="K4" s="53" t="s">
        <v>46</v>
      </c>
      <c r="HW4" s="25"/>
    </row>
    <row r="5" spans="1:231" ht="12.75" customHeight="1">
      <c r="A5" s="52">
        <v>4</v>
      </c>
      <c r="B5" s="54">
        <v>61628582</v>
      </c>
      <c r="C5" s="52" t="s">
        <v>65</v>
      </c>
      <c r="D5" s="55" t="s">
        <v>76</v>
      </c>
      <c r="E5" s="55" t="s">
        <v>77</v>
      </c>
      <c r="F5" s="56">
        <v>600000</v>
      </c>
      <c r="G5" s="57">
        <v>60</v>
      </c>
      <c r="H5" s="57">
        <v>27</v>
      </c>
      <c r="I5" s="57">
        <v>33</v>
      </c>
      <c r="J5" s="56">
        <v>12572</v>
      </c>
      <c r="K5" s="53" t="s">
        <v>46</v>
      </c>
      <c r="HW5" s="25"/>
    </row>
    <row r="6" spans="1:231">
      <c r="A6" s="82">
        <v>5</v>
      </c>
      <c r="B6" s="54"/>
      <c r="C6" s="82"/>
      <c r="D6" s="82"/>
      <c r="E6" s="55"/>
      <c r="F6" s="56"/>
      <c r="G6" s="54"/>
      <c r="H6" s="54"/>
      <c r="I6" s="54"/>
      <c r="J6" s="56"/>
      <c r="K6" s="53"/>
    </row>
    <row r="7" spans="1:231">
      <c r="A7" s="82">
        <v>6</v>
      </c>
      <c r="B7" s="54"/>
      <c r="C7" s="82"/>
      <c r="D7" s="55"/>
      <c r="E7" s="55"/>
      <c r="F7" s="56"/>
      <c r="G7" s="54"/>
      <c r="H7" s="54"/>
      <c r="I7" s="54"/>
      <c r="J7" s="56"/>
      <c r="K7" s="59"/>
      <c r="HW7" s="25"/>
    </row>
    <row r="8" spans="1:231">
      <c r="A8" s="52">
        <v>7</v>
      </c>
      <c r="B8" s="57"/>
      <c r="C8" s="52"/>
      <c r="D8" s="52"/>
      <c r="E8" s="79"/>
      <c r="F8" s="80"/>
      <c r="G8" s="58"/>
      <c r="H8" s="60"/>
      <c r="I8" s="60"/>
      <c r="J8" s="81"/>
      <c r="K8" s="53"/>
    </row>
    <row r="9" spans="1:231">
      <c r="A9" s="52">
        <v>8</v>
      </c>
      <c r="B9" s="51"/>
      <c r="C9" s="52"/>
      <c r="D9" s="52"/>
      <c r="E9" s="51"/>
      <c r="F9" s="51"/>
      <c r="G9" s="51"/>
      <c r="H9" s="51"/>
      <c r="I9" s="51"/>
      <c r="J9" s="51"/>
      <c r="K9" s="53"/>
      <c r="HW9" s="25"/>
    </row>
    <row r="10" spans="1:231">
      <c r="A10" s="52">
        <v>9</v>
      </c>
      <c r="B10" s="51"/>
      <c r="C10" s="52"/>
      <c r="D10" s="52"/>
      <c r="E10" s="51"/>
      <c r="F10" s="51"/>
      <c r="G10" s="51"/>
      <c r="H10" s="51"/>
      <c r="I10" s="51"/>
      <c r="J10" s="51"/>
      <c r="K10" s="53"/>
      <c r="HW10" s="25"/>
    </row>
    <row r="11" spans="1:231" ht="12.75" customHeight="1">
      <c r="A11" s="52">
        <v>10</v>
      </c>
      <c r="B11" s="54"/>
      <c r="C11" s="52"/>
      <c r="D11" s="55"/>
      <c r="E11" s="55"/>
      <c r="F11" s="56"/>
      <c r="G11" s="57"/>
      <c r="H11" s="57"/>
      <c r="I11" s="57"/>
      <c r="J11" s="56"/>
      <c r="K11" s="53"/>
      <c r="HW11" s="25"/>
    </row>
    <row r="12" spans="1:231">
      <c r="A12" s="52">
        <v>11</v>
      </c>
      <c r="B12" s="54"/>
      <c r="C12" s="52"/>
      <c r="D12" s="55"/>
      <c r="E12" s="55"/>
      <c r="F12" s="56"/>
      <c r="G12" s="57"/>
      <c r="H12" s="57"/>
      <c r="I12" s="57"/>
      <c r="J12" s="56"/>
      <c r="K12" s="59"/>
      <c r="HW12" s="25"/>
    </row>
    <row r="13" spans="1:231">
      <c r="A13" s="52">
        <v>12</v>
      </c>
      <c r="B13" s="54"/>
      <c r="C13" s="52"/>
      <c r="D13" s="55"/>
      <c r="E13" s="55"/>
      <c r="F13" s="56"/>
      <c r="G13" s="58"/>
      <c r="H13" s="58"/>
      <c r="I13" s="58"/>
      <c r="J13" s="61"/>
      <c r="K13" s="59"/>
      <c r="HW13" s="25"/>
    </row>
    <row r="14" spans="1:231">
      <c r="A14" s="52">
        <v>13</v>
      </c>
      <c r="B14" s="54"/>
      <c r="C14" s="52"/>
      <c r="D14" s="52"/>
      <c r="E14" s="55"/>
      <c r="F14" s="56"/>
      <c r="G14" s="57"/>
      <c r="H14" s="57"/>
      <c r="I14" s="57"/>
      <c r="J14" s="56"/>
      <c r="K14" s="53"/>
    </row>
    <row r="15" spans="1:231">
      <c r="A15" s="52">
        <v>14</v>
      </c>
      <c r="B15" s="54"/>
      <c r="C15" s="52"/>
      <c r="D15" s="52"/>
      <c r="E15" s="55"/>
      <c r="F15" s="56"/>
      <c r="G15" s="57"/>
      <c r="H15" s="57"/>
      <c r="I15" s="57"/>
      <c r="J15" s="56"/>
      <c r="K15" s="53"/>
    </row>
    <row r="16" spans="1:231">
      <c r="A16" s="52">
        <v>15</v>
      </c>
      <c r="B16" s="51"/>
      <c r="C16" s="52"/>
      <c r="D16" s="52"/>
      <c r="E16" s="51"/>
      <c r="F16" s="51"/>
      <c r="G16" s="51"/>
      <c r="H16" s="51"/>
      <c r="I16" s="51"/>
      <c r="J16" s="51"/>
      <c r="K16" s="53"/>
      <c r="HW16" s="25"/>
    </row>
    <row r="17" spans="1:231" ht="12.75" customHeight="1">
      <c r="A17" s="52">
        <v>16</v>
      </c>
      <c r="B17" s="54"/>
      <c r="C17" s="52"/>
      <c r="D17" s="55"/>
      <c r="E17" s="55"/>
      <c r="F17" s="56"/>
      <c r="G17" s="57"/>
      <c r="H17" s="57"/>
      <c r="I17" s="57"/>
      <c r="J17" s="56"/>
      <c r="K17" s="53"/>
      <c r="HW17" s="25"/>
    </row>
    <row r="18" spans="1:231">
      <c r="A18" s="52">
        <v>17</v>
      </c>
      <c r="B18" s="54"/>
      <c r="C18" s="52"/>
      <c r="D18" s="55"/>
      <c r="E18" s="55"/>
      <c r="F18" s="56"/>
      <c r="G18" s="57"/>
      <c r="H18" s="57"/>
      <c r="I18" s="57"/>
      <c r="J18" s="56"/>
      <c r="K18" s="59"/>
      <c r="HW18" s="25"/>
    </row>
    <row r="19" spans="1:231">
      <c r="A19" s="52">
        <v>18</v>
      </c>
      <c r="B19" s="54"/>
      <c r="C19" s="52"/>
      <c r="D19" s="55"/>
      <c r="E19" s="55"/>
      <c r="F19" s="56"/>
      <c r="G19" s="57"/>
      <c r="H19" s="57"/>
      <c r="I19" s="57"/>
      <c r="J19" s="56"/>
      <c r="K19" s="59"/>
      <c r="HW19" s="25"/>
    </row>
    <row r="20" spans="1:231">
      <c r="A20" s="52">
        <v>19</v>
      </c>
      <c r="B20" s="54"/>
      <c r="C20" s="52"/>
      <c r="D20" s="55"/>
      <c r="E20" s="55"/>
      <c r="F20" s="56"/>
      <c r="G20" s="57"/>
      <c r="H20" s="57"/>
      <c r="I20" s="57"/>
      <c r="J20" s="56"/>
      <c r="K20" s="59"/>
      <c r="HW20" s="25"/>
    </row>
    <row r="21" spans="1:231">
      <c r="A21" s="62"/>
      <c r="B21" s="50"/>
      <c r="C21" s="50"/>
      <c r="D21" s="50"/>
      <c r="E21" s="50"/>
      <c r="F21" s="63"/>
      <c r="G21" s="50"/>
      <c r="H21" s="50"/>
      <c r="I21" s="50"/>
      <c r="J21" s="50"/>
      <c r="K21" s="64">
        <f>SUMIF(K5:K20,"Y",J5:J20)</f>
        <v>12572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90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83" t="s">
        <v>10</v>
      </c>
      <c r="B1" s="83"/>
      <c r="C1" s="2"/>
    </row>
    <row r="2" spans="1:6" ht="14.25" customHeight="1">
      <c r="A2" s="83" t="s">
        <v>11</v>
      </c>
      <c r="B2" s="83"/>
      <c r="C2" s="2"/>
    </row>
    <row r="5" spans="1:6" ht="30">
      <c r="A5" s="3" t="s">
        <v>1</v>
      </c>
      <c r="B5" s="4" t="s">
        <v>12</v>
      </c>
      <c r="C5" s="4" t="s">
        <v>13</v>
      </c>
      <c r="D5" s="5" t="s">
        <v>14</v>
      </c>
      <c r="E5" s="1" t="s">
        <v>15</v>
      </c>
      <c r="F5" s="1" t="s">
        <v>16</v>
      </c>
    </row>
    <row r="6" spans="1:6" ht="42.75">
      <c r="A6" s="6">
        <v>1</v>
      </c>
      <c r="B6" s="7" t="s">
        <v>17</v>
      </c>
      <c r="C6" s="8" t="s">
        <v>18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19</v>
      </c>
      <c r="C7" s="8" t="s">
        <v>20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21</v>
      </c>
      <c r="C8" s="8" t="s">
        <v>22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23</v>
      </c>
      <c r="C9" s="12" t="s">
        <v>24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25</v>
      </c>
      <c r="C10" s="8" t="s">
        <v>26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27</v>
      </c>
      <c r="C11" s="14" t="s">
        <v>28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29</v>
      </c>
      <c r="C12" s="15" t="s">
        <v>30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31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H22"/>
  <sheetViews>
    <sheetView topLeftCell="D7" zoomScale="154" zoomScaleNormal="154" workbookViewId="0">
      <selection activeCell="E10" sqref="E10:H21"/>
    </sheetView>
  </sheetViews>
  <sheetFormatPr defaultRowHeight="12.75"/>
  <cols>
    <col min="5" max="5" width="38.42578125" bestFit="1" customWidth="1"/>
    <col min="6" max="7" width="20.140625" bestFit="1" customWidth="1"/>
    <col min="8" max="8" width="20.28515625" customWidth="1"/>
  </cols>
  <sheetData>
    <row r="8" spans="5:8">
      <c r="E8" s="66" t="s">
        <v>12</v>
      </c>
      <c r="F8" s="67" t="s">
        <v>56</v>
      </c>
      <c r="G8" s="67" t="s">
        <v>57</v>
      </c>
      <c r="H8" s="67" t="s">
        <v>58</v>
      </c>
    </row>
    <row r="9" spans="5:8">
      <c r="E9" s="68" t="s">
        <v>60</v>
      </c>
      <c r="F9" s="69" t="s">
        <v>61</v>
      </c>
      <c r="G9" s="69" t="s">
        <v>61</v>
      </c>
      <c r="H9" s="69" t="s">
        <v>61</v>
      </c>
    </row>
    <row r="10" spans="5:8">
      <c r="E10" s="70"/>
      <c r="F10" s="71"/>
      <c r="G10" s="71"/>
      <c r="H10" s="71"/>
    </row>
    <row r="11" spans="5:8">
      <c r="E11" s="70"/>
      <c r="F11" s="71"/>
      <c r="G11" s="71"/>
      <c r="H11" s="71"/>
    </row>
    <row r="12" spans="5:8">
      <c r="E12" s="70"/>
      <c r="F12" s="71"/>
      <c r="G12" s="71"/>
      <c r="H12" s="71"/>
    </row>
    <row r="13" spans="5:8">
      <c r="E13" s="72"/>
      <c r="F13" s="73"/>
      <c r="G13" s="73"/>
      <c r="H13" s="73"/>
    </row>
    <row r="14" spans="5:8">
      <c r="E14" s="72"/>
      <c r="F14" s="73"/>
      <c r="G14" s="73"/>
      <c r="H14" s="73"/>
    </row>
    <row r="15" spans="5:8">
      <c r="E15" s="70"/>
      <c r="F15" s="71"/>
      <c r="G15" s="71"/>
      <c r="H15" s="71"/>
    </row>
    <row r="16" spans="5:8">
      <c r="E16" s="72"/>
      <c r="F16" s="73"/>
      <c r="G16" s="73"/>
      <c r="H16" s="73"/>
    </row>
    <row r="17" spans="5:8">
      <c r="E17" s="74"/>
      <c r="F17" s="75"/>
      <c r="G17" s="75"/>
      <c r="H17" s="75"/>
    </row>
    <row r="18" spans="5:8">
      <c r="E18" s="72"/>
      <c r="F18" s="73"/>
      <c r="G18" s="73"/>
      <c r="H18" s="73"/>
    </row>
    <row r="19" spans="5:8">
      <c r="E19" s="76"/>
      <c r="F19" s="71"/>
      <c r="G19" s="71"/>
      <c r="H19" s="71"/>
    </row>
    <row r="20" spans="5:8">
      <c r="E20" s="76"/>
      <c r="F20" s="71"/>
      <c r="G20" s="71"/>
      <c r="H20" s="71"/>
    </row>
    <row r="21" spans="5:8">
      <c r="E21" s="72"/>
      <c r="F21" s="73"/>
      <c r="G21" s="73"/>
      <c r="H21" s="73"/>
    </row>
    <row r="22" spans="5:8">
      <c r="E22" s="77" t="s">
        <v>62</v>
      </c>
      <c r="F22" s="78" t="e">
        <f>(F18/F21)*100000</f>
        <v>#DIV/0!</v>
      </c>
      <c r="G22" s="78" t="e">
        <f>(G18/G21)*100000</f>
        <v>#DIV/0!</v>
      </c>
      <c r="H22" s="78" t="e">
        <f>(H18/H21)*100000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Sheet1</vt:lpstr>
      <vt:lpstr>GTP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2020-12-19T10:14:29Z</cp:lastPrinted>
  <dcterms:created xsi:type="dcterms:W3CDTF">2015-09-25T09:25:31Z</dcterms:created>
  <dcterms:modified xsi:type="dcterms:W3CDTF">2021-07-03T04:43:12Z</dcterms:modified>
</cp:coreProperties>
</file>