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M6" i="2"/>
  <c r="F36" i="1"/>
  <c r="C10"/>
  <c r="F19"/>
  <c r="F20"/>
  <c r="D15"/>
  <c r="F15" s="1"/>
  <c r="D16"/>
  <c r="F16" s="1"/>
  <c r="D17"/>
  <c r="F17" s="1"/>
  <c r="D18"/>
  <c r="F18" s="1"/>
  <c r="D19"/>
  <c r="D20"/>
  <c r="D14"/>
  <c r="F14" s="1"/>
  <c r="F9"/>
  <c r="D4"/>
  <c r="F4" s="1"/>
  <c r="D5"/>
  <c r="F5" s="1"/>
  <c r="D6"/>
  <c r="F6" s="1"/>
  <c r="D7"/>
  <c r="F7" s="1"/>
  <c r="D8"/>
  <c r="F8" s="1"/>
  <c r="D9"/>
  <c r="D10"/>
  <c r="F10" s="1"/>
  <c r="D11"/>
  <c r="F11" s="1"/>
  <c r="D12"/>
  <c r="F12" s="1"/>
  <c r="D3"/>
  <c r="F3" s="1"/>
  <c r="B19"/>
  <c r="B10"/>
  <c r="I5" i="2"/>
  <c r="I4"/>
  <c r="I3"/>
  <c r="I2"/>
  <c r="D35" i="1"/>
  <c r="F35" s="1"/>
  <c r="D34"/>
  <c r="F34" s="1"/>
  <c r="D33"/>
  <c r="F33" s="1"/>
  <c r="D28"/>
  <c r="F28" s="1"/>
  <c r="D27"/>
  <c r="F27" s="1"/>
  <c r="D26"/>
  <c r="F26" s="1"/>
  <c r="C19"/>
  <c r="I7"/>
  <c r="I11"/>
  <c r="L6" i="2" l="1"/>
  <c r="F38" i="1" s="1"/>
  <c r="D31"/>
  <c r="F31" s="1"/>
  <c r="D22"/>
  <c r="F22" s="1"/>
  <c r="D24"/>
  <c r="F24" s="1"/>
  <c r="F55"/>
  <c r="F54"/>
  <c r="B49"/>
  <c r="F48"/>
  <c r="F50" s="1"/>
  <c r="F43"/>
  <c r="F6" i="5"/>
  <c r="F7"/>
  <c r="F8"/>
  <c r="F9"/>
  <c r="F10"/>
  <c r="F11"/>
  <c r="F12"/>
  <c r="E13"/>
  <c r="D30" i="1" l="1"/>
  <c r="F30" s="1"/>
  <c r="D23"/>
  <c r="F23" s="1"/>
  <c r="F13" i="5"/>
  <c r="F37" i="1" l="1"/>
  <c r="F40" s="1"/>
  <c r="F44" s="1"/>
  <c r="F51" l="1"/>
  <c r="F56" s="1"/>
</calcChain>
</file>

<file path=xl/sharedStrings.xml><?xml version="1.0" encoding="utf-8"?>
<sst xmlns="http://schemas.openxmlformats.org/spreadsheetml/2006/main" count="167" uniqueCount="104">
  <si>
    <t>Eligibility</t>
  </si>
  <si>
    <t>Market Value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</si>
  <si>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</si>
  <si>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</si>
  <si>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</si>
  <si>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</si>
  <si>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</si>
  <si>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</si>
  <si>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</si>
  <si>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</si>
  <si>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</si>
  <si>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</si>
  <si>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</si>
  <si>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</si>
  <si>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</si>
  <si>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</si>
  <si>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</si>
  <si>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</si>
  <si>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</si>
  <si>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</si>
  <si>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</si>
  <si>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</si>
  <si>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</si>
  <si>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</si>
  <si>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</si>
  <si>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</si>
  <si>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</si>
  <si>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</si>
  <si>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</si>
  <si>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</si>
  <si>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</si>
  <si>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</si>
  <si>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</si>
  <si>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</si>
  <si>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</si>
  <si>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</si>
  <si>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</si>
  <si>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</si>
  <si>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</si>
  <si>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</si>
  <si>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</si>
  <si>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</si>
  <si>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</si>
  <si>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</si>
  <si>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</si>
  <si>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</si>
  <si>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</si>
  <si>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</si>
  <si>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</si>
  <si>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</si>
  <si>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</si>
  <si>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</si>
  <si>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</si>
  <si>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</si>
  <si>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</si>
  <si>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</si>
  <si>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EMI Considered</t>
  </si>
  <si>
    <t>Income from Other Sources</t>
  </si>
  <si>
    <t>Lap</t>
  </si>
  <si>
    <t>Assessment Year</t>
  </si>
  <si>
    <t>2019-20</t>
  </si>
  <si>
    <t>2018-19</t>
  </si>
  <si>
    <t>Income From Other Sources</t>
  </si>
  <si>
    <t>Payment made u/s 40A(2)(b)</t>
  </si>
  <si>
    <t>Interest On Car Loans</t>
  </si>
  <si>
    <t>Interest To Partners</t>
  </si>
  <si>
    <t xml:space="preserve">IDFC First </t>
  </si>
  <si>
    <t>POS</t>
  </si>
  <si>
    <t>n</t>
  </si>
  <si>
    <t>HDFC Bank</t>
  </si>
  <si>
    <t>ICICI Bank</t>
  </si>
  <si>
    <t>Partner ( Son Of rakesh )</t>
  </si>
  <si>
    <t xml:space="preserve">Stake </t>
  </si>
  <si>
    <t>Partner ( Father )</t>
  </si>
  <si>
    <t>Partner</t>
  </si>
  <si>
    <t xml:space="preserve">Max FOIR          </t>
  </si>
  <si>
    <t>As On 03/20</t>
  </si>
  <si>
    <t>As On Nov</t>
  </si>
  <si>
    <t>Firm</t>
  </si>
  <si>
    <t>As on 19</t>
  </si>
  <si>
    <t>As On 31/3/18</t>
  </si>
  <si>
    <t>Anil Kumar Gupta</t>
  </si>
  <si>
    <t>Rajni Gupta</t>
  </si>
  <si>
    <t>Mohit Gupta</t>
  </si>
  <si>
    <t>Swati Paliwal</t>
  </si>
  <si>
    <t>Partner of Speedway wearing</t>
  </si>
  <si>
    <t>Partner of Speedway &amp; Speedway Agro Industry</t>
  </si>
  <si>
    <t>Speedway Agro Industry</t>
  </si>
  <si>
    <t>50% &amp; 40 %</t>
  </si>
  <si>
    <t>Speedway Bearing Manufacturing</t>
  </si>
  <si>
    <t>2020-21</t>
  </si>
  <si>
    <t>Interest On IDFC Loan</t>
  </si>
  <si>
    <t>Salary To Partners</t>
  </si>
  <si>
    <t xml:space="preserve"> </t>
  </si>
  <si>
    <t>Bank Interest &amp; Commission</t>
  </si>
  <si>
    <t>Speedway wearing Mfg</t>
  </si>
  <si>
    <t>Interest On Loan</t>
  </si>
  <si>
    <t>Share In Partnership Firm (Alfa Inds)</t>
  </si>
  <si>
    <t>Anil Gupta</t>
  </si>
  <si>
    <t>Speedway Bearing Mfg</t>
  </si>
  <si>
    <t>Auto Loan</t>
  </si>
  <si>
    <t>LBLUD00002462305</t>
  </si>
  <si>
    <t>Speedway Agro Inds</t>
  </si>
  <si>
    <t>Salary From Speedway Agro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</si>
</sst>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Zurich BT"/>
      <family val="2"/>
    </font>
    <font>
      <sz val="8"/>
      <name val="Arial"/>
      <family val="2"/>
    </font>
    <font>
      <sz val="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05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8" fillId="9" borderId="2" xfId="0" applyFont="1" applyFill="1" applyBorder="1" applyAlignment="1">
      <alignment horizontal="left" vertical="center" wrapText="1"/>
    </xf>
    <xf numFmtId="1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2" fontId="9" fillId="2" borderId="2" xfId="0" applyNumberFormat="1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left" wrapText="1"/>
    </xf>
    <xf numFmtId="2" fontId="9" fillId="2" borderId="2" xfId="0" applyNumberFormat="1" applyFont="1" applyFill="1" applyBorder="1" applyAlignment="1">
      <alignment horizontal="left" wrapText="1"/>
    </xf>
    <xf numFmtId="1" fontId="9" fillId="2" borderId="2" xfId="0" applyNumberFormat="1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left" wrapText="1"/>
    </xf>
    <xf numFmtId="2" fontId="9" fillId="8" borderId="2" xfId="0" applyNumberFormat="1" applyFont="1" applyFill="1" applyBorder="1" applyAlignment="1">
      <alignment horizontal="left" wrapText="1"/>
    </xf>
    <xf numFmtId="1" fontId="9" fillId="8" borderId="2" xfId="0" applyNumberFormat="1" applyFont="1" applyFill="1" applyBorder="1" applyAlignment="1">
      <alignment horizontal="left" wrapText="1"/>
    </xf>
    <xf numFmtId="0" fontId="9" fillId="8" borderId="2" xfId="0" applyFont="1" applyFill="1" applyBorder="1" applyAlignment="1">
      <alignment horizontal="left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1" fontId="8" fillId="0" borderId="2" xfId="0" applyNumberFormat="1" applyFont="1" applyFill="1" applyBorder="1" applyAlignment="1">
      <alignment horizontal="left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/>
    </xf>
    <xf numFmtId="0" fontId="8" fillId="9" borderId="2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1" fontId="8" fillId="0" borderId="2" xfId="0" applyNumberFormat="1" applyFont="1" applyBorder="1" applyAlignment="1">
      <alignment horizontal="center" wrapText="1"/>
    </xf>
    <xf numFmtId="165" fontId="11" fillId="7" borderId="2" xfId="1" applyNumberFormat="1" applyFont="1" applyFill="1" applyBorder="1" applyAlignment="1" applyProtection="1">
      <alignment horizontal="left" vertical="center"/>
    </xf>
    <xf numFmtId="165" fontId="11" fillId="7" borderId="2" xfId="1" applyNumberFormat="1" applyFont="1" applyFill="1" applyBorder="1" applyAlignment="1" applyProtection="1">
      <alignment vertical="center"/>
    </xf>
    <xf numFmtId="0" fontId="9" fillId="2" borderId="0" xfId="3" applyFont="1" applyFill="1" applyBorder="1" applyAlignment="1">
      <alignment horizontal="left" vertical="top"/>
    </xf>
    <xf numFmtId="0" fontId="12" fillId="2" borderId="0" xfId="3" applyFont="1" applyFill="1" applyBorder="1" applyAlignment="1">
      <alignment horizontal="left" vertical="top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1" fillId="10" borderId="2" xfId="1" applyNumberFormat="1" applyFont="1" applyFill="1" applyBorder="1" applyAlignment="1" applyProtection="1">
      <alignment horizontal="left" vertical="center"/>
    </xf>
    <xf numFmtId="165" fontId="11" fillId="11" borderId="2" xfId="1" applyNumberFormat="1" applyFont="1" applyFill="1" applyBorder="1" applyAlignment="1" applyProtection="1">
      <alignment horizontal="left" vertical="center"/>
    </xf>
    <xf numFmtId="9" fontId="11" fillId="11" borderId="2" xfId="1" applyNumberFormat="1" applyFont="1" applyFill="1" applyBorder="1" applyAlignment="1" applyProtection="1">
      <alignment horizontal="left" vertical="center"/>
    </xf>
    <xf numFmtId="165" fontId="9" fillId="2" borderId="2" xfId="1" applyNumberFormat="1" applyFont="1" applyFill="1" applyBorder="1" applyAlignment="1" applyProtection="1">
      <alignment horizontal="left" vertical="center"/>
    </xf>
    <xf numFmtId="0" fontId="9" fillId="2" borderId="2" xfId="3" applyFont="1" applyFill="1" applyBorder="1" applyAlignment="1">
      <alignment horizontal="left" vertical="top"/>
    </xf>
    <xf numFmtId="166" fontId="9" fillId="9" borderId="2" xfId="1" applyNumberFormat="1" applyFont="1" applyFill="1" applyBorder="1" applyAlignment="1" applyProtection="1">
      <alignment horizontal="left" vertical="center"/>
    </xf>
    <xf numFmtId="165" fontId="9" fillId="2" borderId="2" xfId="1" applyNumberFormat="1" applyFont="1" applyFill="1" applyBorder="1" applyAlignment="1" applyProtection="1">
      <alignment horizontal="left" vertical="top"/>
    </xf>
    <xf numFmtId="9" fontId="9" fillId="2" borderId="2" xfId="1" applyNumberFormat="1" applyFont="1" applyFill="1" applyBorder="1" applyAlignment="1" applyProtection="1">
      <alignment horizontal="left" vertical="top"/>
    </xf>
    <xf numFmtId="166" fontId="9" fillId="8" borderId="2" xfId="1" applyNumberFormat="1" applyFont="1" applyFill="1" applyBorder="1" applyAlignment="1" applyProtection="1">
      <alignment horizontal="left" vertical="center"/>
    </xf>
    <xf numFmtId="9" fontId="14" fillId="2" borderId="2" xfId="1" applyNumberFormat="1" applyFont="1" applyFill="1" applyBorder="1" applyAlignment="1" applyProtection="1">
      <alignment horizontal="left" vertical="top"/>
    </xf>
    <xf numFmtId="0" fontId="9" fillId="2" borderId="2" xfId="3" applyFont="1" applyFill="1" applyBorder="1" applyAlignment="1">
      <alignment horizontal="left"/>
    </xf>
    <xf numFmtId="0" fontId="9" fillId="2" borderId="0" xfId="3" applyFont="1" applyFill="1" applyBorder="1" applyAlignment="1">
      <alignment horizontal="left"/>
    </xf>
    <xf numFmtId="165" fontId="9" fillId="2" borderId="2" xfId="1" applyNumberFormat="1" applyFont="1" applyFill="1" applyBorder="1" applyAlignment="1" applyProtection="1">
      <alignment horizontal="left"/>
    </xf>
    <xf numFmtId="166" fontId="9" fillId="8" borderId="2" xfId="1" applyNumberFormat="1" applyFont="1" applyFill="1" applyBorder="1" applyAlignment="1" applyProtection="1">
      <alignment horizontal="left"/>
    </xf>
    <xf numFmtId="9" fontId="9" fillId="2" borderId="2" xfId="1" applyNumberFormat="1" applyFont="1" applyFill="1" applyBorder="1" applyAlignment="1" applyProtection="1">
      <alignment horizontal="left"/>
    </xf>
    <xf numFmtId="0" fontId="9" fillId="8" borderId="2" xfId="3" applyFont="1" applyFill="1" applyBorder="1" applyAlignment="1">
      <alignment horizontal="left"/>
    </xf>
    <xf numFmtId="0" fontId="12" fillId="2" borderId="0" xfId="3" applyFont="1" applyFill="1" applyBorder="1" applyAlignment="1">
      <alignment horizontal="left"/>
    </xf>
    <xf numFmtId="0" fontId="14" fillId="8" borderId="2" xfId="3" applyFont="1" applyFill="1" applyBorder="1" applyAlignment="1">
      <alignment horizontal="left" vertical="center"/>
    </xf>
    <xf numFmtId="165" fontId="9" fillId="8" borderId="2" xfId="1" applyNumberFormat="1" applyFont="1" applyFill="1" applyBorder="1" applyAlignment="1" applyProtection="1">
      <alignment horizontal="left" vertical="center"/>
    </xf>
    <xf numFmtId="166" fontId="14" fillId="8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9" fontId="11" fillId="3" borderId="2" xfId="1" applyNumberFormat="1" applyFont="1" applyFill="1" applyBorder="1" applyAlignment="1" applyProtection="1">
      <alignment horizontal="left" vertical="center"/>
    </xf>
    <xf numFmtId="166" fontId="9" fillId="2" borderId="2" xfId="1" applyNumberFormat="1" applyFont="1" applyFill="1" applyBorder="1" applyAlignment="1" applyProtection="1">
      <alignment horizontal="left" vertical="center"/>
    </xf>
    <xf numFmtId="166" fontId="9" fillId="0" borderId="2" xfId="1" applyNumberFormat="1" applyFont="1" applyFill="1" applyBorder="1" applyAlignment="1" applyProtection="1">
      <alignment horizontal="left" vertical="center"/>
    </xf>
    <xf numFmtId="166" fontId="14" fillId="2" borderId="2" xfId="1" applyNumberFormat="1" applyFont="1" applyFill="1" applyBorder="1" applyAlignment="1" applyProtection="1">
      <alignment horizontal="left" vertical="center"/>
    </xf>
    <xf numFmtId="166" fontId="14" fillId="0" borderId="2" xfId="1" applyNumberFormat="1" applyFont="1" applyFill="1" applyBorder="1" applyAlignment="1" applyProtection="1">
      <alignment horizontal="left" vertical="center"/>
    </xf>
    <xf numFmtId="164" fontId="11" fillId="11" borderId="2" xfId="1" applyFont="1" applyFill="1" applyBorder="1" applyAlignment="1" applyProtection="1">
      <alignment horizontal="left" vertical="top"/>
    </xf>
    <xf numFmtId="0" fontId="9" fillId="11" borderId="2" xfId="0" applyNumberFormat="1" applyFont="1" applyFill="1" applyBorder="1" applyAlignment="1"/>
    <xf numFmtId="167" fontId="11" fillId="11" borderId="2" xfId="1" applyNumberFormat="1" applyFont="1" applyFill="1" applyBorder="1" applyAlignment="1" applyProtection="1">
      <alignment horizontal="left" vertical="top"/>
    </xf>
    <xf numFmtId="165" fontId="9" fillId="0" borderId="2" xfId="1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/>
    <xf numFmtId="167" fontId="11" fillId="3" borderId="2" xfId="1" applyNumberFormat="1" applyFont="1" applyFill="1" applyBorder="1" applyAlignment="1" applyProtection="1">
      <alignment horizontal="left" vertical="top"/>
    </xf>
    <xf numFmtId="165" fontId="11" fillId="0" borderId="2" xfId="1" applyNumberFormat="1" applyFont="1" applyFill="1" applyBorder="1" applyAlignment="1" applyProtection="1">
      <alignment vertical="center"/>
    </xf>
    <xf numFmtId="10" fontId="9" fillId="0" borderId="2" xfId="1" applyNumberFormat="1" applyFont="1" applyFill="1" applyBorder="1" applyAlignment="1" applyProtection="1">
      <alignment horizontal="left" vertical="top"/>
    </xf>
    <xf numFmtId="165" fontId="9" fillId="3" borderId="2" xfId="1" applyNumberFormat="1" applyFont="1" applyFill="1" applyBorder="1" applyAlignment="1" applyProtection="1">
      <alignment horizontal="left" vertical="top"/>
    </xf>
    <xf numFmtId="9" fontId="9" fillId="2" borderId="2" xfId="3" applyNumberFormat="1" applyFont="1" applyFill="1" applyBorder="1" applyAlignment="1">
      <alignment horizontal="left" vertical="top"/>
    </xf>
    <xf numFmtId="2" fontId="9" fillId="3" borderId="2" xfId="5" applyNumberFormat="1" applyFont="1" applyFill="1" applyBorder="1" applyAlignment="1" applyProtection="1">
      <alignment horizontal="left" vertical="top"/>
    </xf>
    <xf numFmtId="164" fontId="9" fillId="3" borderId="2" xfId="5" applyNumberFormat="1" applyFont="1" applyFill="1" applyBorder="1" applyAlignment="1" applyProtection="1">
      <alignment horizontal="left" vertical="top"/>
    </xf>
    <xf numFmtId="168" fontId="11" fillId="10" borderId="2" xfId="1" applyNumberFormat="1" applyFont="1" applyFill="1" applyBorder="1" applyAlignment="1" applyProtection="1">
      <alignment vertical="center"/>
    </xf>
    <xf numFmtId="10" fontId="9" fillId="3" borderId="2" xfId="1" applyNumberFormat="1" applyFont="1" applyFill="1" applyBorder="1" applyAlignment="1" applyProtection="1">
      <alignment horizontal="left" vertical="top"/>
    </xf>
    <xf numFmtId="165" fontId="11" fillId="0" borderId="2" xfId="1" applyNumberFormat="1" applyFont="1" applyFill="1" applyBorder="1" applyAlignment="1" applyProtection="1">
      <alignment vertical="top"/>
    </xf>
    <xf numFmtId="164" fontId="9" fillId="0" borderId="2" xfId="1" applyNumberFormat="1" applyFont="1" applyFill="1" applyBorder="1" applyAlignment="1" applyProtection="1">
      <alignment horizontal="left" vertical="top"/>
    </xf>
    <xf numFmtId="165" fontId="9" fillId="3" borderId="2" xfId="5" applyNumberFormat="1" applyFont="1" applyFill="1" applyBorder="1" applyAlignment="1" applyProtection="1">
      <alignment horizontal="left" vertical="top"/>
    </xf>
    <xf numFmtId="10" fontId="9" fillId="3" borderId="2" xfId="5" applyNumberFormat="1" applyFont="1" applyFill="1" applyBorder="1" applyAlignment="1" applyProtection="1">
      <alignment horizontal="left" vertical="top"/>
    </xf>
    <xf numFmtId="0" fontId="11" fillId="0" borderId="2" xfId="0" applyNumberFormat="1" applyFont="1" applyFill="1" applyBorder="1" applyAlignment="1"/>
    <xf numFmtId="2" fontId="9" fillId="0" borderId="2" xfId="5" applyNumberFormat="1" applyFont="1" applyFill="1" applyBorder="1" applyAlignment="1" applyProtection="1">
      <alignment horizontal="left" vertical="top"/>
    </xf>
    <xf numFmtId="164" fontId="9" fillId="0" borderId="2" xfId="5" applyNumberFormat="1" applyFont="1" applyFill="1" applyBorder="1" applyAlignment="1" applyProtection="1">
      <alignment horizontal="left" vertical="top"/>
    </xf>
    <xf numFmtId="10" fontId="9" fillId="4" borderId="2" xfId="4" applyNumberFormat="1" applyFont="1" applyFill="1" applyBorder="1" applyAlignment="1" applyProtection="1">
      <alignment horizontal="left" vertical="top"/>
    </xf>
    <xf numFmtId="0" fontId="12" fillId="2" borderId="0" xfId="3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9" fillId="12" borderId="2" xfId="0" applyFont="1" applyFill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2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75"/>
  <sheetViews>
    <sheetView tabSelected="1" zoomScale="148" zoomScaleNormal="148" workbookViewId="0">
      <selection activeCell="C14" sqref="C14"/>
    </sheetView>
  </sheetViews>
  <sheetFormatPr defaultColWidth="31.28515625" defaultRowHeight="11.25"/>
  <cols>
    <col min="1" max="1" width="24.85546875" style="99" customWidth="1"/>
    <col min="2" max="2" width="11.85546875" style="99" customWidth="1"/>
    <col min="3" max="3" width="6.85546875" style="99" customWidth="1"/>
    <col min="4" max="5" width="8.140625" style="99" customWidth="1"/>
    <col min="6" max="6" width="13.28515625" style="99" customWidth="1"/>
    <col min="7" max="7" width="14.42578125" style="99" customWidth="1"/>
    <col min="8" max="12" width="10.42578125" style="99" customWidth="1"/>
    <col min="13" max="13" width="7.42578125" style="99" customWidth="1"/>
    <col min="14" max="14" width="11.85546875" style="99" customWidth="1"/>
    <col min="15" max="15" width="12" style="99" customWidth="1"/>
    <col min="16" max="16" width="11" style="99" customWidth="1"/>
    <col min="17" max="17" width="11.5703125" style="99" customWidth="1"/>
    <col min="18" max="18" width="12" style="99" customWidth="1"/>
    <col min="19" max="236" width="31.28515625" style="99"/>
    <col min="237" max="244" width="31.28515625" style="100"/>
    <col min="245" max="246" width="31.28515625" style="101"/>
    <col min="247" max="253" width="31.28515625" style="49"/>
    <col min="254" max="16384" width="31.28515625" style="50"/>
  </cols>
  <sheetData>
    <row r="1" spans="1:253" ht="9" customHeight="1">
      <c r="A1" s="44" t="s">
        <v>89</v>
      </c>
      <c r="B1" s="45" t="s">
        <v>59</v>
      </c>
      <c r="C1" s="45"/>
      <c r="D1" s="45"/>
      <c r="E1" s="45"/>
      <c r="F1" s="45"/>
      <c r="G1" s="46"/>
      <c r="H1" s="46"/>
      <c r="I1" s="46"/>
      <c r="J1" s="46"/>
      <c r="K1" s="46"/>
      <c r="L1" s="46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8"/>
      <c r="ID1" s="48"/>
      <c r="IE1" s="48"/>
      <c r="IF1" s="48"/>
      <c r="IG1" s="48"/>
      <c r="IH1" s="48"/>
      <c r="II1" s="48"/>
      <c r="IJ1" s="48"/>
      <c r="IK1" s="49"/>
      <c r="IL1" s="49"/>
    </row>
    <row r="2" spans="1:253" ht="9" customHeight="1">
      <c r="A2" s="51" t="s">
        <v>89</v>
      </c>
      <c r="B2" s="52" t="s">
        <v>90</v>
      </c>
      <c r="C2" s="52" t="s">
        <v>60</v>
      </c>
      <c r="D2" s="52" t="s">
        <v>34</v>
      </c>
      <c r="E2" s="53" t="s">
        <v>0</v>
      </c>
      <c r="F2" s="52" t="s">
        <v>35</v>
      </c>
      <c r="G2" s="46"/>
      <c r="H2" s="46"/>
      <c r="I2" s="46"/>
      <c r="J2" s="46"/>
      <c r="K2" s="46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8"/>
      <c r="ID2" s="48"/>
      <c r="IE2" s="48"/>
      <c r="IF2" s="48"/>
      <c r="IG2" s="48"/>
      <c r="IH2" s="48"/>
      <c r="II2" s="48"/>
      <c r="IJ2" s="48"/>
      <c r="IK2" s="49"/>
      <c r="IL2" s="49"/>
    </row>
    <row r="3" spans="1:253" ht="9" customHeight="1">
      <c r="A3" s="54" t="s">
        <v>54</v>
      </c>
      <c r="B3" s="59">
        <v>99956.43</v>
      </c>
      <c r="C3" s="56">
        <v>94734</v>
      </c>
      <c r="D3" s="57">
        <f>AVERAGE(B3:C3)</f>
        <v>97345.214999999997</v>
      </c>
      <c r="E3" s="58">
        <v>1</v>
      </c>
      <c r="F3" s="57">
        <f>E3*D3</f>
        <v>97345.214999999997</v>
      </c>
      <c r="G3" s="46"/>
      <c r="H3" s="46"/>
      <c r="I3" s="46"/>
      <c r="J3" s="46"/>
      <c r="K3" s="46"/>
      <c r="L3" s="46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8"/>
      <c r="IC3" s="48"/>
      <c r="ID3" s="48"/>
      <c r="IE3" s="48"/>
      <c r="IF3" s="48"/>
      <c r="IG3" s="48"/>
      <c r="IH3" s="48"/>
      <c r="II3" s="48"/>
      <c r="IJ3" s="49"/>
      <c r="IK3" s="49"/>
      <c r="IL3" s="49"/>
      <c r="IS3" s="50"/>
    </row>
    <row r="4" spans="1:253" ht="9" customHeight="1">
      <c r="A4" s="54" t="s">
        <v>55</v>
      </c>
      <c r="B4" s="59">
        <v>423657</v>
      </c>
      <c r="C4" s="56">
        <v>383299</v>
      </c>
      <c r="D4" s="57">
        <f t="shared" ref="D4:D12" si="0">AVERAGE(B4:C4)</f>
        <v>403478</v>
      </c>
      <c r="E4" s="58">
        <v>1</v>
      </c>
      <c r="F4" s="57">
        <f t="shared" ref="F4:F12" si="1">E4*D4</f>
        <v>403478</v>
      </c>
      <c r="G4" s="46"/>
      <c r="H4" s="55" t="s">
        <v>87</v>
      </c>
      <c r="I4" s="46"/>
      <c r="J4" s="46"/>
      <c r="K4" s="46"/>
      <c r="L4" s="46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  <c r="IB4" s="48"/>
      <c r="IC4" s="48"/>
      <c r="ID4" s="48"/>
      <c r="IE4" s="48"/>
      <c r="IF4" s="48"/>
      <c r="IG4" s="48"/>
      <c r="IH4" s="48"/>
      <c r="II4" s="48"/>
      <c r="IJ4" s="49"/>
      <c r="IK4" s="49"/>
      <c r="IL4" s="49"/>
      <c r="IS4" s="50"/>
    </row>
    <row r="5" spans="1:253" ht="9" customHeight="1">
      <c r="A5" s="54" t="s">
        <v>64</v>
      </c>
      <c r="B5" s="59">
        <v>89437</v>
      </c>
      <c r="C5" s="56">
        <v>22880</v>
      </c>
      <c r="D5" s="57">
        <f t="shared" si="0"/>
        <v>56158.5</v>
      </c>
      <c r="E5" s="58">
        <v>1</v>
      </c>
      <c r="F5" s="57">
        <f t="shared" si="1"/>
        <v>56158.5</v>
      </c>
      <c r="G5" s="46"/>
      <c r="H5" s="46"/>
      <c r="I5" s="46"/>
      <c r="J5" s="46"/>
      <c r="K5" s="46"/>
      <c r="L5" s="4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8"/>
      <c r="IC5" s="48"/>
      <c r="ID5" s="48"/>
      <c r="IE5" s="48"/>
      <c r="IF5" s="48"/>
      <c r="IG5" s="48"/>
      <c r="IH5" s="48"/>
      <c r="II5" s="48"/>
      <c r="IJ5" s="49"/>
      <c r="IK5" s="49"/>
      <c r="IL5" s="49"/>
      <c r="IS5" s="50"/>
    </row>
    <row r="6" spans="1:253" ht="9" customHeight="1">
      <c r="A6" s="54" t="s">
        <v>91</v>
      </c>
      <c r="B6" s="59">
        <v>971372</v>
      </c>
      <c r="C6" s="56">
        <v>1007943</v>
      </c>
      <c r="D6" s="57">
        <f t="shared" si="0"/>
        <v>989657.5</v>
      </c>
      <c r="E6" s="58">
        <v>1</v>
      </c>
      <c r="F6" s="57">
        <f t="shared" si="1"/>
        <v>989657.5</v>
      </c>
      <c r="G6" s="46"/>
      <c r="H6" s="46"/>
      <c r="I6" s="55" t="s">
        <v>77</v>
      </c>
      <c r="J6" s="55" t="s">
        <v>76</v>
      </c>
      <c r="K6" s="55" t="s">
        <v>79</v>
      </c>
      <c r="L6" s="55" t="s">
        <v>80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7"/>
      <c r="FN6" s="47"/>
      <c r="FO6" s="47"/>
      <c r="FP6" s="47"/>
      <c r="FQ6" s="47"/>
      <c r="FR6" s="47"/>
      <c r="FS6" s="47"/>
      <c r="FT6" s="47"/>
      <c r="FU6" s="47"/>
      <c r="FV6" s="47"/>
      <c r="FW6" s="47"/>
      <c r="FX6" s="47"/>
      <c r="FY6" s="47"/>
      <c r="FZ6" s="47"/>
      <c r="GA6" s="47"/>
      <c r="GB6" s="47"/>
      <c r="GC6" s="47"/>
      <c r="GD6" s="47"/>
      <c r="GE6" s="47"/>
      <c r="GF6" s="47"/>
      <c r="GG6" s="47"/>
      <c r="GH6" s="47"/>
      <c r="GI6" s="47"/>
      <c r="GJ6" s="47"/>
      <c r="GK6" s="47"/>
      <c r="GL6" s="47"/>
      <c r="GM6" s="47"/>
      <c r="GN6" s="47"/>
      <c r="GO6" s="47"/>
      <c r="GP6" s="47"/>
      <c r="GQ6" s="47"/>
      <c r="GR6" s="47"/>
      <c r="GS6" s="47"/>
      <c r="GT6" s="47"/>
      <c r="GU6" s="47"/>
      <c r="GV6" s="47"/>
      <c r="GW6" s="47"/>
      <c r="GX6" s="47"/>
      <c r="GY6" s="47"/>
      <c r="GZ6" s="47"/>
      <c r="HA6" s="47"/>
      <c r="HB6" s="47"/>
      <c r="HC6" s="47"/>
      <c r="HD6" s="47"/>
      <c r="HE6" s="47"/>
      <c r="HF6" s="47"/>
      <c r="HG6" s="47"/>
      <c r="HH6" s="47"/>
      <c r="HI6" s="47"/>
      <c r="HJ6" s="47"/>
      <c r="HK6" s="47"/>
      <c r="HL6" s="47"/>
      <c r="HM6" s="47"/>
      <c r="HN6" s="47"/>
      <c r="HO6" s="47"/>
      <c r="HP6" s="47"/>
      <c r="HQ6" s="47"/>
      <c r="HR6" s="47"/>
      <c r="HS6" s="47"/>
      <c r="HT6" s="47"/>
      <c r="HU6" s="47"/>
      <c r="HV6" s="47"/>
      <c r="HW6" s="47"/>
      <c r="HX6" s="47"/>
      <c r="HY6" s="47"/>
      <c r="HZ6" s="47"/>
      <c r="IA6" s="47"/>
      <c r="IB6" s="48"/>
      <c r="IC6" s="48"/>
      <c r="ID6" s="48"/>
      <c r="IE6" s="48"/>
      <c r="IF6" s="48"/>
      <c r="IG6" s="48"/>
      <c r="IH6" s="48"/>
      <c r="II6" s="48"/>
      <c r="IJ6" s="49"/>
      <c r="IK6" s="49"/>
      <c r="IL6" s="49"/>
      <c r="IS6" s="50"/>
    </row>
    <row r="7" spans="1:253" ht="9" customHeight="1">
      <c r="A7" s="54" t="s">
        <v>94</v>
      </c>
      <c r="B7" s="59">
        <v>0</v>
      </c>
      <c r="C7" s="56">
        <v>8844</v>
      </c>
      <c r="D7" s="57">
        <f t="shared" si="0"/>
        <v>4422</v>
      </c>
      <c r="E7" s="60">
        <v>1</v>
      </c>
      <c r="F7" s="57">
        <f t="shared" si="1"/>
        <v>4422</v>
      </c>
      <c r="G7" s="46"/>
      <c r="H7" s="46"/>
      <c r="I7" s="55">
        <f>122040+251800+820900+614492+1109433+1717755+52550</f>
        <v>4688970</v>
      </c>
      <c r="J7" s="55">
        <v>18144315</v>
      </c>
      <c r="K7" s="55">
        <v>23779707</v>
      </c>
      <c r="L7" s="55">
        <v>20490712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  <c r="IB7" s="48"/>
      <c r="IC7" s="48"/>
      <c r="ID7" s="48"/>
      <c r="IE7" s="48"/>
      <c r="IF7" s="48"/>
      <c r="IG7" s="48"/>
      <c r="IH7" s="48"/>
      <c r="II7" s="48"/>
      <c r="IJ7" s="49"/>
      <c r="IK7" s="49"/>
      <c r="IL7" s="49"/>
      <c r="IS7" s="50"/>
    </row>
    <row r="8" spans="1:253" ht="9" customHeight="1">
      <c r="A8" s="54" t="s">
        <v>65</v>
      </c>
      <c r="B8" s="59">
        <v>582289</v>
      </c>
      <c r="C8" s="56">
        <v>523280</v>
      </c>
      <c r="D8" s="57">
        <f t="shared" si="0"/>
        <v>552784.5</v>
      </c>
      <c r="E8" s="58">
        <v>1</v>
      </c>
      <c r="F8" s="57">
        <f t="shared" si="1"/>
        <v>552784.5</v>
      </c>
      <c r="G8" s="46"/>
      <c r="H8" s="61" t="s">
        <v>95</v>
      </c>
      <c r="I8" s="62"/>
      <c r="J8" s="62"/>
      <c r="K8" s="62"/>
      <c r="L8" s="62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8"/>
      <c r="IC8" s="48"/>
      <c r="ID8" s="48"/>
      <c r="IE8" s="48"/>
      <c r="IF8" s="48"/>
      <c r="IG8" s="48"/>
      <c r="IH8" s="48"/>
      <c r="II8" s="48"/>
      <c r="IJ8" s="49"/>
      <c r="IK8" s="49"/>
      <c r="IL8" s="49"/>
      <c r="IS8" s="50"/>
    </row>
    <row r="9" spans="1:253" ht="9" customHeight="1">
      <c r="A9" s="54" t="s">
        <v>92</v>
      </c>
      <c r="B9" s="59">
        <v>360000</v>
      </c>
      <c r="C9" s="56">
        <v>360000</v>
      </c>
      <c r="D9" s="57">
        <f t="shared" si="0"/>
        <v>360000</v>
      </c>
      <c r="E9" s="58">
        <v>1</v>
      </c>
      <c r="F9" s="57">
        <f t="shared" si="1"/>
        <v>360000</v>
      </c>
      <c r="G9" s="46"/>
      <c r="H9" s="46"/>
      <c r="I9" s="46"/>
      <c r="J9" s="46"/>
      <c r="K9" s="46"/>
      <c r="L9" s="46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8"/>
      <c r="IC9" s="48"/>
      <c r="ID9" s="48"/>
      <c r="IE9" s="48"/>
      <c r="IF9" s="48"/>
      <c r="IG9" s="48"/>
      <c r="IH9" s="48"/>
      <c r="II9" s="48"/>
      <c r="IJ9" s="49"/>
      <c r="IK9" s="49"/>
      <c r="IL9" s="49"/>
      <c r="IS9" s="50"/>
    </row>
    <row r="10" spans="1:253" ht="9" customHeight="1">
      <c r="A10" s="63" t="s">
        <v>63</v>
      </c>
      <c r="B10" s="66">
        <f>204017+180000+180000+348381+29891</f>
        <v>942289</v>
      </c>
      <c r="C10" s="64">
        <f>171190+180000+180000+352090</f>
        <v>883280</v>
      </c>
      <c r="D10" s="57">
        <f t="shared" si="0"/>
        <v>912784.5</v>
      </c>
      <c r="E10" s="65">
        <v>0</v>
      </c>
      <c r="F10" s="57">
        <f t="shared" si="1"/>
        <v>0</v>
      </c>
      <c r="G10" s="62"/>
      <c r="H10" s="46"/>
      <c r="I10" s="55" t="s">
        <v>77</v>
      </c>
      <c r="J10" s="55" t="s">
        <v>76</v>
      </c>
      <c r="K10" s="55" t="s">
        <v>79</v>
      </c>
      <c r="L10" s="55" t="s">
        <v>80</v>
      </c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48"/>
      <c r="IC10" s="48"/>
      <c r="ID10" s="48"/>
      <c r="IE10" s="48"/>
      <c r="IF10" s="48"/>
      <c r="IG10" s="48"/>
      <c r="IH10" s="48"/>
      <c r="II10" s="48"/>
      <c r="IJ10" s="49"/>
      <c r="IK10" s="49"/>
      <c r="IL10" s="49"/>
      <c r="IS10" s="50"/>
    </row>
    <row r="11" spans="1:253" ht="9" customHeight="1">
      <c r="A11" s="54" t="s">
        <v>62</v>
      </c>
      <c r="B11" s="68">
        <v>0</v>
      </c>
      <c r="C11" s="59">
        <v>0</v>
      </c>
      <c r="D11" s="57">
        <f t="shared" si="0"/>
        <v>0</v>
      </c>
      <c r="E11" s="58">
        <v>0.5</v>
      </c>
      <c r="F11" s="57">
        <f t="shared" si="1"/>
        <v>0</v>
      </c>
      <c r="G11" s="46"/>
      <c r="H11" s="46"/>
      <c r="I11" s="55">
        <f>140253+730879+667842+1262775+1578482+1961286+1475696</f>
        <v>7817213</v>
      </c>
      <c r="J11" s="55">
        <v>12716045</v>
      </c>
      <c r="K11" s="55">
        <v>14774803</v>
      </c>
      <c r="L11" s="55">
        <v>11613328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8"/>
      <c r="ID11" s="48"/>
      <c r="IE11" s="48"/>
      <c r="IF11" s="48"/>
      <c r="IG11" s="48"/>
      <c r="IH11" s="48"/>
      <c r="II11" s="48"/>
      <c r="IJ11" s="48"/>
      <c r="IK11" s="49"/>
      <c r="IL11" s="49"/>
    </row>
    <row r="12" spans="1:253" ht="9" customHeight="1">
      <c r="A12" s="69" t="s">
        <v>36</v>
      </c>
      <c r="B12" s="70">
        <v>0</v>
      </c>
      <c r="C12" s="59">
        <v>0</v>
      </c>
      <c r="D12" s="57">
        <f t="shared" si="0"/>
        <v>0</v>
      </c>
      <c r="E12" s="58">
        <v>1</v>
      </c>
      <c r="F12" s="57">
        <f t="shared" si="1"/>
        <v>0</v>
      </c>
      <c r="G12" s="46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8"/>
      <c r="ID12" s="48"/>
      <c r="IE12" s="48"/>
      <c r="IF12" s="48"/>
      <c r="IG12" s="48"/>
      <c r="IH12" s="48"/>
      <c r="II12" s="48"/>
      <c r="IJ12" s="48"/>
      <c r="IK12" s="49"/>
      <c r="IL12" s="49"/>
    </row>
    <row r="13" spans="1:253" ht="9" customHeight="1">
      <c r="A13" s="51" t="s">
        <v>87</v>
      </c>
      <c r="B13" s="52" t="s">
        <v>90</v>
      </c>
      <c r="C13" s="52" t="s">
        <v>60</v>
      </c>
      <c r="D13" s="52" t="s">
        <v>34</v>
      </c>
      <c r="E13" s="53" t="s">
        <v>0</v>
      </c>
      <c r="F13" s="52" t="s">
        <v>35</v>
      </c>
      <c r="G13" s="46"/>
      <c r="H13" s="46"/>
      <c r="I13" s="46"/>
      <c r="J13" s="46"/>
      <c r="K13" s="46"/>
      <c r="L13" s="4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8"/>
      <c r="ID13" s="48"/>
      <c r="IE13" s="48"/>
      <c r="IF13" s="48"/>
      <c r="IG13" s="48"/>
      <c r="IH13" s="48"/>
      <c r="II13" s="48"/>
      <c r="IJ13" s="48"/>
      <c r="IK13" s="49"/>
      <c r="IL13" s="49"/>
    </row>
    <row r="14" spans="1:253" ht="9" customHeight="1">
      <c r="A14" s="54" t="s">
        <v>54</v>
      </c>
      <c r="B14" s="59">
        <v>20096.37</v>
      </c>
      <c r="C14" s="56">
        <v>31446</v>
      </c>
      <c r="D14" s="57">
        <f>AVERAGE(B14:C14)</f>
        <v>25771.184999999998</v>
      </c>
      <c r="E14" s="58">
        <v>1</v>
      </c>
      <c r="F14" s="57">
        <f>E14*D14</f>
        <v>25771.184999999998</v>
      </c>
      <c r="G14" s="46"/>
      <c r="H14" s="46"/>
      <c r="I14" s="46"/>
      <c r="J14" s="46"/>
      <c r="K14" s="46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8"/>
      <c r="IC14" s="48"/>
      <c r="ID14" s="48"/>
      <c r="IE14" s="48"/>
      <c r="IF14" s="48"/>
      <c r="IG14" s="48"/>
      <c r="IH14" s="48"/>
      <c r="II14" s="48"/>
      <c r="IJ14" s="49"/>
      <c r="IK14" s="49"/>
      <c r="IL14" s="49"/>
      <c r="IS14" s="50"/>
    </row>
    <row r="15" spans="1:253" ht="9" customHeight="1">
      <c r="A15" s="54" t="s">
        <v>55</v>
      </c>
      <c r="B15" s="59">
        <v>115518</v>
      </c>
      <c r="C15" s="56">
        <v>66347</v>
      </c>
      <c r="D15" s="57">
        <f t="shared" ref="D15:D20" si="2">AVERAGE(B15:C15)</f>
        <v>90932.5</v>
      </c>
      <c r="E15" s="58">
        <v>1</v>
      </c>
      <c r="F15" s="57">
        <f t="shared" ref="F15:F20" si="3">E15*D15</f>
        <v>90932.5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8"/>
      <c r="HN15" s="48"/>
      <c r="HO15" s="48"/>
      <c r="HP15" s="48"/>
      <c r="HQ15" s="48"/>
      <c r="HR15" s="48"/>
      <c r="HS15" s="48"/>
      <c r="HT15" s="48"/>
      <c r="HU15" s="49"/>
      <c r="HV15" s="49"/>
      <c r="HW15" s="49"/>
      <c r="HX15" s="49"/>
      <c r="HY15" s="49"/>
      <c r="HZ15" s="49"/>
      <c r="IA15" s="49"/>
      <c r="IB15" s="49"/>
      <c r="IC15" s="49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</row>
    <row r="16" spans="1:253" ht="9" customHeight="1">
      <c r="A16" s="54" t="s">
        <v>96</v>
      </c>
      <c r="B16" s="59">
        <v>884120</v>
      </c>
      <c r="C16" s="56">
        <v>879357</v>
      </c>
      <c r="D16" s="57">
        <f t="shared" si="2"/>
        <v>881738.5</v>
      </c>
      <c r="E16" s="58">
        <v>1</v>
      </c>
      <c r="F16" s="57">
        <f t="shared" si="3"/>
        <v>881738.5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8"/>
      <c r="HN16" s="48"/>
      <c r="HO16" s="48"/>
      <c r="HP16" s="48"/>
      <c r="HQ16" s="48"/>
      <c r="HR16" s="48"/>
      <c r="HS16" s="48"/>
      <c r="HT16" s="48"/>
      <c r="HU16" s="49"/>
      <c r="HV16" s="49"/>
      <c r="HW16" s="49"/>
      <c r="HX16" s="49"/>
      <c r="HY16" s="49"/>
      <c r="HZ16" s="49"/>
      <c r="IA16" s="49"/>
      <c r="IB16" s="49"/>
      <c r="IC16" s="49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</row>
    <row r="17" spans="1:253" ht="9" customHeight="1">
      <c r="A17" s="54" t="s">
        <v>65</v>
      </c>
      <c r="B17" s="59">
        <v>222758</v>
      </c>
      <c r="C17" s="56">
        <v>149652</v>
      </c>
      <c r="D17" s="57">
        <f t="shared" si="2"/>
        <v>186205</v>
      </c>
      <c r="E17" s="60">
        <v>1</v>
      </c>
      <c r="F17" s="57">
        <f t="shared" si="3"/>
        <v>186205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8"/>
      <c r="HN17" s="48"/>
      <c r="HO17" s="48"/>
      <c r="HP17" s="48"/>
      <c r="HQ17" s="48"/>
      <c r="HR17" s="48"/>
      <c r="HS17" s="48"/>
      <c r="HT17" s="48"/>
      <c r="HU17" s="49"/>
      <c r="HV17" s="49"/>
      <c r="HW17" s="49"/>
      <c r="HX17" s="49"/>
      <c r="HY17" s="49"/>
      <c r="HZ17" s="49"/>
      <c r="IA17" s="49"/>
      <c r="IB17" s="49"/>
      <c r="IC17" s="49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</row>
    <row r="18" spans="1:253" ht="9" customHeight="1">
      <c r="A18" s="54" t="s">
        <v>92</v>
      </c>
      <c r="B18" s="59">
        <v>144000</v>
      </c>
      <c r="C18" s="56">
        <v>144000</v>
      </c>
      <c r="D18" s="57">
        <f t="shared" si="2"/>
        <v>144000</v>
      </c>
      <c r="E18" s="60">
        <v>1</v>
      </c>
      <c r="F18" s="57">
        <f t="shared" si="3"/>
        <v>144000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8"/>
      <c r="HN18" s="48"/>
      <c r="HO18" s="48"/>
      <c r="HP18" s="48"/>
      <c r="HQ18" s="48"/>
      <c r="HR18" s="48"/>
      <c r="HS18" s="48"/>
      <c r="HT18" s="48"/>
      <c r="HU18" s="49"/>
      <c r="HV18" s="49"/>
      <c r="HW18" s="49"/>
      <c r="HX18" s="49"/>
      <c r="HY18" s="49"/>
      <c r="HZ18" s="49"/>
      <c r="IA18" s="49"/>
      <c r="IB18" s="49"/>
      <c r="IC18" s="49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</row>
    <row r="19" spans="1:253" ht="9" customHeight="1">
      <c r="A19" s="63" t="s">
        <v>63</v>
      </c>
      <c r="B19" s="66">
        <f>144000+216749.26+6009.41</f>
        <v>366758.67</v>
      </c>
      <c r="C19" s="64">
        <f>144000+144000</f>
        <v>288000</v>
      </c>
      <c r="D19" s="57">
        <f t="shared" si="2"/>
        <v>327379.33499999996</v>
      </c>
      <c r="E19" s="65">
        <v>0</v>
      </c>
      <c r="F19" s="57">
        <f t="shared" si="3"/>
        <v>0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67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67"/>
      <c r="GC19" s="67"/>
      <c r="GD19" s="67"/>
      <c r="GE19" s="67"/>
      <c r="GF19" s="67"/>
      <c r="GG19" s="67"/>
      <c r="GH19" s="67"/>
      <c r="GI19" s="67"/>
      <c r="GJ19" s="67"/>
      <c r="GK19" s="67"/>
      <c r="GL19" s="67"/>
      <c r="GM19" s="67"/>
      <c r="GN19" s="67"/>
      <c r="GO19" s="67"/>
      <c r="GP19" s="67"/>
      <c r="GQ19" s="67"/>
      <c r="GR19" s="67"/>
      <c r="GS19" s="67"/>
      <c r="GT19" s="67"/>
      <c r="GU19" s="67"/>
      <c r="GV19" s="67"/>
      <c r="GW19" s="67"/>
      <c r="GX19" s="67"/>
      <c r="GY19" s="67"/>
      <c r="GZ19" s="67"/>
      <c r="HA19" s="67"/>
      <c r="HB19" s="67"/>
      <c r="HC19" s="67"/>
      <c r="HD19" s="67"/>
      <c r="HE19" s="67"/>
      <c r="HF19" s="67"/>
      <c r="HG19" s="67"/>
      <c r="HH19" s="67"/>
      <c r="HI19" s="67"/>
      <c r="HJ19" s="67"/>
      <c r="HK19" s="67"/>
      <c r="HL19" s="67"/>
      <c r="HM19" s="48"/>
      <c r="HN19" s="48"/>
      <c r="HO19" s="48"/>
      <c r="HP19" s="48"/>
      <c r="HQ19" s="48"/>
      <c r="HR19" s="48"/>
      <c r="HS19" s="48"/>
      <c r="HT19" s="48"/>
      <c r="HU19" s="49"/>
      <c r="HV19" s="49"/>
      <c r="HW19" s="49"/>
      <c r="HX19" s="49"/>
      <c r="HY19" s="49"/>
      <c r="HZ19" s="49"/>
      <c r="IA19" s="49"/>
      <c r="IB19" s="49"/>
      <c r="IC19" s="49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</row>
    <row r="20" spans="1:253" ht="9" customHeight="1">
      <c r="A20" s="69" t="s">
        <v>36</v>
      </c>
      <c r="B20" s="70">
        <v>0</v>
      </c>
      <c r="C20" s="59">
        <v>-17479</v>
      </c>
      <c r="D20" s="57">
        <f t="shared" si="2"/>
        <v>-8739.5</v>
      </c>
      <c r="E20" s="58">
        <v>1</v>
      </c>
      <c r="F20" s="57">
        <f t="shared" si="3"/>
        <v>-8739.5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8"/>
      <c r="HO20" s="48"/>
      <c r="HP20" s="48"/>
      <c r="HQ20" s="48"/>
      <c r="HR20" s="48"/>
      <c r="HS20" s="48"/>
      <c r="HT20" s="48"/>
      <c r="HU20" s="48"/>
      <c r="HV20" s="49"/>
      <c r="HW20" s="49"/>
      <c r="HX20" s="49"/>
      <c r="HY20" s="49"/>
      <c r="HZ20" s="49"/>
      <c r="IA20" s="49"/>
      <c r="IB20" s="49"/>
      <c r="IC20" s="49"/>
      <c r="ID20" s="49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</row>
    <row r="21" spans="1:253" ht="9" customHeight="1">
      <c r="A21" s="71" t="s">
        <v>83</v>
      </c>
      <c r="B21" s="71" t="s">
        <v>60</v>
      </c>
      <c r="C21" s="71" t="s">
        <v>61</v>
      </c>
      <c r="D21" s="71" t="s">
        <v>34</v>
      </c>
      <c r="E21" s="72" t="s">
        <v>0</v>
      </c>
      <c r="F21" s="71" t="s">
        <v>35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8"/>
      <c r="HO21" s="48"/>
      <c r="HP21" s="48"/>
      <c r="HQ21" s="48"/>
      <c r="HR21" s="48"/>
      <c r="HS21" s="48"/>
      <c r="HT21" s="48"/>
      <c r="HU21" s="48"/>
      <c r="HV21" s="49"/>
      <c r="HW21" s="49"/>
      <c r="HX21" s="49"/>
      <c r="HY21" s="49"/>
      <c r="HZ21" s="49"/>
      <c r="IA21" s="49"/>
      <c r="IB21" s="49"/>
      <c r="IC21" s="49"/>
      <c r="ID21" s="49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</row>
    <row r="22" spans="1:253" ht="9" customHeight="1">
      <c r="A22" s="54" t="s">
        <v>97</v>
      </c>
      <c r="B22" s="73">
        <v>180000</v>
      </c>
      <c r="C22" s="74">
        <v>180000</v>
      </c>
      <c r="D22" s="57">
        <f>AVERAGE(B22:C22)</f>
        <v>180000</v>
      </c>
      <c r="E22" s="58">
        <v>0</v>
      </c>
      <c r="F22" s="57">
        <f>E22*D22</f>
        <v>0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8"/>
      <c r="HO22" s="48"/>
      <c r="HP22" s="48"/>
      <c r="HQ22" s="48"/>
      <c r="HR22" s="48"/>
      <c r="HS22" s="48"/>
      <c r="HT22" s="48"/>
      <c r="HU22" s="48"/>
      <c r="HV22" s="49"/>
      <c r="HW22" s="49"/>
      <c r="HX22" s="49"/>
      <c r="HY22" s="49"/>
      <c r="HZ22" s="49"/>
      <c r="IA22" s="49"/>
      <c r="IB22" s="49"/>
      <c r="IC22" s="49"/>
      <c r="ID22" s="49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</row>
    <row r="23" spans="1:253" ht="9" customHeight="1">
      <c r="A23" s="54" t="s">
        <v>57</v>
      </c>
      <c r="B23" s="73">
        <v>2418</v>
      </c>
      <c r="C23" s="74">
        <v>2261</v>
      </c>
      <c r="D23" s="57">
        <f>AVERAGE(B23:C23)</f>
        <v>2339.5</v>
      </c>
      <c r="E23" s="58">
        <v>0.5</v>
      </c>
      <c r="F23" s="57">
        <f>E23*D23</f>
        <v>1169.75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8"/>
      <c r="HO23" s="48"/>
      <c r="HP23" s="48"/>
      <c r="HQ23" s="48"/>
      <c r="HR23" s="48"/>
      <c r="HS23" s="48"/>
      <c r="HT23" s="48"/>
      <c r="HU23" s="48"/>
      <c r="HV23" s="49"/>
      <c r="HW23" s="49"/>
      <c r="HX23" s="49"/>
      <c r="HY23" s="49"/>
      <c r="HZ23" s="49"/>
      <c r="IA23" s="49"/>
      <c r="IB23" s="49"/>
      <c r="IC23" s="49"/>
      <c r="ID23" s="49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</row>
    <row r="24" spans="1:253" ht="9" customHeight="1">
      <c r="A24" s="54" t="s">
        <v>36</v>
      </c>
      <c r="B24" s="73">
        <v>0</v>
      </c>
      <c r="C24" s="73">
        <v>0</v>
      </c>
      <c r="D24" s="57">
        <f>AVERAGE(B24:C24)</f>
        <v>0</v>
      </c>
      <c r="E24" s="58">
        <v>1</v>
      </c>
      <c r="F24" s="57">
        <f>E24*D24</f>
        <v>0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8"/>
      <c r="HO24" s="48"/>
      <c r="HP24" s="48"/>
      <c r="HQ24" s="48"/>
      <c r="HR24" s="48"/>
      <c r="HS24" s="48"/>
      <c r="HT24" s="48"/>
      <c r="HU24" s="48"/>
      <c r="HV24" s="49"/>
      <c r="HW24" s="49"/>
      <c r="HX24" s="49"/>
      <c r="HY24" s="49"/>
      <c r="HZ24" s="49"/>
      <c r="IA24" s="49"/>
      <c r="IB24" s="49"/>
      <c r="IC24" s="49"/>
      <c r="ID24" s="49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</row>
    <row r="25" spans="1:253" ht="9" customHeight="1">
      <c r="A25" s="71" t="s">
        <v>98</v>
      </c>
      <c r="B25" s="71" t="s">
        <v>60</v>
      </c>
      <c r="C25" s="71" t="s">
        <v>61</v>
      </c>
      <c r="D25" s="71" t="s">
        <v>34</v>
      </c>
      <c r="E25" s="72" t="s">
        <v>0</v>
      </c>
      <c r="F25" s="71" t="s">
        <v>35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8"/>
      <c r="HO25" s="48"/>
      <c r="HP25" s="48"/>
      <c r="HQ25" s="48"/>
      <c r="HR25" s="48"/>
      <c r="HS25" s="48"/>
      <c r="HT25" s="48"/>
      <c r="HU25" s="48"/>
      <c r="HV25" s="49"/>
      <c r="HW25" s="49"/>
      <c r="HX25" s="49"/>
      <c r="HY25" s="49"/>
      <c r="HZ25" s="49"/>
      <c r="IA25" s="49"/>
      <c r="IB25" s="49"/>
      <c r="IC25" s="49"/>
      <c r="ID25" s="49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</row>
    <row r="26" spans="1:253" ht="9" customHeight="1">
      <c r="A26" s="54" t="s">
        <v>103</v>
      </c>
      <c r="B26" s="73">
        <v>0</v>
      </c>
      <c r="C26" s="74">
        <v>120000</v>
      </c>
      <c r="D26" s="57">
        <f>AVERAGE(B26:C26)</f>
        <v>60000</v>
      </c>
      <c r="E26" s="58">
        <v>1</v>
      </c>
      <c r="F26" s="57">
        <f>E26*D26</f>
        <v>60000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8"/>
      <c r="HO26" s="48"/>
      <c r="HP26" s="48"/>
      <c r="HQ26" s="48"/>
      <c r="HR26" s="48"/>
      <c r="HS26" s="48"/>
      <c r="HT26" s="48"/>
      <c r="HU26" s="48"/>
      <c r="HV26" s="49"/>
      <c r="HW26" s="49"/>
      <c r="HX26" s="49"/>
      <c r="HY26" s="49"/>
      <c r="HZ26" s="49"/>
      <c r="IA26" s="49"/>
      <c r="IB26" s="49"/>
      <c r="IC26" s="49"/>
      <c r="ID26" s="49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</row>
    <row r="27" spans="1:253" ht="9" customHeight="1">
      <c r="A27" s="54" t="s">
        <v>57</v>
      </c>
      <c r="B27" s="73">
        <v>1871</v>
      </c>
      <c r="C27" s="74">
        <v>1174</v>
      </c>
      <c r="D27" s="57">
        <f>AVERAGE(B27:C27)</f>
        <v>1522.5</v>
      </c>
      <c r="E27" s="58">
        <v>0.5</v>
      </c>
      <c r="F27" s="57">
        <f>E27*D27</f>
        <v>761.25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8"/>
      <c r="HO27" s="48"/>
      <c r="HP27" s="48"/>
      <c r="HQ27" s="48"/>
      <c r="HR27" s="48"/>
      <c r="HS27" s="48"/>
      <c r="HT27" s="48"/>
      <c r="HU27" s="48"/>
      <c r="HV27" s="49"/>
      <c r="HW27" s="49"/>
      <c r="HX27" s="49"/>
      <c r="HY27" s="49"/>
      <c r="HZ27" s="49"/>
      <c r="IA27" s="49"/>
      <c r="IB27" s="49"/>
      <c r="IC27" s="49"/>
      <c r="ID27" s="49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</row>
    <row r="28" spans="1:253" ht="9" customHeight="1">
      <c r="A28" s="54" t="s">
        <v>36</v>
      </c>
      <c r="B28" s="73">
        <v>0</v>
      </c>
      <c r="C28" s="73">
        <v>0</v>
      </c>
      <c r="D28" s="57">
        <f>AVERAGE(B28:C28)</f>
        <v>0</v>
      </c>
      <c r="E28" s="58">
        <v>1</v>
      </c>
      <c r="F28" s="57">
        <f>E28*D28</f>
        <v>0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8"/>
      <c r="HO28" s="48"/>
      <c r="HP28" s="48"/>
      <c r="HQ28" s="48"/>
      <c r="HR28" s="48"/>
      <c r="HS28" s="48"/>
      <c r="HT28" s="48"/>
      <c r="HU28" s="48"/>
      <c r="HV28" s="49"/>
      <c r="HW28" s="49"/>
      <c r="HX28" s="49"/>
      <c r="HY28" s="49"/>
      <c r="HZ28" s="49"/>
      <c r="IA28" s="49"/>
      <c r="IB28" s="49"/>
      <c r="IC28" s="49"/>
      <c r="ID28" s="49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</row>
    <row r="29" spans="1:253" ht="9" customHeight="1">
      <c r="A29" s="71" t="s">
        <v>82</v>
      </c>
      <c r="B29" s="71" t="s">
        <v>60</v>
      </c>
      <c r="C29" s="71" t="s">
        <v>61</v>
      </c>
      <c r="D29" s="71" t="s">
        <v>34</v>
      </c>
      <c r="E29" s="72" t="s">
        <v>0</v>
      </c>
      <c r="F29" s="71" t="s">
        <v>35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8"/>
      <c r="HO29" s="48"/>
      <c r="HP29" s="48"/>
      <c r="HQ29" s="48"/>
      <c r="HR29" s="48"/>
      <c r="HS29" s="48"/>
      <c r="HT29" s="48"/>
      <c r="HU29" s="48"/>
      <c r="HV29" s="49"/>
      <c r="HW29" s="49"/>
      <c r="HX29" s="49"/>
      <c r="HY29" s="49"/>
      <c r="HZ29" s="49"/>
      <c r="IA29" s="49"/>
      <c r="IB29" s="49"/>
      <c r="IC29" s="49"/>
      <c r="ID29" s="49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</row>
    <row r="30" spans="1:253" ht="9" customHeight="1">
      <c r="A30" s="54" t="s">
        <v>62</v>
      </c>
      <c r="B30" s="73">
        <v>1471</v>
      </c>
      <c r="C30" s="74">
        <v>2611</v>
      </c>
      <c r="D30" s="57">
        <f>AVERAGE(B30:C30)</f>
        <v>2041</v>
      </c>
      <c r="E30" s="58">
        <v>0</v>
      </c>
      <c r="F30" s="57">
        <f>E30*D30</f>
        <v>0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8"/>
      <c r="HO30" s="48"/>
      <c r="HP30" s="48"/>
      <c r="HQ30" s="48"/>
      <c r="HR30" s="48"/>
      <c r="HS30" s="48"/>
      <c r="HT30" s="48"/>
      <c r="HU30" s="48"/>
      <c r="HV30" s="49"/>
      <c r="HW30" s="49"/>
      <c r="HX30" s="49"/>
      <c r="HY30" s="49"/>
      <c r="HZ30" s="49"/>
      <c r="IA30" s="49"/>
      <c r="IB30" s="49"/>
      <c r="IC30" s="49"/>
      <c r="ID30" s="49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</row>
    <row r="31" spans="1:253" ht="9" customHeight="1">
      <c r="A31" s="54" t="s">
        <v>36</v>
      </c>
      <c r="B31" s="73">
        <v>0</v>
      </c>
      <c r="C31" s="73">
        <v>0</v>
      </c>
      <c r="D31" s="57">
        <f>AVERAGE(B31:C31)</f>
        <v>0</v>
      </c>
      <c r="E31" s="58">
        <v>1</v>
      </c>
      <c r="F31" s="57">
        <f>E31*D31</f>
        <v>0</v>
      </c>
      <c r="G31" s="46"/>
      <c r="H31" s="46"/>
      <c r="I31" s="46"/>
      <c r="J31" s="46"/>
      <c r="K31" s="46"/>
      <c r="L31" s="46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8"/>
      <c r="ID31" s="48"/>
      <c r="IE31" s="48"/>
      <c r="IF31" s="48"/>
      <c r="IG31" s="48"/>
      <c r="IH31" s="48"/>
      <c r="II31" s="48"/>
      <c r="IJ31" s="48"/>
      <c r="IK31" s="49"/>
      <c r="IL31" s="49"/>
    </row>
    <row r="32" spans="1:253" ht="9" customHeight="1">
      <c r="A32" s="71" t="s">
        <v>84</v>
      </c>
      <c r="B32" s="71" t="s">
        <v>60</v>
      </c>
      <c r="C32" s="71" t="s">
        <v>61</v>
      </c>
      <c r="D32" s="71" t="s">
        <v>34</v>
      </c>
      <c r="E32" s="72" t="s">
        <v>0</v>
      </c>
      <c r="F32" s="71" t="s">
        <v>35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8"/>
      <c r="HO32" s="48"/>
      <c r="HP32" s="48"/>
      <c r="HQ32" s="48"/>
      <c r="HR32" s="48"/>
      <c r="HS32" s="48"/>
      <c r="HT32" s="48"/>
      <c r="HU32" s="48"/>
      <c r="HV32" s="49"/>
      <c r="HW32" s="49"/>
      <c r="HX32" s="49"/>
      <c r="HY32" s="49"/>
      <c r="HZ32" s="49"/>
      <c r="IA32" s="49"/>
      <c r="IB32" s="49"/>
      <c r="IC32" s="49"/>
      <c r="ID32" s="49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</row>
    <row r="33" spans="1:253" ht="9" customHeight="1">
      <c r="A33" s="54" t="s">
        <v>54</v>
      </c>
      <c r="B33" s="75">
        <v>748510</v>
      </c>
      <c r="C33" s="76">
        <v>603920</v>
      </c>
      <c r="D33" s="57">
        <f>AVERAGE(B33:C33)</f>
        <v>676215</v>
      </c>
      <c r="E33" s="58">
        <v>0</v>
      </c>
      <c r="F33" s="57">
        <f>E33*D33</f>
        <v>0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8"/>
      <c r="HO33" s="48"/>
      <c r="HP33" s="48"/>
      <c r="HQ33" s="48"/>
      <c r="HR33" s="48"/>
      <c r="HS33" s="48"/>
      <c r="HT33" s="48"/>
      <c r="HU33" s="48"/>
      <c r="HV33" s="49"/>
      <c r="HW33" s="49"/>
      <c r="HX33" s="49"/>
      <c r="HY33" s="49"/>
      <c r="HZ33" s="49"/>
      <c r="IA33" s="49"/>
      <c r="IB33" s="49"/>
      <c r="IC33" s="49"/>
      <c r="ID33" s="49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</row>
    <row r="34" spans="1:253" ht="9" customHeight="1">
      <c r="A34" s="54" t="s">
        <v>57</v>
      </c>
      <c r="B34" s="73">
        <v>5720</v>
      </c>
      <c r="C34" s="74">
        <v>6441</v>
      </c>
      <c r="D34" s="57">
        <f>AVERAGE(B34:C34)</f>
        <v>6080.5</v>
      </c>
      <c r="E34" s="58">
        <v>0</v>
      </c>
      <c r="F34" s="57">
        <f>E34*D34</f>
        <v>0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8"/>
      <c r="HO34" s="48"/>
      <c r="HP34" s="48"/>
      <c r="HQ34" s="48"/>
      <c r="HR34" s="48"/>
      <c r="HS34" s="48"/>
      <c r="HT34" s="48"/>
      <c r="HU34" s="48"/>
      <c r="HV34" s="49"/>
      <c r="HW34" s="49"/>
      <c r="HX34" s="49"/>
      <c r="HY34" s="49"/>
      <c r="HZ34" s="49"/>
      <c r="IA34" s="49"/>
      <c r="IB34" s="49"/>
      <c r="IC34" s="49"/>
      <c r="ID34" s="49"/>
      <c r="IE34" s="50"/>
      <c r="IF34" s="50"/>
      <c r="IG34" s="50"/>
      <c r="IH34" s="50"/>
      <c r="II34" s="50"/>
      <c r="IJ34" s="50"/>
      <c r="IK34" s="50"/>
      <c r="IL34" s="50"/>
      <c r="IM34" s="50"/>
      <c r="IN34" s="50"/>
      <c r="IO34" s="50"/>
      <c r="IP34" s="50"/>
      <c r="IQ34" s="50"/>
      <c r="IR34" s="50"/>
      <c r="IS34" s="50"/>
    </row>
    <row r="35" spans="1:253" ht="9" customHeight="1">
      <c r="A35" s="54" t="s">
        <v>36</v>
      </c>
      <c r="B35" s="73">
        <v>-66839</v>
      </c>
      <c r="C35" s="73">
        <v>-68641</v>
      </c>
      <c r="D35" s="57">
        <f>AVERAGE(B35:C35)</f>
        <v>-67740</v>
      </c>
      <c r="E35" s="58">
        <v>1</v>
      </c>
      <c r="F35" s="57">
        <f>E35*D35</f>
        <v>-67740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8"/>
      <c r="HO35" s="48"/>
      <c r="HP35" s="48"/>
      <c r="HQ35" s="48"/>
      <c r="HR35" s="48"/>
      <c r="HS35" s="48"/>
      <c r="HT35" s="48"/>
      <c r="HU35" s="48"/>
      <c r="HV35" s="49"/>
      <c r="HW35" s="49"/>
      <c r="HX35" s="49"/>
      <c r="HY35" s="49"/>
      <c r="HZ35" s="49"/>
      <c r="IA35" s="49"/>
      <c r="IB35" s="49"/>
      <c r="IC35" s="49"/>
      <c r="ID35" s="49"/>
      <c r="IE35" s="50"/>
      <c r="IF35" s="50"/>
      <c r="IG35" s="50"/>
      <c r="IH35" s="50"/>
      <c r="II35" s="50"/>
      <c r="IJ35" s="50"/>
      <c r="IK35" s="50"/>
      <c r="IL35" s="50"/>
      <c r="IM35" s="50"/>
      <c r="IN35" s="50"/>
      <c r="IO35" s="50"/>
      <c r="IP35" s="50"/>
      <c r="IQ35" s="50"/>
      <c r="IR35" s="50"/>
      <c r="IS35" s="50"/>
    </row>
    <row r="36" spans="1:253" ht="9" customHeight="1">
      <c r="A36" s="77" t="s">
        <v>37</v>
      </c>
      <c r="B36" s="78"/>
      <c r="C36" s="78"/>
      <c r="D36" s="78"/>
      <c r="E36" s="78"/>
      <c r="F36" s="79">
        <f>+SUM(F3:F35)</f>
        <v>3777944.4</v>
      </c>
      <c r="G36" s="46"/>
      <c r="H36" s="46"/>
      <c r="I36" s="46"/>
      <c r="J36" s="46"/>
      <c r="K36" s="46"/>
      <c r="L36" s="46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8"/>
      <c r="ID36" s="48"/>
      <c r="IE36" s="48"/>
      <c r="IF36" s="48"/>
      <c r="IG36" s="48"/>
      <c r="IH36" s="48"/>
      <c r="II36" s="48"/>
      <c r="IJ36" s="48"/>
      <c r="IK36" s="49"/>
      <c r="IL36" s="49"/>
    </row>
    <row r="37" spans="1:253" ht="9" customHeight="1">
      <c r="A37" s="80" t="s">
        <v>38</v>
      </c>
      <c r="B37" s="81"/>
      <c r="C37" s="81"/>
      <c r="D37" s="81"/>
      <c r="E37" s="81"/>
      <c r="F37" s="82">
        <f>F36/12</f>
        <v>314828.7</v>
      </c>
      <c r="G37" s="46"/>
      <c r="H37" s="46"/>
      <c r="I37" s="46"/>
      <c r="J37" s="46"/>
      <c r="K37" s="46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8"/>
      <c r="ID37" s="48"/>
      <c r="IE37" s="48"/>
      <c r="IF37" s="48"/>
      <c r="IG37" s="48"/>
      <c r="IH37" s="48"/>
      <c r="II37" s="48"/>
      <c r="IJ37" s="48"/>
      <c r="IK37" s="49"/>
      <c r="IL37" s="49"/>
    </row>
    <row r="38" spans="1:253" ht="9" customHeight="1">
      <c r="A38" s="80" t="s">
        <v>39</v>
      </c>
      <c r="B38" s="81"/>
      <c r="C38" s="81"/>
      <c r="D38" s="81"/>
      <c r="E38" s="81"/>
      <c r="F38" s="57">
        <f>RTR!L6</f>
        <v>0</v>
      </c>
      <c r="G38" s="46"/>
      <c r="H38" s="46"/>
      <c r="I38" s="46"/>
      <c r="J38" s="46"/>
      <c r="K38" s="46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8"/>
      <c r="ID38" s="48"/>
      <c r="IE38" s="48"/>
      <c r="IF38" s="48"/>
      <c r="IG38" s="48"/>
      <c r="IH38" s="48"/>
      <c r="II38" s="48"/>
      <c r="IJ38" s="48"/>
      <c r="IK38" s="49"/>
      <c r="IL38" s="49"/>
    </row>
    <row r="39" spans="1:253" ht="9" customHeight="1">
      <c r="A39" s="80" t="s">
        <v>75</v>
      </c>
      <c r="B39" s="83"/>
      <c r="C39" s="83"/>
      <c r="D39" s="83"/>
      <c r="E39" s="83"/>
      <c r="F39" s="84">
        <v>0.85</v>
      </c>
      <c r="G39" s="46"/>
      <c r="H39" s="46"/>
      <c r="I39" s="46"/>
      <c r="J39" s="46"/>
      <c r="K39" s="46"/>
      <c r="L39" s="46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8"/>
      <c r="ID39" s="48"/>
      <c r="IE39" s="48"/>
      <c r="IF39" s="48"/>
      <c r="IG39" s="48"/>
      <c r="IH39" s="48"/>
      <c r="II39" s="48"/>
      <c r="IJ39" s="48"/>
      <c r="IK39" s="49"/>
      <c r="IL39" s="49"/>
    </row>
    <row r="40" spans="1:253" ht="9" customHeight="1">
      <c r="A40" s="80" t="s">
        <v>40</v>
      </c>
      <c r="B40" s="81"/>
      <c r="C40" s="81"/>
      <c r="D40" s="81"/>
      <c r="E40" s="81"/>
      <c r="F40" s="85">
        <f>(F37*F39)-F38</f>
        <v>267604.39500000002</v>
      </c>
      <c r="G40" s="46"/>
      <c r="H40" s="46"/>
      <c r="I40" s="55"/>
      <c r="J40" s="55" t="s">
        <v>78</v>
      </c>
      <c r="K40" s="55" t="s">
        <v>72</v>
      </c>
      <c r="L40" s="55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8"/>
      <c r="IC40" s="48"/>
      <c r="ID40" s="48"/>
      <c r="IE40" s="48"/>
      <c r="IF40" s="48"/>
      <c r="IG40" s="48"/>
      <c r="IH40" s="48"/>
      <c r="II40" s="48"/>
      <c r="IJ40" s="49"/>
      <c r="IK40" s="49"/>
      <c r="IL40" s="49"/>
      <c r="IS40" s="50"/>
    </row>
    <row r="41" spans="1:253" ht="9" customHeight="1">
      <c r="A41" s="80" t="s">
        <v>41</v>
      </c>
      <c r="B41" s="81"/>
      <c r="C41" s="81"/>
      <c r="D41" s="81"/>
      <c r="E41" s="81"/>
      <c r="F41" s="80">
        <v>120</v>
      </c>
      <c r="G41" s="46"/>
      <c r="H41" s="46"/>
      <c r="I41" s="55" t="s">
        <v>81</v>
      </c>
      <c r="J41" s="55" t="s">
        <v>71</v>
      </c>
      <c r="K41" s="86">
        <v>0.5</v>
      </c>
      <c r="L41" s="55" t="s">
        <v>85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8"/>
      <c r="IC41" s="48"/>
      <c r="ID41" s="48"/>
      <c r="IE41" s="48"/>
      <c r="IF41" s="48"/>
      <c r="IG41" s="48"/>
      <c r="IH41" s="48"/>
      <c r="II41" s="48"/>
      <c r="IJ41" s="49"/>
      <c r="IK41" s="49"/>
      <c r="IL41" s="49"/>
      <c r="IS41" s="50"/>
    </row>
    <row r="42" spans="1:253" ht="9" customHeight="1">
      <c r="A42" s="80" t="s">
        <v>42</v>
      </c>
      <c r="B42" s="81"/>
      <c r="C42" s="81"/>
      <c r="D42" s="81"/>
      <c r="E42" s="81"/>
      <c r="F42" s="84">
        <v>8.7499999999999994E-2</v>
      </c>
      <c r="G42" s="46"/>
      <c r="H42" s="46"/>
      <c r="I42" s="55" t="s">
        <v>82</v>
      </c>
      <c r="J42" s="55" t="s">
        <v>73</v>
      </c>
      <c r="K42" s="86" t="s">
        <v>88</v>
      </c>
      <c r="L42" s="55" t="s">
        <v>86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8"/>
      <c r="IC42" s="48"/>
      <c r="ID42" s="48"/>
      <c r="IE42" s="48"/>
      <c r="IF42" s="48"/>
      <c r="IG42" s="48"/>
      <c r="IH42" s="48"/>
      <c r="II42" s="48"/>
      <c r="IJ42" s="49"/>
      <c r="IK42" s="49"/>
      <c r="IL42" s="49"/>
      <c r="IS42" s="50"/>
    </row>
    <row r="43" spans="1:253" ht="9" customHeight="1">
      <c r="A43" s="80" t="s">
        <v>43</v>
      </c>
      <c r="B43" s="81"/>
      <c r="C43" s="81"/>
      <c r="D43" s="81"/>
      <c r="E43" s="81"/>
      <c r="F43" s="87">
        <f>PMT(F42/12,F41,-100000)</f>
        <v>1253.267504447125</v>
      </c>
      <c r="G43" s="46"/>
      <c r="H43" s="46"/>
      <c r="I43" s="55" t="s">
        <v>83</v>
      </c>
      <c r="J43" s="55" t="s">
        <v>74</v>
      </c>
      <c r="K43" s="86">
        <v>0.3</v>
      </c>
      <c r="L43" s="55" t="s">
        <v>87</v>
      </c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8"/>
      <c r="IC43" s="48"/>
      <c r="ID43" s="48"/>
      <c r="IE43" s="48"/>
      <c r="IF43" s="48"/>
      <c r="IG43" s="48"/>
      <c r="IH43" s="48"/>
      <c r="II43" s="48"/>
      <c r="IJ43" s="49"/>
      <c r="IK43" s="49"/>
      <c r="IL43" s="49"/>
      <c r="IS43" s="50"/>
    </row>
    <row r="44" spans="1:253" ht="9" customHeight="1">
      <c r="A44" s="80" t="s">
        <v>44</v>
      </c>
      <c r="B44" s="81"/>
      <c r="C44" s="81"/>
      <c r="D44" s="81"/>
      <c r="E44" s="81"/>
      <c r="F44" s="88">
        <f>F40/F43</f>
        <v>213.52535994943301</v>
      </c>
      <c r="G44" s="46"/>
      <c r="H44" s="46"/>
      <c r="I44" s="55" t="s">
        <v>84</v>
      </c>
      <c r="J44" s="55" t="s">
        <v>74</v>
      </c>
      <c r="K44" s="86">
        <v>0.3</v>
      </c>
      <c r="L44" s="55" t="s">
        <v>87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8"/>
      <c r="IC44" s="48"/>
      <c r="ID44" s="48"/>
      <c r="IE44" s="48"/>
      <c r="IF44" s="48"/>
      <c r="IG44" s="48"/>
      <c r="IH44" s="48"/>
      <c r="II44" s="48"/>
      <c r="IJ44" s="49"/>
      <c r="IK44" s="49"/>
      <c r="IL44" s="49"/>
      <c r="IS44" s="50"/>
    </row>
    <row r="45" spans="1:253" ht="9" customHeight="1">
      <c r="A45" s="89" t="s">
        <v>45</v>
      </c>
      <c r="B45" s="89"/>
      <c r="C45" s="89"/>
      <c r="D45" s="89"/>
      <c r="E45" s="89"/>
      <c r="F45" s="89"/>
      <c r="G45" s="46"/>
      <c r="H45" s="46"/>
      <c r="I45" s="46"/>
      <c r="J45" s="46"/>
      <c r="K45" s="46"/>
      <c r="L45" s="4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8"/>
      <c r="ID45" s="48"/>
      <c r="IE45" s="48"/>
      <c r="IF45" s="48"/>
      <c r="IG45" s="48"/>
      <c r="IH45" s="48"/>
      <c r="II45" s="48"/>
      <c r="IJ45" s="48"/>
      <c r="IK45" s="49"/>
      <c r="IL45" s="49"/>
    </row>
    <row r="46" spans="1:253" ht="9" customHeight="1">
      <c r="A46" s="80" t="s">
        <v>41</v>
      </c>
      <c r="B46" s="81"/>
      <c r="C46" s="81"/>
      <c r="D46" s="81"/>
      <c r="E46" s="81"/>
      <c r="F46" s="85">
        <v>180</v>
      </c>
      <c r="G46" s="46"/>
      <c r="H46" s="46"/>
      <c r="I46" s="46"/>
      <c r="J46" s="46"/>
      <c r="K46" s="46"/>
      <c r="L46" s="46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8"/>
      <c r="ID46" s="48"/>
      <c r="IE46" s="48"/>
      <c r="IF46" s="48"/>
      <c r="IG46" s="48"/>
      <c r="IH46" s="48"/>
      <c r="II46" s="48"/>
      <c r="IJ46" s="48"/>
      <c r="IK46" s="49"/>
      <c r="IL46" s="49"/>
    </row>
    <row r="47" spans="1:253" ht="9" customHeight="1">
      <c r="A47" s="80" t="s">
        <v>42</v>
      </c>
      <c r="B47" s="81"/>
      <c r="C47" s="81"/>
      <c r="D47" s="81"/>
      <c r="E47" s="81"/>
      <c r="F47" s="90">
        <v>9.5500000000000002E-2</v>
      </c>
      <c r="G47" s="46"/>
      <c r="H47" s="46"/>
      <c r="I47" s="46"/>
      <c r="J47" s="46"/>
      <c r="K47" s="46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8"/>
      <c r="ID47" s="48"/>
      <c r="IE47" s="48"/>
      <c r="IF47" s="48"/>
      <c r="IG47" s="48"/>
      <c r="IH47" s="48"/>
      <c r="II47" s="48"/>
      <c r="IJ47" s="48"/>
      <c r="IK47" s="49"/>
      <c r="IL47" s="49"/>
    </row>
    <row r="48" spans="1:253" ht="9" customHeight="1">
      <c r="A48" s="80" t="s">
        <v>43</v>
      </c>
      <c r="B48" s="81"/>
      <c r="C48" s="81"/>
      <c r="D48" s="81"/>
      <c r="E48" s="81"/>
      <c r="F48" s="88">
        <f>PMT(F47/12,F46,-100000)</f>
        <v>1047.2438674424525</v>
      </c>
      <c r="G48" s="46"/>
      <c r="H48" s="46"/>
      <c r="I48" s="46"/>
      <c r="J48" s="46"/>
      <c r="K48" s="46"/>
      <c r="L48" s="46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8"/>
      <c r="ID48" s="48"/>
      <c r="IE48" s="48"/>
      <c r="IF48" s="48"/>
      <c r="IG48" s="48"/>
      <c r="IH48" s="48"/>
      <c r="II48" s="48"/>
      <c r="IJ48" s="48"/>
      <c r="IK48" s="49"/>
      <c r="IL48" s="49"/>
    </row>
    <row r="49" spans="1:246" ht="9" customHeight="1">
      <c r="A49" s="80" t="s">
        <v>46</v>
      </c>
      <c r="B49" s="91">
        <f>B39</f>
        <v>0</v>
      </c>
      <c r="C49" s="91"/>
      <c r="D49" s="91"/>
      <c r="E49" s="91"/>
      <c r="F49" s="92">
        <v>0</v>
      </c>
      <c r="G49" s="46"/>
      <c r="H49" s="46"/>
      <c r="I49" s="46"/>
      <c r="J49" s="46"/>
      <c r="K49" s="46"/>
      <c r="L49" s="46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8"/>
      <c r="ID49" s="48"/>
      <c r="IE49" s="48"/>
      <c r="IF49" s="48"/>
      <c r="IG49" s="48"/>
      <c r="IH49" s="48"/>
      <c r="II49" s="48"/>
      <c r="IJ49" s="48"/>
      <c r="IK49" s="49"/>
      <c r="IL49" s="49"/>
    </row>
    <row r="50" spans="1:246" ht="9" customHeight="1">
      <c r="A50" s="80" t="s">
        <v>47</v>
      </c>
      <c r="B50" s="81"/>
      <c r="C50" s="81"/>
      <c r="D50" s="81"/>
      <c r="E50" s="81"/>
      <c r="F50" s="93">
        <f>F49*F48</f>
        <v>0</v>
      </c>
      <c r="G50" s="46"/>
      <c r="H50" s="46"/>
      <c r="I50" s="46"/>
      <c r="J50" s="46"/>
      <c r="K50" s="46"/>
      <c r="L50" s="4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8"/>
      <c r="ID50" s="48"/>
      <c r="IE50" s="48"/>
      <c r="IF50" s="48"/>
      <c r="IG50" s="48"/>
      <c r="IH50" s="48"/>
      <c r="II50" s="48"/>
      <c r="IJ50" s="48"/>
      <c r="IK50" s="49"/>
      <c r="IL50" s="49"/>
    </row>
    <row r="51" spans="1:246" ht="9" customHeight="1">
      <c r="A51" s="80" t="s">
        <v>48</v>
      </c>
      <c r="B51" s="81"/>
      <c r="C51" s="81"/>
      <c r="D51" s="81"/>
      <c r="E51" s="81"/>
      <c r="F51" s="94">
        <f>(F50+F38)/F37</f>
        <v>0</v>
      </c>
      <c r="G51" s="46"/>
      <c r="H51" s="46"/>
      <c r="I51" s="46"/>
      <c r="J51" s="46"/>
      <c r="K51" s="46"/>
      <c r="L51" s="46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8"/>
      <c r="ID51" s="48"/>
      <c r="IE51" s="48"/>
      <c r="IF51" s="48"/>
      <c r="IG51" s="48"/>
      <c r="IH51" s="48"/>
      <c r="II51" s="48"/>
      <c r="IJ51" s="48"/>
      <c r="IK51" s="49"/>
      <c r="IL51" s="49"/>
    </row>
    <row r="52" spans="1:246" ht="9" customHeight="1">
      <c r="A52" s="92" t="s">
        <v>49</v>
      </c>
      <c r="B52" s="95" t="s">
        <v>1</v>
      </c>
      <c r="C52" s="95"/>
      <c r="D52" s="95"/>
      <c r="E52" s="95"/>
      <c r="F52" s="96">
        <v>0</v>
      </c>
      <c r="G52" s="46"/>
      <c r="H52" s="46"/>
      <c r="I52" s="46"/>
      <c r="J52" s="46"/>
      <c r="K52" s="46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8"/>
      <c r="ID52" s="48"/>
      <c r="IE52" s="48"/>
      <c r="IF52" s="48"/>
      <c r="IG52" s="48"/>
      <c r="IH52" s="48"/>
      <c r="II52" s="48"/>
      <c r="IJ52" s="48"/>
      <c r="IK52" s="49"/>
      <c r="IL52" s="49"/>
    </row>
    <row r="53" spans="1:246" ht="9" customHeight="1">
      <c r="A53" s="92" t="s">
        <v>50</v>
      </c>
      <c r="B53" s="81"/>
      <c r="C53" s="81"/>
      <c r="D53" s="81"/>
      <c r="E53" s="81"/>
      <c r="F53" s="97"/>
      <c r="G53" s="46"/>
      <c r="H53" s="46"/>
      <c r="I53" s="46"/>
      <c r="J53" s="46"/>
      <c r="K53" s="46"/>
      <c r="L53" s="46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J53" s="47"/>
      <c r="HK53" s="47"/>
      <c r="HL53" s="47"/>
      <c r="HM53" s="47"/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8"/>
      <c r="ID53" s="48"/>
      <c r="IE53" s="48"/>
      <c r="IF53" s="48"/>
      <c r="IG53" s="48"/>
      <c r="IH53" s="48"/>
      <c r="II53" s="48"/>
      <c r="IJ53" s="48"/>
      <c r="IK53" s="49"/>
      <c r="IL53" s="49"/>
    </row>
    <row r="54" spans="1:246" ht="9" customHeight="1">
      <c r="A54" s="92" t="s">
        <v>51</v>
      </c>
      <c r="B54" s="81"/>
      <c r="C54" s="81"/>
      <c r="D54" s="81"/>
      <c r="E54" s="81"/>
      <c r="F54" s="98" t="e">
        <f>F49/F52</f>
        <v>#DIV/0!</v>
      </c>
      <c r="G54" s="46"/>
      <c r="H54" s="46"/>
      <c r="I54" s="46"/>
      <c r="J54" s="46"/>
      <c r="K54" s="46"/>
      <c r="L54" s="46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  <c r="HG54" s="47"/>
      <c r="HH54" s="47"/>
      <c r="HI54" s="47"/>
      <c r="HJ54" s="47"/>
      <c r="HK54" s="47"/>
      <c r="HL54" s="47"/>
      <c r="HM54" s="47"/>
      <c r="HN54" s="47"/>
      <c r="HO54" s="47"/>
      <c r="HP54" s="47"/>
      <c r="HQ54" s="47"/>
      <c r="HR54" s="47"/>
      <c r="HS54" s="47"/>
      <c r="HT54" s="47"/>
      <c r="HU54" s="47"/>
      <c r="HV54" s="47"/>
      <c r="HW54" s="47"/>
      <c r="HX54" s="47"/>
      <c r="HY54" s="47"/>
      <c r="HZ54" s="47"/>
      <c r="IA54" s="47"/>
      <c r="IB54" s="47"/>
      <c r="IC54" s="48"/>
      <c r="ID54" s="48"/>
      <c r="IE54" s="48"/>
      <c r="IF54" s="48"/>
      <c r="IG54" s="48"/>
      <c r="IH54" s="48"/>
      <c r="II54" s="48"/>
      <c r="IJ54" s="48"/>
      <c r="IK54" s="49"/>
      <c r="IL54" s="49"/>
    </row>
    <row r="55" spans="1:246" ht="9" customHeight="1">
      <c r="A55" s="80" t="s">
        <v>52</v>
      </c>
      <c r="B55" s="81"/>
      <c r="C55" s="81"/>
      <c r="D55" s="81"/>
      <c r="E55" s="81"/>
      <c r="F55" s="98" t="e">
        <f>(F49+F53)/F52</f>
        <v>#DIV/0!</v>
      </c>
      <c r="G55" s="46"/>
      <c r="H55" s="46"/>
      <c r="I55" s="46"/>
      <c r="J55" s="46"/>
      <c r="K55" s="46"/>
      <c r="L55" s="4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/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8"/>
      <c r="ID55" s="48"/>
      <c r="IE55" s="48"/>
      <c r="IF55" s="48"/>
      <c r="IG55" s="48"/>
      <c r="IH55" s="48"/>
      <c r="II55" s="48"/>
      <c r="IJ55" s="48"/>
      <c r="IK55" s="49"/>
      <c r="IL55" s="49"/>
    </row>
    <row r="56" spans="1:246" ht="9" customHeight="1">
      <c r="A56" s="80" t="s">
        <v>53</v>
      </c>
      <c r="B56" s="81"/>
      <c r="C56" s="81"/>
      <c r="D56" s="81"/>
      <c r="E56" s="81"/>
      <c r="F56" s="98" t="e">
        <f>F55+F51</f>
        <v>#DIV/0!</v>
      </c>
      <c r="G56" s="46"/>
      <c r="H56" s="46"/>
      <c r="I56" s="46"/>
      <c r="J56" s="46"/>
      <c r="K56" s="46"/>
      <c r="L56" s="46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8"/>
      <c r="ID56" s="48"/>
      <c r="IE56" s="48"/>
      <c r="IF56" s="48"/>
      <c r="IG56" s="48"/>
      <c r="IH56" s="48"/>
      <c r="II56" s="48"/>
      <c r="IJ56" s="48"/>
      <c r="IK56" s="49"/>
      <c r="IL56" s="49"/>
    </row>
    <row r="75" spans="2:2">
      <c r="B75" s="99" t="s">
        <v>93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16"/>
  <sheetViews>
    <sheetView zoomScale="136" zoomScaleNormal="136" workbookViewId="0">
      <selection activeCell="M13" sqref="M13"/>
    </sheetView>
  </sheetViews>
  <sheetFormatPr defaultColWidth="22.140625" defaultRowHeight="11.25"/>
  <cols>
    <col min="1" max="1" width="5.28515625" style="22" bestFit="1" customWidth="1"/>
    <col min="2" max="2" width="14.7109375" style="22" bestFit="1" customWidth="1"/>
    <col min="3" max="3" width="16.5703125" style="22" customWidth="1"/>
    <col min="4" max="4" width="8.85546875" style="22" customWidth="1"/>
    <col min="5" max="5" width="7.7109375" style="22" customWidth="1"/>
    <col min="6" max="6" width="7" style="22" customWidth="1"/>
    <col min="7" max="7" width="7" style="22" bestFit="1" customWidth="1"/>
    <col min="8" max="8" width="6.28515625" style="22" bestFit="1" customWidth="1"/>
    <col min="9" max="9" width="7.7109375" style="22" customWidth="1"/>
    <col min="10" max="10" width="6" style="22" customWidth="1"/>
    <col min="11" max="11" width="6.28515625" style="22" customWidth="1"/>
    <col min="12" max="12" width="10.85546875" style="22" customWidth="1"/>
    <col min="13" max="13" width="5.85546875" style="22" customWidth="1"/>
    <col min="14" max="247" width="22.140625" style="22"/>
    <col min="248" max="16384" width="22.140625" style="23"/>
  </cols>
  <sheetData>
    <row r="1" spans="1:247" ht="15.75" customHeight="1">
      <c r="A1" s="20" t="s">
        <v>2</v>
      </c>
      <c r="B1" s="20" t="s">
        <v>3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0" t="s">
        <v>10</v>
      </c>
      <c r="J1" s="20" t="s">
        <v>67</v>
      </c>
      <c r="K1" s="20" t="s">
        <v>11</v>
      </c>
      <c r="L1" s="21" t="s">
        <v>56</v>
      </c>
      <c r="M1" s="102" t="s">
        <v>67</v>
      </c>
    </row>
    <row r="2" spans="1:247">
      <c r="A2" s="24">
        <v>1</v>
      </c>
      <c r="B2" s="25">
        <v>8116904</v>
      </c>
      <c r="C2" s="26" t="s">
        <v>99</v>
      </c>
      <c r="D2" s="26" t="s">
        <v>66</v>
      </c>
      <c r="E2" s="25" t="s">
        <v>58</v>
      </c>
      <c r="F2" s="25">
        <v>9250000</v>
      </c>
      <c r="G2" s="25">
        <v>180</v>
      </c>
      <c r="H2" s="25">
        <v>38</v>
      </c>
      <c r="I2" s="25">
        <f>180-38</f>
        <v>142</v>
      </c>
      <c r="J2" s="25">
        <v>8312297</v>
      </c>
      <c r="K2" s="25">
        <v>103688</v>
      </c>
      <c r="L2" s="27" t="s">
        <v>68</v>
      </c>
      <c r="M2" s="103">
        <v>79.430000000000007</v>
      </c>
    </row>
    <row r="3" spans="1:247">
      <c r="A3" s="24">
        <v>2</v>
      </c>
      <c r="B3" s="28">
        <v>8735728</v>
      </c>
      <c r="C3" s="26" t="s">
        <v>99</v>
      </c>
      <c r="D3" s="29" t="s">
        <v>66</v>
      </c>
      <c r="E3" s="29" t="s">
        <v>58</v>
      </c>
      <c r="F3" s="30">
        <v>650000</v>
      </c>
      <c r="G3" s="31">
        <v>180</v>
      </c>
      <c r="H3" s="31">
        <v>36</v>
      </c>
      <c r="I3" s="31">
        <f>180-36</f>
        <v>144</v>
      </c>
      <c r="J3" s="31">
        <v>588125</v>
      </c>
      <c r="K3" s="30">
        <v>7287</v>
      </c>
      <c r="L3" s="27" t="s">
        <v>68</v>
      </c>
      <c r="M3" s="103">
        <v>5.62</v>
      </c>
    </row>
    <row r="4" spans="1:247">
      <c r="A4" s="24">
        <v>3</v>
      </c>
      <c r="B4" s="32">
        <v>61628582</v>
      </c>
      <c r="C4" s="24" t="s">
        <v>81</v>
      </c>
      <c r="D4" s="33" t="s">
        <v>69</v>
      </c>
      <c r="E4" s="33" t="s">
        <v>100</v>
      </c>
      <c r="F4" s="34">
        <v>600000</v>
      </c>
      <c r="G4" s="35">
        <v>60</v>
      </c>
      <c r="H4" s="35">
        <v>27</v>
      </c>
      <c r="I4" s="35">
        <f>60-27</f>
        <v>33</v>
      </c>
      <c r="J4" s="35">
        <v>364337</v>
      </c>
      <c r="K4" s="34">
        <v>12572</v>
      </c>
      <c r="L4" s="36" t="s">
        <v>68</v>
      </c>
      <c r="M4" s="103">
        <v>3.64</v>
      </c>
    </row>
    <row r="5" spans="1:247" ht="22.5">
      <c r="A5" s="41">
        <v>4</v>
      </c>
      <c r="B5" s="28" t="s">
        <v>101</v>
      </c>
      <c r="C5" s="42" t="s">
        <v>102</v>
      </c>
      <c r="D5" s="29" t="s">
        <v>70</v>
      </c>
      <c r="E5" s="29" t="s">
        <v>58</v>
      </c>
      <c r="F5" s="30">
        <v>10100000</v>
      </c>
      <c r="G5" s="32">
        <v>178</v>
      </c>
      <c r="H5" s="32">
        <v>62</v>
      </c>
      <c r="I5" s="32">
        <f>178-62</f>
        <v>116</v>
      </c>
      <c r="J5" s="32">
        <v>8208256</v>
      </c>
      <c r="K5" s="30">
        <v>108577</v>
      </c>
      <c r="L5" s="43" t="s">
        <v>68</v>
      </c>
      <c r="M5" s="103">
        <v>82</v>
      </c>
    </row>
    <row r="6" spans="1:247">
      <c r="A6" s="37"/>
      <c r="B6" s="26"/>
      <c r="C6" s="26"/>
      <c r="D6" s="26"/>
      <c r="E6" s="26"/>
      <c r="F6" s="38"/>
      <c r="G6" s="26"/>
      <c r="H6" s="26"/>
      <c r="I6" s="26"/>
      <c r="J6" s="26"/>
      <c r="K6" s="26"/>
      <c r="L6" s="39">
        <f>SUMIF(L2:L5,"Y",K2:K5)</f>
        <v>0</v>
      </c>
      <c r="M6" s="103">
        <f>SUM(M2:M5)</f>
        <v>170.69</v>
      </c>
    </row>
    <row r="7" spans="1:24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9" spans="1:247">
      <c r="IK9" s="23"/>
      <c r="IL9" s="23"/>
      <c r="IM9" s="23"/>
    </row>
    <row r="10" spans="1:247">
      <c r="IK10" s="23"/>
      <c r="IL10" s="23"/>
      <c r="IM10" s="23"/>
    </row>
    <row r="11" spans="1:247">
      <c r="IK11" s="23"/>
      <c r="IL11" s="23"/>
      <c r="IM11" s="23"/>
    </row>
    <row r="12" spans="1:247">
      <c r="IK12" s="23"/>
      <c r="IL12" s="23"/>
      <c r="IM12" s="23"/>
    </row>
    <row r="13" spans="1:247">
      <c r="IK13" s="23"/>
      <c r="IL13" s="23"/>
      <c r="IM13" s="23"/>
    </row>
    <row r="14" spans="1:247">
      <c r="IK14" s="23"/>
      <c r="IL14" s="23"/>
      <c r="IM14" s="23"/>
    </row>
    <row r="15" spans="1:247">
      <c r="IK15" s="23"/>
      <c r="IL15" s="23"/>
      <c r="IM15" s="23"/>
    </row>
    <row r="16" spans="1:247">
      <c r="IK16" s="23"/>
      <c r="IL16" s="23"/>
      <c r="IM16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4" t="s">
        <v>12</v>
      </c>
      <c r="B1" s="104"/>
      <c r="C1" s="2"/>
    </row>
    <row r="2" spans="1:6" ht="14.25" customHeight="1">
      <c r="A2" s="104" t="s">
        <v>13</v>
      </c>
      <c r="B2" s="104"/>
      <c r="C2" s="2"/>
    </row>
    <row r="5" spans="1:6" ht="30">
      <c r="A5" s="3" t="s">
        <v>2</v>
      </c>
      <c r="B5" s="4" t="s">
        <v>14</v>
      </c>
      <c r="C5" s="4" t="s">
        <v>15</v>
      </c>
      <c r="D5" s="5" t="s">
        <v>16</v>
      </c>
      <c r="E5" s="1" t="s">
        <v>17</v>
      </c>
      <c r="F5" s="1" t="s">
        <v>18</v>
      </c>
    </row>
    <row r="6" spans="1:6" ht="42.75">
      <c r="A6" s="6">
        <v>1</v>
      </c>
      <c r="B6" s="7" t="s">
        <v>19</v>
      </c>
      <c r="C6" s="8" t="s">
        <v>20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21</v>
      </c>
      <c r="C7" s="8" t="s">
        <v>22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23</v>
      </c>
      <c r="C8" s="8" t="s">
        <v>24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25</v>
      </c>
      <c r="C9" s="12" t="s">
        <v>26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27</v>
      </c>
      <c r="C10" s="8" t="s">
        <v>28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29</v>
      </c>
      <c r="C11" s="14" t="s">
        <v>30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31</v>
      </c>
      <c r="C12" s="15" t="s">
        <v>32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33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2017-09-05T09:41:13Z</cp:lastPrinted>
  <dcterms:created xsi:type="dcterms:W3CDTF">2015-09-25T09:25:31Z</dcterms:created>
  <dcterms:modified xsi:type="dcterms:W3CDTF">2021-01-16T07:08:01Z</dcterms:modified>
</cp:coreProperties>
</file>