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 defaultThemeVersion="124226"/>
  <xr:revisionPtr revIDLastSave="77" documentId="11_10AE4F107A16EBC3001544C349DAFA84246FE75B" xr6:coauthVersionLast="46" xr6:coauthVersionMax="46" xr10:uidLastSave="{640BF80A-550A-0E4E-BF9F-0772C651E206}"/>
  <bookViews>
    <workbookView xWindow="0" yWindow="0" windowWidth="28800" windowHeight="18000" xr2:uid="{00000000-000D-0000-FFFF-FFFF00000000}"/>
  </bookViews>
  <sheets>
    <sheet name="1. Расчет фин показателей" sheetId="4" r:id="rId1"/>
    <sheet name="2. Ипотечный калькулятор" sheetId="6" r:id="rId2"/>
    <sheet name="3. Стоимость объекта дисконт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1" i="6" l="1"/>
  <c r="O370" i="6"/>
  <c r="O369" i="6"/>
  <c r="O368" i="6"/>
  <c r="O367" i="6"/>
  <c r="O366" i="6"/>
  <c r="O365" i="6"/>
  <c r="O364" i="6"/>
  <c r="O363" i="6"/>
  <c r="O362" i="6"/>
  <c r="O361" i="6"/>
  <c r="O360" i="6"/>
  <c r="O359" i="6"/>
  <c r="O358" i="6"/>
  <c r="O357" i="6"/>
  <c r="O356" i="6"/>
  <c r="O355" i="6"/>
  <c r="O354" i="6"/>
  <c r="O353" i="6"/>
  <c r="O352" i="6"/>
  <c r="O351" i="6"/>
  <c r="O350" i="6"/>
  <c r="O349" i="6"/>
  <c r="O348" i="6"/>
  <c r="O347" i="6"/>
  <c r="O346" i="6"/>
  <c r="O345" i="6"/>
  <c r="O344" i="6"/>
  <c r="O343" i="6"/>
  <c r="O342" i="6"/>
  <c r="O341" i="6"/>
  <c r="O340" i="6"/>
  <c r="O339" i="6"/>
  <c r="O338" i="6"/>
  <c r="O337" i="6"/>
  <c r="O336" i="6"/>
  <c r="O335" i="6"/>
  <c r="O334" i="6"/>
  <c r="O333" i="6"/>
  <c r="O332" i="6"/>
  <c r="O331" i="6"/>
  <c r="O330" i="6"/>
  <c r="O329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M249" i="6"/>
  <c r="O248" i="6"/>
  <c r="M248" i="6"/>
  <c r="O247" i="6"/>
  <c r="M247" i="6"/>
  <c r="O246" i="6"/>
  <c r="M246" i="6"/>
  <c r="O245" i="6"/>
  <c r="M245" i="6"/>
  <c r="O244" i="6"/>
  <c r="M244" i="6"/>
  <c r="O243" i="6"/>
  <c r="M243" i="6"/>
  <c r="O242" i="6"/>
  <c r="M242" i="6"/>
  <c r="O241" i="6"/>
  <c r="M241" i="6"/>
  <c r="O240" i="6"/>
  <c r="M240" i="6"/>
  <c r="O239" i="6"/>
  <c r="M239" i="6"/>
  <c r="O238" i="6"/>
  <c r="M238" i="6"/>
  <c r="O237" i="6"/>
  <c r="M237" i="6"/>
  <c r="O236" i="6"/>
  <c r="M236" i="6"/>
  <c r="O235" i="6"/>
  <c r="M235" i="6"/>
  <c r="O234" i="6"/>
  <c r="M234" i="6"/>
  <c r="O233" i="6"/>
  <c r="M233" i="6"/>
  <c r="O232" i="6"/>
  <c r="M232" i="6"/>
  <c r="O231" i="6"/>
  <c r="M231" i="6"/>
  <c r="O230" i="6"/>
  <c r="M230" i="6"/>
  <c r="O229" i="6"/>
  <c r="M229" i="6"/>
  <c r="O228" i="6"/>
  <c r="M228" i="6"/>
  <c r="O227" i="6"/>
  <c r="M227" i="6"/>
  <c r="O226" i="6"/>
  <c r="M226" i="6"/>
  <c r="O225" i="6"/>
  <c r="M225" i="6"/>
  <c r="O224" i="6"/>
  <c r="M224" i="6"/>
  <c r="O223" i="6"/>
  <c r="M223" i="6"/>
  <c r="O222" i="6"/>
  <c r="M222" i="6"/>
  <c r="O221" i="6"/>
  <c r="M221" i="6"/>
  <c r="O220" i="6"/>
  <c r="M220" i="6"/>
  <c r="O219" i="6"/>
  <c r="M219" i="6"/>
  <c r="O218" i="6"/>
  <c r="M218" i="6"/>
  <c r="O217" i="6"/>
  <c r="M217" i="6"/>
  <c r="O216" i="6"/>
  <c r="M216" i="6"/>
  <c r="O215" i="6"/>
  <c r="M215" i="6"/>
  <c r="O214" i="6"/>
  <c r="M214" i="6"/>
  <c r="O213" i="6"/>
  <c r="M213" i="6"/>
  <c r="O212" i="6"/>
  <c r="M212" i="6"/>
  <c r="O211" i="6"/>
  <c r="M211" i="6"/>
  <c r="O210" i="6"/>
  <c r="M210" i="6"/>
  <c r="O209" i="6"/>
  <c r="M209" i="6"/>
  <c r="O208" i="6"/>
  <c r="M208" i="6"/>
  <c r="O207" i="6"/>
  <c r="M207" i="6"/>
  <c r="O206" i="6"/>
  <c r="M206" i="6"/>
  <c r="O205" i="6"/>
  <c r="M205" i="6"/>
  <c r="O204" i="6"/>
  <c r="M204" i="6"/>
  <c r="O203" i="6"/>
  <c r="M203" i="6"/>
  <c r="O202" i="6"/>
  <c r="M202" i="6"/>
  <c r="O201" i="6"/>
  <c r="M201" i="6"/>
  <c r="O200" i="6"/>
  <c r="M200" i="6"/>
  <c r="O199" i="6"/>
  <c r="M199" i="6"/>
  <c r="O198" i="6"/>
  <c r="M198" i="6"/>
  <c r="O197" i="6"/>
  <c r="M197" i="6"/>
  <c r="O196" i="6"/>
  <c r="M196" i="6"/>
  <c r="O195" i="6"/>
  <c r="M195" i="6"/>
  <c r="O194" i="6"/>
  <c r="M194" i="6"/>
  <c r="O193" i="6"/>
  <c r="M193" i="6"/>
  <c r="O192" i="6"/>
  <c r="M192" i="6"/>
  <c r="O191" i="6"/>
  <c r="M191" i="6"/>
  <c r="O190" i="6"/>
  <c r="M190" i="6"/>
  <c r="O189" i="6"/>
  <c r="M189" i="6"/>
  <c r="O188" i="6"/>
  <c r="M188" i="6"/>
  <c r="O187" i="6"/>
  <c r="M187" i="6"/>
  <c r="O186" i="6"/>
  <c r="M186" i="6"/>
  <c r="O185" i="6"/>
  <c r="M185" i="6"/>
  <c r="O184" i="6"/>
  <c r="M184" i="6"/>
  <c r="O183" i="6"/>
  <c r="M183" i="6"/>
  <c r="O182" i="6"/>
  <c r="M182" i="6"/>
  <c r="O181" i="6"/>
  <c r="M181" i="6"/>
  <c r="O180" i="6"/>
  <c r="M180" i="6"/>
  <c r="O179" i="6"/>
  <c r="M179" i="6"/>
  <c r="O178" i="6"/>
  <c r="M178" i="6"/>
  <c r="O177" i="6"/>
  <c r="M177" i="6"/>
  <c r="O176" i="6"/>
  <c r="M176" i="6"/>
  <c r="O175" i="6"/>
  <c r="M175" i="6"/>
  <c r="O174" i="6"/>
  <c r="M174" i="6"/>
  <c r="O173" i="6"/>
  <c r="M173" i="6"/>
  <c r="O172" i="6"/>
  <c r="M172" i="6"/>
  <c r="O171" i="6"/>
  <c r="M171" i="6"/>
  <c r="O170" i="6"/>
  <c r="M170" i="6"/>
  <c r="O169" i="6"/>
  <c r="M169" i="6"/>
  <c r="O168" i="6"/>
  <c r="M168" i="6"/>
  <c r="O167" i="6"/>
  <c r="M167" i="6"/>
  <c r="O166" i="6"/>
  <c r="M166" i="6"/>
  <c r="O165" i="6"/>
  <c r="M165" i="6"/>
  <c r="O164" i="6"/>
  <c r="M164" i="6"/>
  <c r="O163" i="6"/>
  <c r="M163" i="6"/>
  <c r="O162" i="6"/>
  <c r="M162" i="6"/>
  <c r="O161" i="6"/>
  <c r="M161" i="6"/>
  <c r="O160" i="6"/>
  <c r="M160" i="6"/>
  <c r="O159" i="6"/>
  <c r="M159" i="6"/>
  <c r="O158" i="6"/>
  <c r="M158" i="6"/>
  <c r="O157" i="6"/>
  <c r="M157" i="6"/>
  <c r="O156" i="6"/>
  <c r="M156" i="6"/>
  <c r="O155" i="6"/>
  <c r="M155" i="6"/>
  <c r="O154" i="6"/>
  <c r="M154" i="6"/>
  <c r="O153" i="6"/>
  <c r="M153" i="6"/>
  <c r="O152" i="6"/>
  <c r="M152" i="6"/>
  <c r="O151" i="6"/>
  <c r="M151" i="6"/>
  <c r="O150" i="6"/>
  <c r="M150" i="6"/>
  <c r="O149" i="6"/>
  <c r="M149" i="6"/>
  <c r="O148" i="6"/>
  <c r="M148" i="6"/>
  <c r="O147" i="6"/>
  <c r="M147" i="6"/>
  <c r="O146" i="6"/>
  <c r="M146" i="6"/>
  <c r="O145" i="6"/>
  <c r="M145" i="6"/>
  <c r="O144" i="6"/>
  <c r="M144" i="6"/>
  <c r="O143" i="6"/>
  <c r="M143" i="6"/>
  <c r="O142" i="6"/>
  <c r="M142" i="6"/>
  <c r="O141" i="6"/>
  <c r="M141" i="6"/>
  <c r="O140" i="6"/>
  <c r="M140" i="6"/>
  <c r="O139" i="6"/>
  <c r="M139" i="6"/>
  <c r="O138" i="6"/>
  <c r="M138" i="6"/>
  <c r="O137" i="6"/>
  <c r="M137" i="6"/>
  <c r="O136" i="6"/>
  <c r="M136" i="6"/>
  <c r="O135" i="6"/>
  <c r="M135" i="6"/>
  <c r="O134" i="6"/>
  <c r="M134" i="6"/>
  <c r="O133" i="6"/>
  <c r="M133" i="6"/>
  <c r="O132" i="6"/>
  <c r="M132" i="6"/>
  <c r="O131" i="6"/>
  <c r="M131" i="6"/>
  <c r="O130" i="6"/>
  <c r="M130" i="6"/>
  <c r="O129" i="6"/>
  <c r="M129" i="6"/>
  <c r="O128" i="6"/>
  <c r="M128" i="6"/>
  <c r="O127" i="6"/>
  <c r="M127" i="6"/>
  <c r="O126" i="6"/>
  <c r="M126" i="6"/>
  <c r="O125" i="6"/>
  <c r="M125" i="6"/>
  <c r="O124" i="6"/>
  <c r="M124" i="6"/>
  <c r="O123" i="6"/>
  <c r="M123" i="6"/>
  <c r="O122" i="6"/>
  <c r="M122" i="6"/>
  <c r="O121" i="6"/>
  <c r="M121" i="6"/>
  <c r="O120" i="6"/>
  <c r="M120" i="6"/>
  <c r="O119" i="6"/>
  <c r="M119" i="6"/>
  <c r="O118" i="6"/>
  <c r="M118" i="6"/>
  <c r="O117" i="6"/>
  <c r="M117" i="6"/>
  <c r="O116" i="6"/>
  <c r="M116" i="6"/>
  <c r="O115" i="6"/>
  <c r="M115" i="6"/>
  <c r="O114" i="6"/>
  <c r="M114" i="6"/>
  <c r="O113" i="6"/>
  <c r="M113" i="6"/>
  <c r="O112" i="6"/>
  <c r="M112" i="6"/>
  <c r="O111" i="6"/>
  <c r="M111" i="6"/>
  <c r="O110" i="6"/>
  <c r="M110" i="6"/>
  <c r="O109" i="6"/>
  <c r="M109" i="6"/>
  <c r="O108" i="6"/>
  <c r="M108" i="6"/>
  <c r="O107" i="6"/>
  <c r="M107" i="6"/>
  <c r="O106" i="6"/>
  <c r="M106" i="6"/>
  <c r="O105" i="6"/>
  <c r="M105" i="6"/>
  <c r="O104" i="6"/>
  <c r="M104" i="6"/>
  <c r="O103" i="6"/>
  <c r="M103" i="6"/>
  <c r="O102" i="6"/>
  <c r="M102" i="6"/>
  <c r="O101" i="6"/>
  <c r="M101" i="6"/>
  <c r="O100" i="6"/>
  <c r="M100" i="6"/>
  <c r="O99" i="6"/>
  <c r="M99" i="6"/>
  <c r="O98" i="6"/>
  <c r="M98" i="6"/>
  <c r="O97" i="6"/>
  <c r="M97" i="6"/>
  <c r="O96" i="6"/>
  <c r="M96" i="6"/>
  <c r="O95" i="6"/>
  <c r="M95" i="6"/>
  <c r="O94" i="6"/>
  <c r="M94" i="6"/>
  <c r="O93" i="6"/>
  <c r="M93" i="6"/>
  <c r="O92" i="6"/>
  <c r="M92" i="6"/>
  <c r="O91" i="6"/>
  <c r="M91" i="6"/>
  <c r="O90" i="6"/>
  <c r="M90" i="6"/>
  <c r="O89" i="6"/>
  <c r="M89" i="6"/>
  <c r="O88" i="6"/>
  <c r="M88" i="6"/>
  <c r="O87" i="6"/>
  <c r="M87" i="6"/>
  <c r="O86" i="6"/>
  <c r="M86" i="6"/>
  <c r="O85" i="6"/>
  <c r="M85" i="6"/>
  <c r="O84" i="6"/>
  <c r="M84" i="6"/>
  <c r="O83" i="6"/>
  <c r="M83" i="6"/>
  <c r="O82" i="6"/>
  <c r="M82" i="6"/>
  <c r="O81" i="6"/>
  <c r="M81" i="6"/>
  <c r="O80" i="6"/>
  <c r="M80" i="6"/>
  <c r="O79" i="6"/>
  <c r="M79" i="6"/>
  <c r="O78" i="6"/>
  <c r="M78" i="6"/>
  <c r="O77" i="6"/>
  <c r="M77" i="6"/>
  <c r="O76" i="6"/>
  <c r="M76" i="6"/>
  <c r="O75" i="6"/>
  <c r="M75" i="6"/>
  <c r="O74" i="6"/>
  <c r="M74" i="6"/>
  <c r="O73" i="6"/>
  <c r="M73" i="6"/>
  <c r="O72" i="6"/>
  <c r="M72" i="6"/>
  <c r="O71" i="6"/>
  <c r="M71" i="6"/>
  <c r="O70" i="6"/>
  <c r="M70" i="6"/>
  <c r="O69" i="6"/>
  <c r="M69" i="6"/>
  <c r="O68" i="6"/>
  <c r="M68" i="6"/>
  <c r="O67" i="6"/>
  <c r="M67" i="6"/>
  <c r="O66" i="6"/>
  <c r="M66" i="6"/>
  <c r="O65" i="6"/>
  <c r="M65" i="6"/>
  <c r="O64" i="6"/>
  <c r="M64" i="6"/>
  <c r="O63" i="6"/>
  <c r="M63" i="6"/>
  <c r="O62" i="6"/>
  <c r="M62" i="6"/>
  <c r="O61" i="6"/>
  <c r="M61" i="6"/>
  <c r="O60" i="6"/>
  <c r="M60" i="6"/>
  <c r="O59" i="6"/>
  <c r="M59" i="6"/>
  <c r="O58" i="6"/>
  <c r="M58" i="6"/>
  <c r="O57" i="6"/>
  <c r="M57" i="6"/>
  <c r="O56" i="6"/>
  <c r="M56" i="6"/>
  <c r="O55" i="6"/>
  <c r="M55" i="6"/>
  <c r="O54" i="6"/>
  <c r="M54" i="6"/>
  <c r="O53" i="6"/>
  <c r="M53" i="6"/>
  <c r="O52" i="6"/>
  <c r="M52" i="6"/>
  <c r="O51" i="6"/>
  <c r="M51" i="6"/>
  <c r="O50" i="6"/>
  <c r="M50" i="6"/>
  <c r="O49" i="6"/>
  <c r="M49" i="6"/>
  <c r="O48" i="6"/>
  <c r="M48" i="6"/>
  <c r="O47" i="6"/>
  <c r="M47" i="6"/>
  <c r="O46" i="6"/>
  <c r="M46" i="6"/>
  <c r="O45" i="6"/>
  <c r="M45" i="6"/>
  <c r="O44" i="6"/>
  <c r="M44" i="6"/>
  <c r="O43" i="6"/>
  <c r="M43" i="6"/>
  <c r="O42" i="6"/>
  <c r="M42" i="6"/>
  <c r="O41" i="6"/>
  <c r="M41" i="6"/>
  <c r="O40" i="6"/>
  <c r="M40" i="6"/>
  <c r="O39" i="6"/>
  <c r="M39" i="6"/>
  <c r="O38" i="6"/>
  <c r="M38" i="6"/>
  <c r="O37" i="6"/>
  <c r="M37" i="6"/>
  <c r="O36" i="6"/>
  <c r="M36" i="6"/>
  <c r="O35" i="6"/>
  <c r="M35" i="6"/>
  <c r="O34" i="6"/>
  <c r="M34" i="6"/>
  <c r="O33" i="6"/>
  <c r="M33" i="6"/>
  <c r="O32" i="6"/>
  <c r="O31" i="6"/>
  <c r="M31" i="6"/>
  <c r="O30" i="6"/>
  <c r="M30" i="6"/>
  <c r="O29" i="6"/>
  <c r="M29" i="6"/>
  <c r="O28" i="6"/>
  <c r="M28" i="6"/>
  <c r="O27" i="6"/>
  <c r="M27" i="6"/>
  <c r="O26" i="6"/>
  <c r="M26" i="6"/>
  <c r="O25" i="6"/>
  <c r="M25" i="6"/>
  <c r="O24" i="6"/>
  <c r="M24" i="6"/>
  <c r="O23" i="6"/>
  <c r="M23" i="6"/>
  <c r="O22" i="6"/>
  <c r="M22" i="6"/>
  <c r="O21" i="6"/>
  <c r="M21" i="6"/>
  <c r="O20" i="6"/>
  <c r="M20" i="6"/>
  <c r="O19" i="6"/>
  <c r="M19" i="6"/>
  <c r="O18" i="6"/>
  <c r="M18" i="6"/>
  <c r="O17" i="6"/>
  <c r="M17" i="6"/>
  <c r="O16" i="6"/>
  <c r="M16" i="6"/>
  <c r="O15" i="6"/>
  <c r="M15" i="6"/>
  <c r="O14" i="6"/>
  <c r="M14" i="6"/>
  <c r="O13" i="6"/>
  <c r="P14" i="6" s="1"/>
  <c r="M13" i="6"/>
  <c r="P12" i="6"/>
  <c r="P13" i="6" s="1"/>
  <c r="O12" i="6"/>
  <c r="M12" i="6"/>
  <c r="A12" i="6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R11" i="6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R84" i="6" s="1"/>
  <c r="R85" i="6" s="1"/>
  <c r="R86" i="6" s="1"/>
  <c r="R87" i="6" s="1"/>
  <c r="R88" i="6" s="1"/>
  <c r="R89" i="6" s="1"/>
  <c r="R90" i="6" s="1"/>
  <c r="R91" i="6" s="1"/>
  <c r="R92" i="6" s="1"/>
  <c r="R93" i="6" s="1"/>
  <c r="R94" i="6" s="1"/>
  <c r="R95" i="6" s="1"/>
  <c r="R96" i="6" s="1"/>
  <c r="R97" i="6" s="1"/>
  <c r="R98" i="6" s="1"/>
  <c r="R99" i="6" s="1"/>
  <c r="R100" i="6" s="1"/>
  <c r="R101" i="6" s="1"/>
  <c r="R102" i="6" s="1"/>
  <c r="R103" i="6" s="1"/>
  <c r="R104" i="6" s="1"/>
  <c r="R105" i="6" s="1"/>
  <c r="R106" i="6" s="1"/>
  <c r="R107" i="6" s="1"/>
  <c r="R108" i="6" s="1"/>
  <c r="R109" i="6" s="1"/>
  <c r="R110" i="6" s="1"/>
  <c r="R111" i="6" s="1"/>
  <c r="R112" i="6" s="1"/>
  <c r="R113" i="6" s="1"/>
  <c r="R114" i="6" s="1"/>
  <c r="R115" i="6" s="1"/>
  <c r="R116" i="6" s="1"/>
  <c r="R117" i="6" s="1"/>
  <c r="R118" i="6" s="1"/>
  <c r="R119" i="6" s="1"/>
  <c r="R120" i="6" s="1"/>
  <c r="R121" i="6" s="1"/>
  <c r="R122" i="6" s="1"/>
  <c r="R123" i="6" s="1"/>
  <c r="R124" i="6" s="1"/>
  <c r="R125" i="6" s="1"/>
  <c r="R126" i="6" s="1"/>
  <c r="R127" i="6" s="1"/>
  <c r="R128" i="6" s="1"/>
  <c r="R129" i="6" s="1"/>
  <c r="R130" i="6" s="1"/>
  <c r="R131" i="6" s="1"/>
  <c r="R132" i="6" s="1"/>
  <c r="R133" i="6" s="1"/>
  <c r="R134" i="6" s="1"/>
  <c r="R135" i="6" s="1"/>
  <c r="R136" i="6" s="1"/>
  <c r="R137" i="6" s="1"/>
  <c r="R138" i="6" s="1"/>
  <c r="R139" i="6" s="1"/>
  <c r="R140" i="6" s="1"/>
  <c r="R141" i="6" s="1"/>
  <c r="R142" i="6" s="1"/>
  <c r="R143" i="6" s="1"/>
  <c r="R144" i="6" s="1"/>
  <c r="R145" i="6" s="1"/>
  <c r="R146" i="6" s="1"/>
  <c r="R147" i="6" s="1"/>
  <c r="R148" i="6" s="1"/>
  <c r="R149" i="6" s="1"/>
  <c r="R150" i="6" s="1"/>
  <c r="R151" i="6" s="1"/>
  <c r="R152" i="6" s="1"/>
  <c r="R153" i="6" s="1"/>
  <c r="R154" i="6" s="1"/>
  <c r="R155" i="6" s="1"/>
  <c r="R156" i="6" s="1"/>
  <c r="R157" i="6" s="1"/>
  <c r="R158" i="6" s="1"/>
  <c r="R159" i="6" s="1"/>
  <c r="R160" i="6" s="1"/>
  <c r="R161" i="6" s="1"/>
  <c r="R162" i="6" s="1"/>
  <c r="R163" i="6" s="1"/>
  <c r="R164" i="6" s="1"/>
  <c r="R165" i="6" s="1"/>
  <c r="R166" i="6" s="1"/>
  <c r="R167" i="6" s="1"/>
  <c r="R168" i="6" s="1"/>
  <c r="R169" i="6" s="1"/>
  <c r="R170" i="6" s="1"/>
  <c r="R171" i="6" s="1"/>
  <c r="R172" i="6" s="1"/>
  <c r="R173" i="6" s="1"/>
  <c r="R174" i="6" s="1"/>
  <c r="R175" i="6" s="1"/>
  <c r="R176" i="6" s="1"/>
  <c r="R177" i="6" s="1"/>
  <c r="R178" i="6" s="1"/>
  <c r="R179" i="6" s="1"/>
  <c r="R180" i="6" s="1"/>
  <c r="R181" i="6" s="1"/>
  <c r="R182" i="6" s="1"/>
  <c r="R183" i="6" s="1"/>
  <c r="R184" i="6" s="1"/>
  <c r="R185" i="6" s="1"/>
  <c r="R186" i="6" s="1"/>
  <c r="R187" i="6" s="1"/>
  <c r="R188" i="6" s="1"/>
  <c r="R189" i="6" s="1"/>
  <c r="R190" i="6" s="1"/>
  <c r="R191" i="6" s="1"/>
  <c r="R192" i="6" s="1"/>
  <c r="R193" i="6" s="1"/>
  <c r="R194" i="6" s="1"/>
  <c r="R195" i="6" s="1"/>
  <c r="R196" i="6" s="1"/>
  <c r="R197" i="6" s="1"/>
  <c r="R198" i="6" s="1"/>
  <c r="R199" i="6" s="1"/>
  <c r="R200" i="6" s="1"/>
  <c r="R201" i="6" s="1"/>
  <c r="R202" i="6" s="1"/>
  <c r="R203" i="6" s="1"/>
  <c r="R204" i="6" s="1"/>
  <c r="R205" i="6" s="1"/>
  <c r="R206" i="6" s="1"/>
  <c r="R207" i="6" s="1"/>
  <c r="R208" i="6" s="1"/>
  <c r="R209" i="6" s="1"/>
  <c r="R210" i="6" s="1"/>
  <c r="R211" i="6" s="1"/>
  <c r="R212" i="6" s="1"/>
  <c r="R213" i="6" s="1"/>
  <c r="R214" i="6" s="1"/>
  <c r="R215" i="6" s="1"/>
  <c r="R216" i="6" s="1"/>
  <c r="R217" i="6" s="1"/>
  <c r="R218" i="6" s="1"/>
  <c r="R219" i="6" s="1"/>
  <c r="R220" i="6" s="1"/>
  <c r="R221" i="6" s="1"/>
  <c r="R222" i="6" s="1"/>
  <c r="R223" i="6" s="1"/>
  <c r="R224" i="6" s="1"/>
  <c r="R225" i="6" s="1"/>
  <c r="R226" i="6" s="1"/>
  <c r="R227" i="6" s="1"/>
  <c r="R228" i="6" s="1"/>
  <c r="R229" i="6" s="1"/>
  <c r="R230" i="6" s="1"/>
  <c r="R231" i="6" s="1"/>
  <c r="R232" i="6" s="1"/>
  <c r="R233" i="6" s="1"/>
  <c r="R234" i="6" s="1"/>
  <c r="R235" i="6" s="1"/>
  <c r="R236" i="6" s="1"/>
  <c r="R237" i="6" s="1"/>
  <c r="R238" i="6" s="1"/>
  <c r="R239" i="6" s="1"/>
  <c r="R240" i="6" s="1"/>
  <c r="R241" i="6" s="1"/>
  <c r="R242" i="6" s="1"/>
  <c r="R243" i="6" s="1"/>
  <c r="R244" i="6" s="1"/>
  <c r="R245" i="6" s="1"/>
  <c r="R246" i="6" s="1"/>
  <c r="R247" i="6" s="1"/>
  <c r="R248" i="6" s="1"/>
  <c r="R249" i="6" s="1"/>
  <c r="R250" i="6" s="1"/>
  <c r="R251" i="6" s="1"/>
  <c r="R252" i="6" s="1"/>
  <c r="R253" i="6" s="1"/>
  <c r="R254" i="6" s="1"/>
  <c r="R255" i="6" s="1"/>
  <c r="R256" i="6" s="1"/>
  <c r="R257" i="6" s="1"/>
  <c r="R258" i="6" s="1"/>
  <c r="R259" i="6" s="1"/>
  <c r="R260" i="6" s="1"/>
  <c r="R261" i="6" s="1"/>
  <c r="R262" i="6" s="1"/>
  <c r="R263" i="6" s="1"/>
  <c r="R264" i="6" s="1"/>
  <c r="R265" i="6" s="1"/>
  <c r="R266" i="6" s="1"/>
  <c r="R267" i="6" s="1"/>
  <c r="R268" i="6" s="1"/>
  <c r="R269" i="6" s="1"/>
  <c r="R270" i="6" s="1"/>
  <c r="R271" i="6" s="1"/>
  <c r="R272" i="6" s="1"/>
  <c r="R273" i="6" s="1"/>
  <c r="R274" i="6" s="1"/>
  <c r="R275" i="6" s="1"/>
  <c r="R276" i="6" s="1"/>
  <c r="R277" i="6" s="1"/>
  <c r="R278" i="6" s="1"/>
  <c r="R279" i="6" s="1"/>
  <c r="R280" i="6" s="1"/>
  <c r="R281" i="6" s="1"/>
  <c r="R282" i="6" s="1"/>
  <c r="R283" i="6" s="1"/>
  <c r="R284" i="6" s="1"/>
  <c r="R285" i="6" s="1"/>
  <c r="R286" i="6" s="1"/>
  <c r="R287" i="6" s="1"/>
  <c r="R288" i="6" s="1"/>
  <c r="R289" i="6" s="1"/>
  <c r="R290" i="6" s="1"/>
  <c r="R291" i="6" s="1"/>
  <c r="R292" i="6" s="1"/>
  <c r="R293" i="6" s="1"/>
  <c r="R294" i="6" s="1"/>
  <c r="R295" i="6" s="1"/>
  <c r="R296" i="6" s="1"/>
  <c r="R297" i="6" s="1"/>
  <c r="R298" i="6" s="1"/>
  <c r="R299" i="6" s="1"/>
  <c r="R300" i="6" s="1"/>
  <c r="R301" i="6" s="1"/>
  <c r="R302" i="6" s="1"/>
  <c r="R303" i="6" s="1"/>
  <c r="R304" i="6" s="1"/>
  <c r="R305" i="6" s="1"/>
  <c r="R306" i="6" s="1"/>
  <c r="R307" i="6" s="1"/>
  <c r="R308" i="6" s="1"/>
  <c r="R309" i="6" s="1"/>
  <c r="R310" i="6" s="1"/>
  <c r="R311" i="6" s="1"/>
  <c r="R312" i="6" s="1"/>
  <c r="R313" i="6" s="1"/>
  <c r="R314" i="6" s="1"/>
  <c r="R315" i="6" s="1"/>
  <c r="R316" i="6" s="1"/>
  <c r="R317" i="6" s="1"/>
  <c r="R318" i="6" s="1"/>
  <c r="R319" i="6" s="1"/>
  <c r="R320" i="6" s="1"/>
  <c r="R321" i="6" s="1"/>
  <c r="R322" i="6" s="1"/>
  <c r="R323" i="6" s="1"/>
  <c r="R324" i="6" s="1"/>
  <c r="R325" i="6" s="1"/>
  <c r="R326" i="6" s="1"/>
  <c r="R327" i="6" s="1"/>
  <c r="R328" i="6" s="1"/>
  <c r="R329" i="6" s="1"/>
  <c r="R330" i="6" s="1"/>
  <c r="R331" i="6" s="1"/>
  <c r="R332" i="6" s="1"/>
  <c r="R333" i="6" s="1"/>
  <c r="R334" i="6" s="1"/>
  <c r="R335" i="6" s="1"/>
  <c r="R336" i="6" s="1"/>
  <c r="R337" i="6" s="1"/>
  <c r="R338" i="6" s="1"/>
  <c r="R339" i="6" s="1"/>
  <c r="R340" i="6" s="1"/>
  <c r="R341" i="6" s="1"/>
  <c r="R342" i="6" s="1"/>
  <c r="R343" i="6" s="1"/>
  <c r="R344" i="6" s="1"/>
  <c r="R345" i="6" s="1"/>
  <c r="R346" i="6" s="1"/>
  <c r="R347" i="6" s="1"/>
  <c r="R348" i="6" s="1"/>
  <c r="R349" i="6" s="1"/>
  <c r="R350" i="6" s="1"/>
  <c r="R351" i="6" s="1"/>
  <c r="R352" i="6" s="1"/>
  <c r="R353" i="6" s="1"/>
  <c r="R354" i="6" s="1"/>
  <c r="R355" i="6" s="1"/>
  <c r="R356" i="6" s="1"/>
  <c r="R357" i="6" s="1"/>
  <c r="R358" i="6" s="1"/>
  <c r="R359" i="6" s="1"/>
  <c r="R360" i="6" s="1"/>
  <c r="R361" i="6" s="1"/>
  <c r="R362" i="6" s="1"/>
  <c r="R363" i="6" s="1"/>
  <c r="R364" i="6" s="1"/>
  <c r="R365" i="6" s="1"/>
  <c r="R366" i="6" s="1"/>
  <c r="R367" i="6" s="1"/>
  <c r="R368" i="6" s="1"/>
  <c r="R369" i="6" s="1"/>
  <c r="R370" i="6" s="1"/>
  <c r="Q11" i="6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P11" i="6"/>
  <c r="O11" i="6"/>
  <c r="M11" i="6"/>
  <c r="B11" i="6"/>
  <c r="C11" i="6" s="1"/>
  <c r="B10" i="6"/>
  <c r="T9" i="6"/>
  <c r="T11" i="6" s="1"/>
  <c r="L5" i="6"/>
  <c r="S2" i="6"/>
  <c r="R2" i="6"/>
  <c r="R10" i="6" s="1"/>
  <c r="C10" i="6" s="1"/>
  <c r="T12" i="6" l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E10" i="6"/>
  <c r="H10" i="6" s="1"/>
  <c r="P18" i="6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P84" i="6" s="1"/>
  <c r="P85" i="6" s="1"/>
  <c r="P86" i="6" s="1"/>
  <c r="P87" i="6" s="1"/>
  <c r="P88" i="6" s="1"/>
  <c r="P89" i="6" s="1"/>
  <c r="P90" i="6" s="1"/>
  <c r="P91" i="6" s="1"/>
  <c r="P92" i="6" s="1"/>
  <c r="P93" i="6" s="1"/>
  <c r="P94" i="6" s="1"/>
  <c r="P95" i="6" s="1"/>
  <c r="P96" i="6" s="1"/>
  <c r="P97" i="6" s="1"/>
  <c r="P98" i="6" s="1"/>
  <c r="P99" i="6" s="1"/>
  <c r="P100" i="6" s="1"/>
  <c r="P101" i="6" s="1"/>
  <c r="P102" i="6" s="1"/>
  <c r="P103" i="6" s="1"/>
  <c r="P104" i="6" s="1"/>
  <c r="P105" i="6" s="1"/>
  <c r="P106" i="6" s="1"/>
  <c r="P107" i="6" s="1"/>
  <c r="P108" i="6" s="1"/>
  <c r="P109" i="6" s="1"/>
  <c r="P110" i="6" s="1"/>
  <c r="P111" i="6" s="1"/>
  <c r="P112" i="6" s="1"/>
  <c r="P113" i="6" s="1"/>
  <c r="P114" i="6" s="1"/>
  <c r="P115" i="6" s="1"/>
  <c r="P116" i="6" s="1"/>
  <c r="P117" i="6" s="1"/>
  <c r="P118" i="6" s="1"/>
  <c r="P119" i="6" s="1"/>
  <c r="P120" i="6" s="1"/>
  <c r="P121" i="6" s="1"/>
  <c r="P122" i="6" s="1"/>
  <c r="P123" i="6" s="1"/>
  <c r="P124" i="6" s="1"/>
  <c r="P125" i="6" s="1"/>
  <c r="P126" i="6" s="1"/>
  <c r="P127" i="6" s="1"/>
  <c r="P128" i="6" s="1"/>
  <c r="P129" i="6" s="1"/>
  <c r="P130" i="6" s="1"/>
  <c r="P131" i="6" s="1"/>
  <c r="P132" i="6" s="1"/>
  <c r="P133" i="6" s="1"/>
  <c r="P134" i="6" s="1"/>
  <c r="P135" i="6" s="1"/>
  <c r="P136" i="6" s="1"/>
  <c r="P137" i="6" s="1"/>
  <c r="P138" i="6" s="1"/>
  <c r="P139" i="6" s="1"/>
  <c r="P140" i="6" s="1"/>
  <c r="P141" i="6" s="1"/>
  <c r="P142" i="6" s="1"/>
  <c r="P143" i="6" s="1"/>
  <c r="P144" i="6" s="1"/>
  <c r="P145" i="6" s="1"/>
  <c r="P146" i="6" s="1"/>
  <c r="P147" i="6" s="1"/>
  <c r="P148" i="6" s="1"/>
  <c r="P149" i="6" s="1"/>
  <c r="P150" i="6" s="1"/>
  <c r="P151" i="6" s="1"/>
  <c r="P152" i="6" s="1"/>
  <c r="P153" i="6" s="1"/>
  <c r="P154" i="6" s="1"/>
  <c r="P155" i="6" s="1"/>
  <c r="P156" i="6" s="1"/>
  <c r="P157" i="6" s="1"/>
  <c r="P158" i="6" s="1"/>
  <c r="P159" i="6" s="1"/>
  <c r="P160" i="6" s="1"/>
  <c r="P161" i="6" s="1"/>
  <c r="P162" i="6" s="1"/>
  <c r="P163" i="6" s="1"/>
  <c r="P164" i="6" s="1"/>
  <c r="P165" i="6" s="1"/>
  <c r="P166" i="6" s="1"/>
  <c r="P167" i="6" s="1"/>
  <c r="P168" i="6" s="1"/>
  <c r="P169" i="6" s="1"/>
  <c r="P170" i="6" s="1"/>
  <c r="P171" i="6" s="1"/>
  <c r="P172" i="6" s="1"/>
  <c r="P173" i="6" s="1"/>
  <c r="P174" i="6" s="1"/>
  <c r="P175" i="6" s="1"/>
  <c r="P176" i="6" s="1"/>
  <c r="P177" i="6" s="1"/>
  <c r="P178" i="6" s="1"/>
  <c r="P179" i="6" s="1"/>
  <c r="P180" i="6" s="1"/>
  <c r="P181" i="6" s="1"/>
  <c r="P182" i="6" s="1"/>
  <c r="P183" i="6" s="1"/>
  <c r="P184" i="6" s="1"/>
  <c r="P185" i="6" s="1"/>
  <c r="P186" i="6" s="1"/>
  <c r="P187" i="6" s="1"/>
  <c r="P188" i="6" s="1"/>
  <c r="P189" i="6" s="1"/>
  <c r="P190" i="6" s="1"/>
  <c r="P191" i="6" s="1"/>
  <c r="P192" i="6" s="1"/>
  <c r="P193" i="6" s="1"/>
  <c r="P194" i="6" s="1"/>
  <c r="P195" i="6" s="1"/>
  <c r="P196" i="6" s="1"/>
  <c r="P197" i="6" s="1"/>
  <c r="P198" i="6" s="1"/>
  <c r="P199" i="6" s="1"/>
  <c r="P200" i="6" s="1"/>
  <c r="P201" i="6" s="1"/>
  <c r="P202" i="6" s="1"/>
  <c r="P203" i="6" s="1"/>
  <c r="P204" i="6" s="1"/>
  <c r="P205" i="6" s="1"/>
  <c r="P206" i="6" s="1"/>
  <c r="P207" i="6" s="1"/>
  <c r="P208" i="6" s="1"/>
  <c r="P209" i="6" s="1"/>
  <c r="P210" i="6" s="1"/>
  <c r="P211" i="6" s="1"/>
  <c r="P212" i="6" s="1"/>
  <c r="P213" i="6" s="1"/>
  <c r="P214" i="6" s="1"/>
  <c r="P215" i="6" s="1"/>
  <c r="P216" i="6" s="1"/>
  <c r="P217" i="6" s="1"/>
  <c r="P218" i="6" s="1"/>
  <c r="P219" i="6" s="1"/>
  <c r="P220" i="6" s="1"/>
  <c r="P221" i="6" s="1"/>
  <c r="P222" i="6" s="1"/>
  <c r="P223" i="6" s="1"/>
  <c r="P224" i="6" s="1"/>
  <c r="P225" i="6" s="1"/>
  <c r="P226" i="6" s="1"/>
  <c r="P227" i="6" s="1"/>
  <c r="P228" i="6" s="1"/>
  <c r="P229" i="6" s="1"/>
  <c r="P230" i="6" s="1"/>
  <c r="P231" i="6" s="1"/>
  <c r="P232" i="6" s="1"/>
  <c r="P233" i="6" s="1"/>
  <c r="P234" i="6" s="1"/>
  <c r="P235" i="6" s="1"/>
  <c r="P236" i="6" s="1"/>
  <c r="P237" i="6" s="1"/>
  <c r="P238" i="6" s="1"/>
  <c r="P239" i="6" s="1"/>
  <c r="P240" i="6" s="1"/>
  <c r="P241" i="6" s="1"/>
  <c r="P242" i="6" s="1"/>
  <c r="P243" i="6" s="1"/>
  <c r="P244" i="6" s="1"/>
  <c r="P245" i="6" s="1"/>
  <c r="P246" i="6" s="1"/>
  <c r="P247" i="6" s="1"/>
  <c r="P248" i="6" s="1"/>
  <c r="P249" i="6" s="1"/>
  <c r="P250" i="6" s="1"/>
  <c r="P251" i="6" s="1"/>
  <c r="P252" i="6" s="1"/>
  <c r="P253" i="6" s="1"/>
  <c r="P254" i="6" s="1"/>
  <c r="P255" i="6" s="1"/>
  <c r="P256" i="6" s="1"/>
  <c r="P257" i="6" s="1"/>
  <c r="P258" i="6" s="1"/>
  <c r="P259" i="6" s="1"/>
  <c r="P260" i="6" s="1"/>
  <c r="P261" i="6" s="1"/>
  <c r="P262" i="6" s="1"/>
  <c r="P263" i="6" s="1"/>
  <c r="P264" i="6" s="1"/>
  <c r="P265" i="6" s="1"/>
  <c r="P266" i="6" s="1"/>
  <c r="P267" i="6" s="1"/>
  <c r="P268" i="6" s="1"/>
  <c r="P269" i="6" s="1"/>
  <c r="P270" i="6" s="1"/>
  <c r="P271" i="6" s="1"/>
  <c r="P272" i="6" s="1"/>
  <c r="P273" i="6" s="1"/>
  <c r="P274" i="6" s="1"/>
  <c r="P275" i="6" s="1"/>
  <c r="P276" i="6" s="1"/>
  <c r="P277" i="6" s="1"/>
  <c r="P278" i="6" s="1"/>
  <c r="P279" i="6" s="1"/>
  <c r="P280" i="6" s="1"/>
  <c r="P281" i="6" s="1"/>
  <c r="P282" i="6" s="1"/>
  <c r="P283" i="6" s="1"/>
  <c r="P284" i="6" s="1"/>
  <c r="P285" i="6" s="1"/>
  <c r="P286" i="6" s="1"/>
  <c r="P287" i="6" s="1"/>
  <c r="P288" i="6" s="1"/>
  <c r="P289" i="6" s="1"/>
  <c r="P290" i="6" s="1"/>
  <c r="P291" i="6" s="1"/>
  <c r="P292" i="6" s="1"/>
  <c r="P293" i="6" s="1"/>
  <c r="P294" i="6" s="1"/>
  <c r="P295" i="6" s="1"/>
  <c r="P296" i="6" s="1"/>
  <c r="P297" i="6" s="1"/>
  <c r="P298" i="6" s="1"/>
  <c r="P299" i="6" s="1"/>
  <c r="P300" i="6" s="1"/>
  <c r="P301" i="6" s="1"/>
  <c r="P302" i="6" s="1"/>
  <c r="P303" i="6" s="1"/>
  <c r="P304" i="6" s="1"/>
  <c r="P305" i="6" s="1"/>
  <c r="P306" i="6" s="1"/>
  <c r="P307" i="6" s="1"/>
  <c r="P308" i="6" s="1"/>
  <c r="P309" i="6" s="1"/>
  <c r="P310" i="6" s="1"/>
  <c r="P311" i="6" s="1"/>
  <c r="P312" i="6" s="1"/>
  <c r="P313" i="6" s="1"/>
  <c r="P314" i="6" s="1"/>
  <c r="P315" i="6" s="1"/>
  <c r="P316" i="6" s="1"/>
  <c r="P317" i="6" s="1"/>
  <c r="P318" i="6" s="1"/>
  <c r="P319" i="6" s="1"/>
  <c r="P320" i="6" s="1"/>
  <c r="P321" i="6" s="1"/>
  <c r="P322" i="6" s="1"/>
  <c r="P323" i="6" s="1"/>
  <c r="P324" i="6" s="1"/>
  <c r="P325" i="6" s="1"/>
  <c r="P326" i="6" s="1"/>
  <c r="P327" i="6" s="1"/>
  <c r="P328" i="6" s="1"/>
  <c r="P329" i="6" s="1"/>
  <c r="P330" i="6" s="1"/>
  <c r="P331" i="6" s="1"/>
  <c r="P332" i="6" s="1"/>
  <c r="P333" i="6" s="1"/>
  <c r="P334" i="6" s="1"/>
  <c r="P335" i="6" s="1"/>
  <c r="P336" i="6" s="1"/>
  <c r="P337" i="6" s="1"/>
  <c r="P338" i="6" s="1"/>
  <c r="P339" i="6" s="1"/>
  <c r="P340" i="6" s="1"/>
  <c r="P341" i="6" s="1"/>
  <c r="P342" i="6" s="1"/>
  <c r="P343" i="6" s="1"/>
  <c r="P344" i="6" s="1"/>
  <c r="P345" i="6" s="1"/>
  <c r="P346" i="6" s="1"/>
  <c r="P347" i="6" s="1"/>
  <c r="P348" i="6" s="1"/>
  <c r="P349" i="6" s="1"/>
  <c r="P350" i="6" s="1"/>
  <c r="P351" i="6" s="1"/>
  <c r="P352" i="6" s="1"/>
  <c r="P353" i="6" s="1"/>
  <c r="P354" i="6" s="1"/>
  <c r="P355" i="6" s="1"/>
  <c r="P356" i="6" s="1"/>
  <c r="P357" i="6" s="1"/>
  <c r="P358" i="6" s="1"/>
  <c r="P359" i="6" s="1"/>
  <c r="P360" i="6" s="1"/>
  <c r="P361" i="6" s="1"/>
  <c r="P362" i="6" s="1"/>
  <c r="P363" i="6" s="1"/>
  <c r="P364" i="6" s="1"/>
  <c r="P365" i="6" s="1"/>
  <c r="P366" i="6" s="1"/>
  <c r="P367" i="6" s="1"/>
  <c r="P368" i="6" s="1"/>
  <c r="P369" i="6" s="1"/>
  <c r="P370" i="6" s="1"/>
  <c r="P15" i="6"/>
  <c r="P16" i="6" s="1"/>
  <c r="P17" i="6" s="1"/>
  <c r="U9" i="6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G3" i="4"/>
  <c r="G5" i="4" s="1"/>
  <c r="E11" i="6" l="1"/>
  <c r="C29" i="4"/>
  <c r="D29" i="4" s="1"/>
  <c r="E29" i="4" s="1"/>
  <c r="F29" i="4" s="1"/>
  <c r="G29" i="4" s="1"/>
  <c r="H29" i="4" s="1"/>
  <c r="I29" i="4" s="1"/>
  <c r="J29" i="4" s="1"/>
  <c r="K29" i="4" s="1"/>
  <c r="L29" i="4" s="1"/>
  <c r="M29" i="4" s="1"/>
  <c r="N29" i="4" s="1"/>
  <c r="O29" i="4" s="1"/>
  <c r="P29" i="4" s="1"/>
  <c r="Q29" i="4" s="1"/>
  <c r="D11" i="6" l="1"/>
  <c r="B12" i="6" s="1"/>
  <c r="H11" i="6"/>
  <c r="C6" i="4"/>
  <c r="C12" i="6" l="1"/>
  <c r="E12" i="6" s="1"/>
  <c r="H12" i="6" s="1"/>
  <c r="C36" i="4"/>
  <c r="D36" i="4" s="1"/>
  <c r="E36" i="4" s="1"/>
  <c r="F36" i="4" s="1"/>
  <c r="G36" i="4" s="1"/>
  <c r="H36" i="4" s="1"/>
  <c r="I36" i="4" s="1"/>
  <c r="J36" i="4" s="1"/>
  <c r="K36" i="4" s="1"/>
  <c r="L36" i="4" s="1"/>
  <c r="M36" i="4" s="1"/>
  <c r="N36" i="4" s="1"/>
  <c r="O36" i="4" s="1"/>
  <c r="P36" i="4" s="1"/>
  <c r="Q36" i="4" s="1"/>
  <c r="D12" i="6" l="1"/>
  <c r="B13" i="6" s="1"/>
  <c r="C13" i="6" l="1"/>
  <c r="E13" i="6"/>
  <c r="H13" i="6" s="1"/>
  <c r="C10" i="3"/>
  <c r="H4" i="3"/>
  <c r="D13" i="6" l="1"/>
  <c r="B14" i="6" s="1"/>
  <c r="C12" i="3"/>
  <c r="C14" i="6" l="1"/>
  <c r="E14" i="6" s="1"/>
  <c r="H14" i="6" s="1"/>
  <c r="C14" i="3"/>
  <c r="J14" i="3"/>
  <c r="J15" i="3" s="1"/>
  <c r="D14" i="6" l="1"/>
  <c r="B15" i="6" s="1"/>
  <c r="B14" i="3"/>
  <c r="E15" i="6" l="1"/>
  <c r="H15" i="6" s="1"/>
  <c r="C15" i="6"/>
  <c r="C27" i="4"/>
  <c r="D27" i="4" s="1"/>
  <c r="E27" i="4" s="1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D15" i="6" l="1"/>
  <c r="B16" i="6"/>
  <c r="C26" i="4"/>
  <c r="C30" i="4" s="1"/>
  <c r="D26" i="4"/>
  <c r="D30" i="4" s="1"/>
  <c r="F27" i="4"/>
  <c r="G27" i="4" s="1"/>
  <c r="E26" i="4"/>
  <c r="E30" i="4" s="1"/>
  <c r="C16" i="6" l="1"/>
  <c r="E16" i="6"/>
  <c r="H16" i="6" s="1"/>
  <c r="E31" i="4"/>
  <c r="E33" i="4" s="1"/>
  <c r="D31" i="4"/>
  <c r="D33" i="4" s="1"/>
  <c r="F26" i="4"/>
  <c r="F30" i="4" s="1"/>
  <c r="C31" i="4"/>
  <c r="C32" i="4" s="1"/>
  <c r="G26" i="4"/>
  <c r="G30" i="4" s="1"/>
  <c r="H27" i="4"/>
  <c r="D16" i="6" l="1"/>
  <c r="B17" i="6" s="1"/>
  <c r="D32" i="4"/>
  <c r="E32" i="4" s="1"/>
  <c r="F31" i="4"/>
  <c r="F33" i="4" s="1"/>
  <c r="C33" i="4"/>
  <c r="C34" i="4" s="1"/>
  <c r="D34" i="4" s="1"/>
  <c r="I27" i="4"/>
  <c r="H26" i="4"/>
  <c r="H30" i="4" s="1"/>
  <c r="G31" i="4"/>
  <c r="G33" i="4" s="1"/>
  <c r="C17" i="6" l="1"/>
  <c r="E17" i="6"/>
  <c r="H17" i="6" s="1"/>
  <c r="F32" i="4"/>
  <c r="G32" i="4" s="1"/>
  <c r="C35" i="4"/>
  <c r="E34" i="4"/>
  <c r="D35" i="4"/>
  <c r="H31" i="4"/>
  <c r="I26" i="4"/>
  <c r="I30" i="4" s="1"/>
  <c r="J27" i="4"/>
  <c r="D17" i="6" l="1"/>
  <c r="B18" i="6" s="1"/>
  <c r="H33" i="4"/>
  <c r="H32" i="4"/>
  <c r="J26" i="4"/>
  <c r="J30" i="4" s="1"/>
  <c r="K27" i="4"/>
  <c r="I31" i="4"/>
  <c r="I33" i="4" s="1"/>
  <c r="F34" i="4"/>
  <c r="E35" i="4"/>
  <c r="C18" i="6" l="1"/>
  <c r="E18" i="6" s="1"/>
  <c r="H18" i="6" s="1"/>
  <c r="I32" i="4"/>
  <c r="K26" i="4"/>
  <c r="K30" i="4" s="1"/>
  <c r="L27" i="4"/>
  <c r="F35" i="4"/>
  <c r="G34" i="4"/>
  <c r="J31" i="4"/>
  <c r="D18" i="6" l="1"/>
  <c r="B19" i="6" s="1"/>
  <c r="J33" i="4"/>
  <c r="J32" i="4"/>
  <c r="H34" i="4"/>
  <c r="G35" i="4"/>
  <c r="M27" i="4"/>
  <c r="L26" i="4"/>
  <c r="L30" i="4" s="1"/>
  <c r="K31" i="4"/>
  <c r="K33" i="4" s="1"/>
  <c r="C19" i="6" l="1"/>
  <c r="E19" i="6" s="1"/>
  <c r="H19" i="6" s="1"/>
  <c r="H35" i="4"/>
  <c r="I34" i="4"/>
  <c r="K32" i="4"/>
  <c r="L31" i="4"/>
  <c r="L33" i="4" s="1"/>
  <c r="N27" i="4"/>
  <c r="M26" i="4"/>
  <c r="M30" i="4" s="1"/>
  <c r="D19" i="6" l="1"/>
  <c r="B20" i="6"/>
  <c r="M31" i="4"/>
  <c r="M33" i="4" s="1"/>
  <c r="L32" i="4"/>
  <c r="O27" i="4"/>
  <c r="N26" i="4"/>
  <c r="N30" i="4" s="1"/>
  <c r="J34" i="4"/>
  <c r="I35" i="4"/>
  <c r="C20" i="6" l="1"/>
  <c r="E20" i="6" s="1"/>
  <c r="H20" i="6" s="1"/>
  <c r="M32" i="4"/>
  <c r="P27" i="4"/>
  <c r="O26" i="4"/>
  <c r="O30" i="4" s="1"/>
  <c r="J35" i="4"/>
  <c r="K34" i="4"/>
  <c r="N31" i="4"/>
  <c r="N33" i="4" s="1"/>
  <c r="D20" i="6" l="1"/>
  <c r="B21" i="6" s="1"/>
  <c r="O31" i="4"/>
  <c r="O33" i="4" s="1"/>
  <c r="Q27" i="4"/>
  <c r="Q26" i="4" s="1"/>
  <c r="Q30" i="4" s="1"/>
  <c r="P26" i="4"/>
  <c r="P30" i="4" s="1"/>
  <c r="L34" i="4"/>
  <c r="G9" i="4" s="1"/>
  <c r="K35" i="4"/>
  <c r="N32" i="4"/>
  <c r="C21" i="6" l="1"/>
  <c r="E21" i="6"/>
  <c r="H21" i="6" s="1"/>
  <c r="O32" i="4"/>
  <c r="P31" i="4"/>
  <c r="P33" i="4" s="1"/>
  <c r="Q31" i="4"/>
  <c r="Q33" i="4" s="1"/>
  <c r="M34" i="4"/>
  <c r="L35" i="4"/>
  <c r="D21" i="6" l="1"/>
  <c r="B22" i="6" s="1"/>
  <c r="M35" i="4"/>
  <c r="N34" i="4"/>
  <c r="P32" i="4"/>
  <c r="Q32" i="4" s="1"/>
  <c r="E22" i="6" l="1"/>
  <c r="H22" i="6" s="1"/>
  <c r="C22" i="6"/>
  <c r="N35" i="4"/>
  <c r="O34" i="4"/>
  <c r="D22" i="6" l="1"/>
  <c r="B23" i="6" s="1"/>
  <c r="P34" i="4"/>
  <c r="O35" i="4"/>
  <c r="C23" i="6" l="1"/>
  <c r="P35" i="4"/>
  <c r="Q34" i="4"/>
  <c r="E23" i="6" l="1"/>
  <c r="D23" i="6" s="1"/>
  <c r="C38" i="4"/>
  <c r="G7" i="4" s="1"/>
  <c r="Q35" i="4"/>
  <c r="H23" i="6" l="1"/>
  <c r="B24" i="6"/>
  <c r="C24" i="6" l="1"/>
  <c r="E24" i="6"/>
  <c r="H24" i="6" s="1"/>
  <c r="D24" i="6" l="1"/>
  <c r="B25" i="6" s="1"/>
  <c r="C25" i="6" l="1"/>
  <c r="E25" i="6" s="1"/>
  <c r="D25" i="6" s="1"/>
  <c r="H25" i="6" l="1"/>
  <c r="B26" i="6"/>
  <c r="C26" i="6" l="1"/>
  <c r="E26" i="6" s="1"/>
  <c r="D26" i="6" s="1"/>
  <c r="H26" i="6" l="1"/>
  <c r="B27" i="6"/>
  <c r="C27" i="6" l="1"/>
  <c r="E27" i="6" l="1"/>
  <c r="H27" i="6" s="1"/>
  <c r="D27" i="6" l="1"/>
  <c r="B28" i="6" s="1"/>
  <c r="C28" i="6" l="1"/>
  <c r="E28" i="6" s="1"/>
  <c r="H28" i="6" s="1"/>
  <c r="D28" i="6" l="1"/>
  <c r="B29" i="6"/>
  <c r="C29" i="6" l="1"/>
  <c r="E29" i="6"/>
  <c r="H29" i="6" s="1"/>
  <c r="D29" i="6" l="1"/>
  <c r="B30" i="6" s="1"/>
  <c r="C30" i="6" s="1"/>
  <c r="E30" i="6" s="1"/>
  <c r="H30" i="6" s="1"/>
  <c r="D30" i="6" l="1"/>
  <c r="B31" i="6" s="1"/>
  <c r="E31" i="6" l="1"/>
  <c r="H31" i="6" s="1"/>
  <c r="C31" i="6"/>
  <c r="D31" i="6" s="1"/>
  <c r="Q33" i="6"/>
  <c r="T33" i="6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T84" i="6" s="1"/>
  <c r="T85" i="6" s="1"/>
  <c r="T86" i="6" s="1"/>
  <c r="T87" i="6" s="1"/>
  <c r="T88" i="6" s="1"/>
  <c r="T89" i="6" s="1"/>
  <c r="T90" i="6" s="1"/>
  <c r="T91" i="6" s="1"/>
  <c r="T92" i="6" s="1"/>
  <c r="T93" i="6" s="1"/>
  <c r="T94" i="6" s="1"/>
  <c r="T95" i="6" s="1"/>
  <c r="T96" i="6" s="1"/>
  <c r="T97" i="6" s="1"/>
  <c r="T98" i="6" s="1"/>
  <c r="T99" i="6" s="1"/>
  <c r="T100" i="6" s="1"/>
  <c r="T101" i="6" s="1"/>
  <c r="T102" i="6" s="1"/>
  <c r="T103" i="6" s="1"/>
  <c r="T104" i="6" s="1"/>
  <c r="T105" i="6" s="1"/>
  <c r="T106" i="6" s="1"/>
  <c r="T107" i="6" s="1"/>
  <c r="T108" i="6" s="1"/>
  <c r="T109" i="6" s="1"/>
  <c r="T110" i="6" s="1"/>
  <c r="T111" i="6" s="1"/>
  <c r="T112" i="6" s="1"/>
  <c r="T113" i="6" s="1"/>
  <c r="T114" i="6" s="1"/>
  <c r="T115" i="6" s="1"/>
  <c r="T116" i="6" s="1"/>
  <c r="T117" i="6" s="1"/>
  <c r="T118" i="6" s="1"/>
  <c r="T119" i="6" s="1"/>
  <c r="T120" i="6" s="1"/>
  <c r="T121" i="6" s="1"/>
  <c r="T122" i="6" s="1"/>
  <c r="T123" i="6" s="1"/>
  <c r="T124" i="6" s="1"/>
  <c r="T125" i="6" s="1"/>
  <c r="T126" i="6" s="1"/>
  <c r="T127" i="6" s="1"/>
  <c r="T128" i="6" s="1"/>
  <c r="T129" i="6" s="1"/>
  <c r="T130" i="6" s="1"/>
  <c r="T131" i="6" s="1"/>
  <c r="T132" i="6" s="1"/>
  <c r="T133" i="6" s="1"/>
  <c r="T134" i="6" s="1"/>
  <c r="T135" i="6" s="1"/>
  <c r="T136" i="6" s="1"/>
  <c r="T137" i="6" s="1"/>
  <c r="T138" i="6" s="1"/>
  <c r="T139" i="6" s="1"/>
  <c r="T140" i="6" s="1"/>
  <c r="T141" i="6" s="1"/>
  <c r="T142" i="6" s="1"/>
  <c r="T143" i="6" s="1"/>
  <c r="T144" i="6" s="1"/>
  <c r="T145" i="6" s="1"/>
  <c r="T146" i="6" s="1"/>
  <c r="T147" i="6" s="1"/>
  <c r="T148" i="6" s="1"/>
  <c r="T149" i="6" s="1"/>
  <c r="T150" i="6" s="1"/>
  <c r="T151" i="6" s="1"/>
  <c r="T152" i="6" s="1"/>
  <c r="T153" i="6" s="1"/>
  <c r="T154" i="6" s="1"/>
  <c r="T155" i="6" s="1"/>
  <c r="T156" i="6" s="1"/>
  <c r="T157" i="6" s="1"/>
  <c r="T158" i="6" s="1"/>
  <c r="T159" i="6" s="1"/>
  <c r="T160" i="6" s="1"/>
  <c r="T161" i="6" s="1"/>
  <c r="T162" i="6" s="1"/>
  <c r="T163" i="6" s="1"/>
  <c r="T164" i="6" s="1"/>
  <c r="T165" i="6" s="1"/>
  <c r="T166" i="6" s="1"/>
  <c r="T167" i="6" s="1"/>
  <c r="T168" i="6" s="1"/>
  <c r="T169" i="6" s="1"/>
  <c r="T170" i="6" s="1"/>
  <c r="T171" i="6" s="1"/>
  <c r="T172" i="6" s="1"/>
  <c r="T173" i="6" s="1"/>
  <c r="T174" i="6" s="1"/>
  <c r="T175" i="6" s="1"/>
  <c r="T176" i="6" s="1"/>
  <c r="T177" i="6" s="1"/>
  <c r="T178" i="6" s="1"/>
  <c r="T179" i="6" s="1"/>
  <c r="T180" i="6" s="1"/>
  <c r="T181" i="6" s="1"/>
  <c r="T182" i="6" s="1"/>
  <c r="T183" i="6" s="1"/>
  <c r="T184" i="6" s="1"/>
  <c r="T185" i="6" s="1"/>
  <c r="T186" i="6" s="1"/>
  <c r="T187" i="6" s="1"/>
  <c r="T188" i="6" s="1"/>
  <c r="T189" i="6" s="1"/>
  <c r="T190" i="6" s="1"/>
  <c r="T191" i="6" s="1"/>
  <c r="T192" i="6" s="1"/>
  <c r="T193" i="6" s="1"/>
  <c r="T194" i="6" s="1"/>
  <c r="T195" i="6" s="1"/>
  <c r="T196" i="6" s="1"/>
  <c r="T197" i="6" s="1"/>
  <c r="T198" i="6" s="1"/>
  <c r="T199" i="6" s="1"/>
  <c r="T200" i="6" s="1"/>
  <c r="T201" i="6" s="1"/>
  <c r="T202" i="6" s="1"/>
  <c r="T203" i="6" s="1"/>
  <c r="T204" i="6" s="1"/>
  <c r="T205" i="6" s="1"/>
  <c r="T206" i="6" s="1"/>
  <c r="T207" i="6" s="1"/>
  <c r="T208" i="6" s="1"/>
  <c r="T209" i="6" s="1"/>
  <c r="T210" i="6" s="1"/>
  <c r="T211" i="6" s="1"/>
  <c r="T212" i="6" s="1"/>
  <c r="T213" i="6" s="1"/>
  <c r="T214" i="6" s="1"/>
  <c r="T215" i="6" s="1"/>
  <c r="T216" i="6" s="1"/>
  <c r="T217" i="6" s="1"/>
  <c r="T218" i="6" s="1"/>
  <c r="T219" i="6" s="1"/>
  <c r="T220" i="6" s="1"/>
  <c r="T221" i="6" s="1"/>
  <c r="T222" i="6" s="1"/>
  <c r="T223" i="6" s="1"/>
  <c r="T224" i="6" s="1"/>
  <c r="T225" i="6" s="1"/>
  <c r="T226" i="6" s="1"/>
  <c r="T227" i="6" s="1"/>
  <c r="T228" i="6" s="1"/>
  <c r="T229" i="6" s="1"/>
  <c r="T230" i="6" s="1"/>
  <c r="T231" i="6" s="1"/>
  <c r="T232" i="6" s="1"/>
  <c r="T233" i="6" s="1"/>
  <c r="T234" i="6" s="1"/>
  <c r="T235" i="6" s="1"/>
  <c r="T236" i="6" s="1"/>
  <c r="T237" i="6" s="1"/>
  <c r="T238" i="6" s="1"/>
  <c r="T239" i="6" s="1"/>
  <c r="T240" i="6" s="1"/>
  <c r="T241" i="6" s="1"/>
  <c r="T242" i="6" s="1"/>
  <c r="T243" i="6" s="1"/>
  <c r="T244" i="6" s="1"/>
  <c r="T245" i="6" s="1"/>
  <c r="T246" i="6" s="1"/>
  <c r="T247" i="6" s="1"/>
  <c r="T248" i="6" s="1"/>
  <c r="T249" i="6" s="1"/>
  <c r="T250" i="6" s="1"/>
  <c r="T251" i="6" s="1"/>
  <c r="T252" i="6" s="1"/>
  <c r="T253" i="6" s="1"/>
  <c r="T254" i="6" s="1"/>
  <c r="T255" i="6" s="1"/>
  <c r="T256" i="6" s="1"/>
  <c r="T257" i="6" s="1"/>
  <c r="T258" i="6" s="1"/>
  <c r="T259" i="6" s="1"/>
  <c r="T260" i="6" s="1"/>
  <c r="T261" i="6" s="1"/>
  <c r="T262" i="6" s="1"/>
  <c r="T263" i="6" s="1"/>
  <c r="T264" i="6" s="1"/>
  <c r="T265" i="6" s="1"/>
  <c r="T266" i="6" s="1"/>
  <c r="T267" i="6" s="1"/>
  <c r="T268" i="6" s="1"/>
  <c r="T269" i="6" s="1"/>
  <c r="T270" i="6" s="1"/>
  <c r="T271" i="6" s="1"/>
  <c r="T272" i="6" s="1"/>
  <c r="T273" i="6" s="1"/>
  <c r="T274" i="6" s="1"/>
  <c r="T275" i="6" s="1"/>
  <c r="T276" i="6" s="1"/>
  <c r="T277" i="6" s="1"/>
  <c r="T278" i="6" s="1"/>
  <c r="T279" i="6" s="1"/>
  <c r="T280" i="6" s="1"/>
  <c r="T281" i="6" s="1"/>
  <c r="T282" i="6" s="1"/>
  <c r="T283" i="6" s="1"/>
  <c r="T284" i="6" s="1"/>
  <c r="T285" i="6" s="1"/>
  <c r="T286" i="6" s="1"/>
  <c r="T287" i="6" s="1"/>
  <c r="T288" i="6" s="1"/>
  <c r="T289" i="6" s="1"/>
  <c r="T290" i="6" s="1"/>
  <c r="T291" i="6" s="1"/>
  <c r="T292" i="6" s="1"/>
  <c r="T293" i="6" s="1"/>
  <c r="T294" i="6" s="1"/>
  <c r="T295" i="6" s="1"/>
  <c r="T296" i="6" s="1"/>
  <c r="T297" i="6" s="1"/>
  <c r="T298" i="6" s="1"/>
  <c r="T299" i="6" s="1"/>
  <c r="T300" i="6" s="1"/>
  <c r="T301" i="6" s="1"/>
  <c r="T302" i="6" s="1"/>
  <c r="T303" i="6" s="1"/>
  <c r="T304" i="6" s="1"/>
  <c r="T305" i="6" s="1"/>
  <c r="T306" i="6" s="1"/>
  <c r="T307" i="6" s="1"/>
  <c r="T308" i="6" s="1"/>
  <c r="T309" i="6" s="1"/>
  <c r="T310" i="6" s="1"/>
  <c r="T311" i="6" s="1"/>
  <c r="T312" i="6" s="1"/>
  <c r="T313" i="6" s="1"/>
  <c r="T314" i="6" s="1"/>
  <c r="T315" i="6" s="1"/>
  <c r="T316" i="6" s="1"/>
  <c r="T317" i="6" s="1"/>
  <c r="T318" i="6" s="1"/>
  <c r="T319" i="6" s="1"/>
  <c r="T320" i="6" s="1"/>
  <c r="T321" i="6" s="1"/>
  <c r="T322" i="6" s="1"/>
  <c r="T323" i="6" s="1"/>
  <c r="T324" i="6" s="1"/>
  <c r="T325" i="6" s="1"/>
  <c r="T326" i="6" s="1"/>
  <c r="T327" i="6" s="1"/>
  <c r="T328" i="6" s="1"/>
  <c r="T329" i="6" s="1"/>
  <c r="T330" i="6" s="1"/>
  <c r="T331" i="6" s="1"/>
  <c r="T332" i="6" s="1"/>
  <c r="T333" i="6" s="1"/>
  <c r="T334" i="6" s="1"/>
  <c r="T335" i="6" s="1"/>
  <c r="T336" i="6" s="1"/>
  <c r="T337" i="6" s="1"/>
  <c r="T338" i="6" s="1"/>
  <c r="T339" i="6" s="1"/>
  <c r="T340" i="6" s="1"/>
  <c r="T341" i="6" s="1"/>
  <c r="T342" i="6" s="1"/>
  <c r="T343" i="6" s="1"/>
  <c r="T344" i="6" s="1"/>
  <c r="T345" i="6" s="1"/>
  <c r="T346" i="6" s="1"/>
  <c r="T347" i="6" s="1"/>
  <c r="T348" i="6" s="1"/>
  <c r="T349" i="6" s="1"/>
  <c r="T350" i="6" s="1"/>
  <c r="T351" i="6" s="1"/>
  <c r="T352" i="6" s="1"/>
  <c r="T353" i="6" s="1"/>
  <c r="T354" i="6" s="1"/>
  <c r="T355" i="6" s="1"/>
  <c r="T356" i="6" s="1"/>
  <c r="T357" i="6" s="1"/>
  <c r="T358" i="6" s="1"/>
  <c r="T359" i="6" s="1"/>
  <c r="T360" i="6" s="1"/>
  <c r="T361" i="6" s="1"/>
  <c r="T362" i="6" s="1"/>
  <c r="T363" i="6" s="1"/>
  <c r="T364" i="6" s="1"/>
  <c r="T365" i="6" s="1"/>
  <c r="T366" i="6" s="1"/>
  <c r="T367" i="6" s="1"/>
  <c r="T368" i="6" s="1"/>
  <c r="T369" i="6" s="1"/>
  <c r="T370" i="6" s="1"/>
  <c r="B32" i="6" l="1"/>
  <c r="Q34" i="6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Q84" i="6" s="1"/>
  <c r="Q85" i="6" s="1"/>
  <c r="Q86" i="6" s="1"/>
  <c r="Q87" i="6" s="1"/>
  <c r="Q88" i="6" s="1"/>
  <c r="Q89" i="6" s="1"/>
  <c r="Q90" i="6" s="1"/>
  <c r="Q91" i="6" s="1"/>
  <c r="Q92" i="6" s="1"/>
  <c r="Q93" i="6" s="1"/>
  <c r="Q94" i="6" s="1"/>
  <c r="Q95" i="6" s="1"/>
  <c r="Q96" i="6" s="1"/>
  <c r="Q97" i="6" s="1"/>
  <c r="Q98" i="6" s="1"/>
  <c r="Q99" i="6" s="1"/>
  <c r="Q100" i="6" s="1"/>
  <c r="Q101" i="6" s="1"/>
  <c r="Q102" i="6" s="1"/>
  <c r="Q103" i="6" s="1"/>
  <c r="Q104" i="6" s="1"/>
  <c r="Q105" i="6" s="1"/>
  <c r="Q106" i="6" s="1"/>
  <c r="Q107" i="6" s="1"/>
  <c r="Q108" i="6" s="1"/>
  <c r="Q109" i="6" s="1"/>
  <c r="Q110" i="6" s="1"/>
  <c r="Q111" i="6" s="1"/>
  <c r="Q112" i="6" s="1"/>
  <c r="Q113" i="6" s="1"/>
  <c r="Q114" i="6" s="1"/>
  <c r="Q115" i="6" s="1"/>
  <c r="Q116" i="6" s="1"/>
  <c r="Q117" i="6" s="1"/>
  <c r="Q118" i="6" s="1"/>
  <c r="Q119" i="6" s="1"/>
  <c r="Q120" i="6" s="1"/>
  <c r="Q121" i="6" s="1"/>
  <c r="Q122" i="6" s="1"/>
  <c r="Q123" i="6" s="1"/>
  <c r="Q124" i="6" s="1"/>
  <c r="Q125" i="6" s="1"/>
  <c r="Q126" i="6" s="1"/>
  <c r="Q127" i="6" s="1"/>
  <c r="Q128" i="6" s="1"/>
  <c r="Q129" i="6" s="1"/>
  <c r="Q130" i="6" s="1"/>
  <c r="Q131" i="6" s="1"/>
  <c r="Q132" i="6" s="1"/>
  <c r="Q133" i="6" s="1"/>
  <c r="Q134" i="6" s="1"/>
  <c r="Q135" i="6" s="1"/>
  <c r="Q136" i="6" s="1"/>
  <c r="Q137" i="6" s="1"/>
  <c r="Q138" i="6" s="1"/>
  <c r="Q139" i="6" s="1"/>
  <c r="Q140" i="6" s="1"/>
  <c r="Q141" i="6" s="1"/>
  <c r="Q142" i="6" s="1"/>
  <c r="Q143" i="6" s="1"/>
  <c r="Q144" i="6" s="1"/>
  <c r="Q145" i="6" s="1"/>
  <c r="Q146" i="6" s="1"/>
  <c r="Q147" i="6" s="1"/>
  <c r="Q148" i="6" s="1"/>
  <c r="Q149" i="6" s="1"/>
  <c r="Q150" i="6" s="1"/>
  <c r="Q151" i="6" s="1"/>
  <c r="Q152" i="6" s="1"/>
  <c r="Q153" i="6" s="1"/>
  <c r="Q154" i="6" s="1"/>
  <c r="Q155" i="6" s="1"/>
  <c r="Q156" i="6" s="1"/>
  <c r="Q157" i="6" s="1"/>
  <c r="Q158" i="6" s="1"/>
  <c r="Q159" i="6" s="1"/>
  <c r="Q160" i="6" s="1"/>
  <c r="Q161" i="6" s="1"/>
  <c r="Q162" i="6" s="1"/>
  <c r="Q163" i="6" s="1"/>
  <c r="Q164" i="6" s="1"/>
  <c r="Q165" i="6" s="1"/>
  <c r="Q166" i="6" s="1"/>
  <c r="Q167" i="6" s="1"/>
  <c r="Q168" i="6" s="1"/>
  <c r="Q169" i="6" s="1"/>
  <c r="Q170" i="6" s="1"/>
  <c r="Q171" i="6" s="1"/>
  <c r="Q172" i="6" s="1"/>
  <c r="Q173" i="6" s="1"/>
  <c r="Q174" i="6" s="1"/>
  <c r="Q175" i="6" s="1"/>
  <c r="Q176" i="6" s="1"/>
  <c r="Q177" i="6" s="1"/>
  <c r="Q178" i="6" s="1"/>
  <c r="Q179" i="6" s="1"/>
  <c r="Q180" i="6" s="1"/>
  <c r="Q181" i="6" s="1"/>
  <c r="Q182" i="6" s="1"/>
  <c r="Q183" i="6" s="1"/>
  <c r="Q184" i="6" s="1"/>
  <c r="Q185" i="6" s="1"/>
  <c r="Q186" i="6" s="1"/>
  <c r="Q187" i="6" s="1"/>
  <c r="Q188" i="6" s="1"/>
  <c r="Q189" i="6" s="1"/>
  <c r="Q190" i="6" s="1"/>
  <c r="Q191" i="6" s="1"/>
  <c r="Q192" i="6" s="1"/>
  <c r="Q193" i="6" s="1"/>
  <c r="Q194" i="6" s="1"/>
  <c r="Q195" i="6" s="1"/>
  <c r="Q196" i="6" s="1"/>
  <c r="Q197" i="6" s="1"/>
  <c r="Q198" i="6" s="1"/>
  <c r="Q199" i="6" s="1"/>
  <c r="Q200" i="6" s="1"/>
  <c r="Q201" i="6" s="1"/>
  <c r="Q202" i="6" s="1"/>
  <c r="Q203" i="6" s="1"/>
  <c r="Q204" i="6" s="1"/>
  <c r="Q205" i="6" s="1"/>
  <c r="Q206" i="6" s="1"/>
  <c r="Q207" i="6" s="1"/>
  <c r="Q208" i="6" s="1"/>
  <c r="Q209" i="6" s="1"/>
  <c r="Q210" i="6" s="1"/>
  <c r="Q211" i="6" s="1"/>
  <c r="Q212" i="6" s="1"/>
  <c r="Q213" i="6" s="1"/>
  <c r="Q214" i="6" s="1"/>
  <c r="Q215" i="6" s="1"/>
  <c r="Q216" i="6" s="1"/>
  <c r="Q217" i="6" s="1"/>
  <c r="Q218" i="6" s="1"/>
  <c r="Q219" i="6" s="1"/>
  <c r="Q220" i="6" s="1"/>
  <c r="Q221" i="6" s="1"/>
  <c r="Q222" i="6" s="1"/>
  <c r="Q223" i="6" s="1"/>
  <c r="Q224" i="6" s="1"/>
  <c r="Q225" i="6" s="1"/>
  <c r="Q226" i="6" s="1"/>
  <c r="Q227" i="6" s="1"/>
  <c r="Q228" i="6" s="1"/>
  <c r="Q229" i="6" s="1"/>
  <c r="Q230" i="6" s="1"/>
  <c r="Q231" i="6" s="1"/>
  <c r="Q232" i="6" s="1"/>
  <c r="Q233" i="6" s="1"/>
  <c r="Q234" i="6" s="1"/>
  <c r="Q235" i="6" s="1"/>
  <c r="Q236" i="6" s="1"/>
  <c r="Q237" i="6" s="1"/>
  <c r="Q238" i="6" s="1"/>
  <c r="Q239" i="6" s="1"/>
  <c r="Q240" i="6" s="1"/>
  <c r="Q241" i="6" s="1"/>
  <c r="Q242" i="6" s="1"/>
  <c r="Q243" i="6" s="1"/>
  <c r="Q244" i="6" s="1"/>
  <c r="Q245" i="6" s="1"/>
  <c r="Q246" i="6" s="1"/>
  <c r="Q247" i="6" s="1"/>
  <c r="Q248" i="6" s="1"/>
  <c r="Q249" i="6" s="1"/>
  <c r="Q250" i="6" s="1"/>
  <c r="Q251" i="6" s="1"/>
  <c r="Q252" i="6" s="1"/>
  <c r="Q253" i="6" s="1"/>
  <c r="Q254" i="6" s="1"/>
  <c r="Q255" i="6" s="1"/>
  <c r="Q256" i="6" s="1"/>
  <c r="Q257" i="6" s="1"/>
  <c r="Q258" i="6" s="1"/>
  <c r="Q259" i="6" s="1"/>
  <c r="Q260" i="6" s="1"/>
  <c r="Q261" i="6" s="1"/>
  <c r="Q262" i="6" s="1"/>
  <c r="Q263" i="6" s="1"/>
  <c r="Q264" i="6" s="1"/>
  <c r="Q265" i="6" s="1"/>
  <c r="Q266" i="6" s="1"/>
  <c r="Q267" i="6" s="1"/>
  <c r="Q268" i="6" s="1"/>
  <c r="Q269" i="6" s="1"/>
  <c r="Q270" i="6" s="1"/>
  <c r="Q271" i="6" s="1"/>
  <c r="Q272" i="6" s="1"/>
  <c r="Q273" i="6" s="1"/>
  <c r="Q274" i="6" s="1"/>
  <c r="Q275" i="6" s="1"/>
  <c r="Q276" i="6" s="1"/>
  <c r="Q277" i="6" s="1"/>
  <c r="Q278" i="6" s="1"/>
  <c r="Q279" i="6" s="1"/>
  <c r="Q280" i="6" s="1"/>
  <c r="Q281" i="6" s="1"/>
  <c r="Q282" i="6" s="1"/>
  <c r="Q283" i="6" s="1"/>
  <c r="Q284" i="6" s="1"/>
  <c r="Q285" i="6" s="1"/>
  <c r="Q286" i="6" s="1"/>
  <c r="Q287" i="6" s="1"/>
  <c r="Q288" i="6" s="1"/>
  <c r="Q289" i="6" s="1"/>
  <c r="Q290" i="6" s="1"/>
  <c r="Q291" i="6" s="1"/>
  <c r="Q292" i="6" s="1"/>
  <c r="Q293" i="6" s="1"/>
  <c r="Q294" i="6" s="1"/>
  <c r="Q295" i="6" s="1"/>
  <c r="Q296" i="6" s="1"/>
  <c r="Q297" i="6" s="1"/>
  <c r="Q298" i="6" s="1"/>
  <c r="Q299" i="6" s="1"/>
  <c r="Q300" i="6" s="1"/>
  <c r="Q301" i="6" s="1"/>
  <c r="Q302" i="6" s="1"/>
  <c r="Q303" i="6" s="1"/>
  <c r="Q304" i="6" s="1"/>
  <c r="Q305" i="6" s="1"/>
  <c r="Q306" i="6" s="1"/>
  <c r="Q307" i="6" s="1"/>
  <c r="Q308" i="6" s="1"/>
  <c r="Q309" i="6" s="1"/>
  <c r="Q310" i="6" s="1"/>
  <c r="Q311" i="6" s="1"/>
  <c r="Q312" i="6" s="1"/>
  <c r="Q313" i="6" s="1"/>
  <c r="Q314" i="6" s="1"/>
  <c r="Q315" i="6" s="1"/>
  <c r="Q316" i="6" s="1"/>
  <c r="Q317" i="6" s="1"/>
  <c r="Q318" i="6" s="1"/>
  <c r="Q319" i="6" s="1"/>
  <c r="Q320" i="6" s="1"/>
  <c r="Q321" i="6" s="1"/>
  <c r="Q322" i="6" s="1"/>
  <c r="Q323" i="6" s="1"/>
  <c r="Q324" i="6" s="1"/>
  <c r="Q325" i="6" s="1"/>
  <c r="Q326" i="6" s="1"/>
  <c r="Q327" i="6" s="1"/>
  <c r="Q328" i="6" s="1"/>
  <c r="Q329" i="6" s="1"/>
  <c r="Q330" i="6" s="1"/>
  <c r="Q331" i="6" s="1"/>
  <c r="Q332" i="6" s="1"/>
  <c r="Q333" i="6" s="1"/>
  <c r="Q334" i="6" s="1"/>
  <c r="Q335" i="6" s="1"/>
  <c r="Q336" i="6" s="1"/>
  <c r="Q337" i="6" s="1"/>
  <c r="Q338" i="6" s="1"/>
  <c r="Q339" i="6" s="1"/>
  <c r="Q340" i="6" s="1"/>
  <c r="Q341" i="6" s="1"/>
  <c r="Q342" i="6" s="1"/>
  <c r="Q343" i="6" s="1"/>
  <c r="Q344" i="6" s="1"/>
  <c r="Q345" i="6" s="1"/>
  <c r="Q346" i="6" s="1"/>
  <c r="Q347" i="6" s="1"/>
  <c r="Q348" i="6" s="1"/>
  <c r="Q349" i="6" s="1"/>
  <c r="Q350" i="6" s="1"/>
  <c r="Q351" i="6" s="1"/>
  <c r="Q352" i="6" s="1"/>
  <c r="Q353" i="6" s="1"/>
  <c r="Q354" i="6" s="1"/>
  <c r="Q355" i="6" s="1"/>
  <c r="Q356" i="6" s="1"/>
  <c r="Q357" i="6" s="1"/>
  <c r="Q358" i="6" s="1"/>
  <c r="Q359" i="6" s="1"/>
  <c r="Q360" i="6" s="1"/>
  <c r="Q361" i="6" s="1"/>
  <c r="Q362" i="6" s="1"/>
  <c r="Q363" i="6" s="1"/>
  <c r="Q364" i="6" s="1"/>
  <c r="Q365" i="6" s="1"/>
  <c r="Q366" i="6" s="1"/>
  <c r="Q367" i="6" s="1"/>
  <c r="Q368" i="6" s="1"/>
  <c r="Q369" i="6" s="1"/>
  <c r="Q370" i="6" s="1"/>
  <c r="M32" i="6"/>
  <c r="U33" i="6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U84" i="6" s="1"/>
  <c r="U85" i="6" s="1"/>
  <c r="U86" i="6" s="1"/>
  <c r="U87" i="6" s="1"/>
  <c r="U88" i="6" s="1"/>
  <c r="U89" i="6" s="1"/>
  <c r="U90" i="6" s="1"/>
  <c r="U91" i="6" s="1"/>
  <c r="U92" i="6" s="1"/>
  <c r="U93" i="6" s="1"/>
  <c r="U94" i="6" s="1"/>
  <c r="U95" i="6" s="1"/>
  <c r="U96" i="6" s="1"/>
  <c r="U97" i="6" s="1"/>
  <c r="U98" i="6" s="1"/>
  <c r="U99" i="6" s="1"/>
  <c r="U100" i="6" s="1"/>
  <c r="U101" i="6" s="1"/>
  <c r="U102" i="6" s="1"/>
  <c r="U103" i="6" s="1"/>
  <c r="U104" i="6" s="1"/>
  <c r="U105" i="6" s="1"/>
  <c r="U106" i="6" s="1"/>
  <c r="U107" i="6" s="1"/>
  <c r="U108" i="6" s="1"/>
  <c r="U109" i="6" s="1"/>
  <c r="U110" i="6" s="1"/>
  <c r="U111" i="6" s="1"/>
  <c r="U112" i="6" s="1"/>
  <c r="U113" i="6" s="1"/>
  <c r="U114" i="6" s="1"/>
  <c r="U115" i="6" s="1"/>
  <c r="U116" i="6" s="1"/>
  <c r="U117" i="6" s="1"/>
  <c r="U118" i="6" s="1"/>
  <c r="U119" i="6" s="1"/>
  <c r="U120" i="6" s="1"/>
  <c r="U121" i="6" s="1"/>
  <c r="U122" i="6" s="1"/>
  <c r="U123" i="6" s="1"/>
  <c r="U124" i="6" s="1"/>
  <c r="U125" i="6" s="1"/>
  <c r="U126" i="6" s="1"/>
  <c r="U127" i="6" s="1"/>
  <c r="U128" i="6" s="1"/>
  <c r="U129" i="6" s="1"/>
  <c r="U130" i="6" s="1"/>
  <c r="U131" i="6" s="1"/>
  <c r="U132" i="6" s="1"/>
  <c r="U133" i="6" s="1"/>
  <c r="U134" i="6" s="1"/>
  <c r="U135" i="6" s="1"/>
  <c r="U136" i="6" s="1"/>
  <c r="U137" i="6" s="1"/>
  <c r="U138" i="6" s="1"/>
  <c r="U139" i="6" s="1"/>
  <c r="U140" i="6" s="1"/>
  <c r="U141" i="6" s="1"/>
  <c r="U142" i="6" s="1"/>
  <c r="U143" i="6" s="1"/>
  <c r="U144" i="6" s="1"/>
  <c r="U145" i="6" s="1"/>
  <c r="U146" i="6" s="1"/>
  <c r="U147" i="6" s="1"/>
  <c r="U148" i="6" s="1"/>
  <c r="U149" i="6" s="1"/>
  <c r="U150" i="6" s="1"/>
  <c r="U151" i="6" s="1"/>
  <c r="U152" i="6" s="1"/>
  <c r="U153" i="6" s="1"/>
  <c r="U154" i="6" s="1"/>
  <c r="U155" i="6" s="1"/>
  <c r="U156" i="6" s="1"/>
  <c r="U157" i="6" s="1"/>
  <c r="U158" i="6" s="1"/>
  <c r="U159" i="6" s="1"/>
  <c r="U160" i="6" s="1"/>
  <c r="U161" i="6" s="1"/>
  <c r="U162" i="6" s="1"/>
  <c r="U163" i="6" s="1"/>
  <c r="U164" i="6" s="1"/>
  <c r="U165" i="6" s="1"/>
  <c r="U166" i="6" s="1"/>
  <c r="U167" i="6" s="1"/>
  <c r="U168" i="6" s="1"/>
  <c r="U169" i="6" s="1"/>
  <c r="U170" i="6" s="1"/>
  <c r="U171" i="6" s="1"/>
  <c r="U172" i="6" s="1"/>
  <c r="U173" i="6" s="1"/>
  <c r="U174" i="6" s="1"/>
  <c r="U175" i="6" s="1"/>
  <c r="U176" i="6" s="1"/>
  <c r="U177" i="6" s="1"/>
  <c r="U178" i="6" s="1"/>
  <c r="U179" i="6" s="1"/>
  <c r="U180" i="6" s="1"/>
  <c r="U181" i="6" s="1"/>
  <c r="U182" i="6" s="1"/>
  <c r="U183" i="6" s="1"/>
  <c r="U184" i="6" s="1"/>
  <c r="U185" i="6" s="1"/>
  <c r="U186" i="6" s="1"/>
  <c r="U187" i="6" s="1"/>
  <c r="U188" i="6" s="1"/>
  <c r="U189" i="6" s="1"/>
  <c r="U190" i="6" s="1"/>
  <c r="U191" i="6" s="1"/>
  <c r="U192" i="6" s="1"/>
  <c r="U193" i="6" s="1"/>
  <c r="U194" i="6" s="1"/>
  <c r="U195" i="6" s="1"/>
  <c r="U196" i="6" s="1"/>
  <c r="U197" i="6" s="1"/>
  <c r="U198" i="6" s="1"/>
  <c r="U199" i="6" s="1"/>
  <c r="U200" i="6" s="1"/>
  <c r="U201" i="6" s="1"/>
  <c r="U202" i="6" s="1"/>
  <c r="U203" i="6" s="1"/>
  <c r="U204" i="6" s="1"/>
  <c r="U205" i="6" s="1"/>
  <c r="U206" i="6" s="1"/>
  <c r="U207" i="6" s="1"/>
  <c r="U208" i="6" s="1"/>
  <c r="U209" i="6" s="1"/>
  <c r="U210" i="6" s="1"/>
  <c r="U211" i="6" s="1"/>
  <c r="U212" i="6" s="1"/>
  <c r="U213" i="6" s="1"/>
  <c r="U214" i="6" s="1"/>
  <c r="U215" i="6" s="1"/>
  <c r="U216" i="6" s="1"/>
  <c r="U217" i="6" s="1"/>
  <c r="U218" i="6" s="1"/>
  <c r="U219" i="6" s="1"/>
  <c r="U220" i="6" s="1"/>
  <c r="U221" i="6" s="1"/>
  <c r="U222" i="6" s="1"/>
  <c r="U223" i="6" s="1"/>
  <c r="U224" i="6" s="1"/>
  <c r="U225" i="6" s="1"/>
  <c r="U226" i="6" s="1"/>
  <c r="U227" i="6" s="1"/>
  <c r="U228" i="6" s="1"/>
  <c r="U229" i="6" s="1"/>
  <c r="U230" i="6" s="1"/>
  <c r="U231" i="6" s="1"/>
  <c r="U232" i="6" s="1"/>
  <c r="U233" i="6" s="1"/>
  <c r="U234" i="6" s="1"/>
  <c r="U235" i="6" s="1"/>
  <c r="U236" i="6" s="1"/>
  <c r="U237" i="6" s="1"/>
  <c r="U238" i="6" s="1"/>
  <c r="U239" i="6" s="1"/>
  <c r="U240" i="6" s="1"/>
  <c r="U241" i="6" s="1"/>
  <c r="U242" i="6" s="1"/>
  <c r="U243" i="6" s="1"/>
  <c r="U244" i="6" s="1"/>
  <c r="U245" i="6" s="1"/>
  <c r="U246" i="6" s="1"/>
  <c r="U247" i="6" s="1"/>
  <c r="U248" i="6" s="1"/>
  <c r="U249" i="6" s="1"/>
  <c r="U250" i="6" s="1"/>
  <c r="U251" i="6" s="1"/>
  <c r="U252" i="6" s="1"/>
  <c r="U253" i="6" s="1"/>
  <c r="U254" i="6" s="1"/>
  <c r="U255" i="6" s="1"/>
  <c r="U256" i="6" s="1"/>
  <c r="U257" i="6" s="1"/>
  <c r="U258" i="6" s="1"/>
  <c r="U259" i="6" s="1"/>
  <c r="U260" i="6" s="1"/>
  <c r="U261" i="6" s="1"/>
  <c r="U262" i="6" s="1"/>
  <c r="U263" i="6" s="1"/>
  <c r="U264" i="6" s="1"/>
  <c r="U265" i="6" s="1"/>
  <c r="U266" i="6" s="1"/>
  <c r="U267" i="6" s="1"/>
  <c r="U268" i="6" s="1"/>
  <c r="U269" i="6" s="1"/>
  <c r="U270" i="6" s="1"/>
  <c r="U271" i="6" s="1"/>
  <c r="U272" i="6" s="1"/>
  <c r="U273" i="6" s="1"/>
  <c r="U274" i="6" s="1"/>
  <c r="U275" i="6" s="1"/>
  <c r="U276" i="6" s="1"/>
  <c r="U277" i="6" s="1"/>
  <c r="U278" i="6" s="1"/>
  <c r="U279" i="6" s="1"/>
  <c r="U280" i="6" s="1"/>
  <c r="U281" i="6" s="1"/>
  <c r="U282" i="6" s="1"/>
  <c r="U283" i="6" s="1"/>
  <c r="U284" i="6" s="1"/>
  <c r="U285" i="6" s="1"/>
  <c r="U286" i="6" s="1"/>
  <c r="U287" i="6" s="1"/>
  <c r="U288" i="6" s="1"/>
  <c r="U289" i="6" s="1"/>
  <c r="U290" i="6" s="1"/>
  <c r="U291" i="6" s="1"/>
  <c r="U292" i="6" s="1"/>
  <c r="U293" i="6" s="1"/>
  <c r="U294" i="6" s="1"/>
  <c r="U295" i="6" s="1"/>
  <c r="U296" i="6" s="1"/>
  <c r="U297" i="6" s="1"/>
  <c r="U298" i="6" s="1"/>
  <c r="U299" i="6" s="1"/>
  <c r="U300" i="6" s="1"/>
  <c r="U301" i="6" s="1"/>
  <c r="U302" i="6" s="1"/>
  <c r="U303" i="6" s="1"/>
  <c r="U304" i="6" s="1"/>
  <c r="U305" i="6" s="1"/>
  <c r="U306" i="6" s="1"/>
  <c r="U307" i="6" s="1"/>
  <c r="U308" i="6" s="1"/>
  <c r="U309" i="6" s="1"/>
  <c r="U310" i="6" s="1"/>
  <c r="U311" i="6" s="1"/>
  <c r="U312" i="6" s="1"/>
  <c r="U313" i="6" s="1"/>
  <c r="U314" i="6" s="1"/>
  <c r="U315" i="6" s="1"/>
  <c r="U316" i="6" s="1"/>
  <c r="U317" i="6" s="1"/>
  <c r="U318" i="6" s="1"/>
  <c r="U319" i="6" s="1"/>
  <c r="U320" i="6" s="1"/>
  <c r="U321" i="6" s="1"/>
  <c r="U322" i="6" s="1"/>
  <c r="U323" i="6" s="1"/>
  <c r="U324" i="6" s="1"/>
  <c r="U325" i="6" s="1"/>
  <c r="U326" i="6" s="1"/>
  <c r="U327" i="6" s="1"/>
  <c r="U328" i="6" s="1"/>
  <c r="U329" i="6" s="1"/>
  <c r="U330" i="6" s="1"/>
  <c r="U331" i="6" s="1"/>
  <c r="U332" i="6" s="1"/>
  <c r="U333" i="6" s="1"/>
  <c r="U334" i="6" s="1"/>
  <c r="U335" i="6" s="1"/>
  <c r="U336" i="6" s="1"/>
  <c r="U337" i="6" s="1"/>
  <c r="U338" i="6" s="1"/>
  <c r="U339" i="6" s="1"/>
  <c r="U340" i="6" s="1"/>
  <c r="U341" i="6" s="1"/>
  <c r="U342" i="6" s="1"/>
  <c r="U343" i="6" s="1"/>
  <c r="U344" i="6" s="1"/>
  <c r="U345" i="6" s="1"/>
  <c r="U346" i="6" s="1"/>
  <c r="U347" i="6" s="1"/>
  <c r="U348" i="6" s="1"/>
  <c r="U349" i="6" s="1"/>
  <c r="U350" i="6" s="1"/>
  <c r="U351" i="6" s="1"/>
  <c r="U352" i="6" s="1"/>
  <c r="U353" i="6" s="1"/>
  <c r="U354" i="6" s="1"/>
  <c r="U355" i="6" s="1"/>
  <c r="U356" i="6" s="1"/>
  <c r="U357" i="6" s="1"/>
  <c r="U358" i="6" s="1"/>
  <c r="U359" i="6" s="1"/>
  <c r="U360" i="6" s="1"/>
  <c r="U361" i="6" s="1"/>
  <c r="U362" i="6" s="1"/>
  <c r="U363" i="6" s="1"/>
  <c r="U364" i="6" s="1"/>
  <c r="U365" i="6" s="1"/>
  <c r="U366" i="6" s="1"/>
  <c r="U367" i="6" s="1"/>
  <c r="U368" i="6" s="1"/>
  <c r="U369" i="6" s="1"/>
  <c r="U370" i="6" s="1"/>
  <c r="E32" i="6" l="1"/>
  <c r="H32" i="6" s="1"/>
  <c r="C32" i="6"/>
  <c r="D32" i="6" l="1"/>
  <c r="B33" i="6" s="1"/>
  <c r="C33" i="6" s="1"/>
  <c r="E33" i="6" l="1"/>
  <c r="H33" i="6" l="1"/>
  <c r="D33" i="6"/>
  <c r="B34" i="6" s="1"/>
  <c r="C34" i="6" s="1"/>
  <c r="E34" i="6" l="1"/>
  <c r="H34" i="6" s="1"/>
  <c r="D34" i="6" l="1"/>
  <c r="B35" i="6" s="1"/>
  <c r="C35" i="6" l="1"/>
  <c r="E35" i="6"/>
  <c r="H35" i="6" s="1"/>
  <c r="D35" i="6" l="1"/>
  <c r="B36" i="6"/>
  <c r="C36" i="6" l="1"/>
  <c r="E36" i="6"/>
  <c r="H36" i="6" s="1"/>
  <c r="D36" i="6"/>
  <c r="B37" i="6" s="1"/>
  <c r="C37" i="6" s="1"/>
  <c r="E37" i="6" l="1"/>
  <c r="H37" i="6" s="1"/>
  <c r="D37" i="6" l="1"/>
  <c r="B38" i="6" s="1"/>
  <c r="C38" i="6" l="1"/>
  <c r="E38" i="6"/>
  <c r="H38" i="6" s="1"/>
  <c r="D38" i="6" l="1"/>
  <c r="B39" i="6" s="1"/>
  <c r="C39" i="6" l="1"/>
  <c r="E39" i="6" s="1"/>
  <c r="D39" i="6" l="1"/>
  <c r="B40" i="6" s="1"/>
  <c r="H39" i="6"/>
  <c r="C40" i="6" l="1"/>
  <c r="E40" i="6" s="1"/>
  <c r="H40" i="6" s="1"/>
  <c r="B41" i="6" l="1"/>
  <c r="D40" i="6"/>
  <c r="E41" i="6" l="1"/>
  <c r="H41" i="6" s="1"/>
  <c r="C41" i="6"/>
  <c r="D41" i="6" l="1"/>
  <c r="B42" i="6" s="1"/>
  <c r="C42" i="6" l="1"/>
  <c r="E42" i="6" s="1"/>
  <c r="H42" i="6" s="1"/>
  <c r="D42" i="6" l="1"/>
  <c r="B43" i="6" s="1"/>
  <c r="C43" i="6" l="1"/>
  <c r="D43" i="6"/>
  <c r="B44" i="6" s="1"/>
  <c r="E43" i="6"/>
  <c r="H43" i="6" s="1"/>
  <c r="C44" i="6" l="1"/>
  <c r="E44" i="6"/>
  <c r="H44" i="6" s="1"/>
  <c r="D44" i="6" l="1"/>
  <c r="B45" i="6" s="1"/>
  <c r="C45" i="6" l="1"/>
  <c r="E45" i="6" s="1"/>
  <c r="H45" i="6" s="1"/>
  <c r="D45" i="6"/>
  <c r="B46" i="6"/>
  <c r="C46" i="6" l="1"/>
  <c r="E46" i="6" s="1"/>
  <c r="H46" i="6" s="1"/>
  <c r="D46" i="6" l="1"/>
  <c r="B47" i="6" s="1"/>
  <c r="C47" i="6" l="1"/>
  <c r="E47" i="6"/>
  <c r="H47" i="6" s="1"/>
  <c r="D47" i="6" l="1"/>
  <c r="B48" i="6" s="1"/>
  <c r="E48" i="6" l="1"/>
  <c r="H48" i="6" s="1"/>
  <c r="C48" i="6"/>
  <c r="D48" i="6" s="1"/>
  <c r="B49" i="6" s="1"/>
  <c r="C49" i="6" l="1"/>
  <c r="E49" i="6"/>
  <c r="B50" i="6" s="1"/>
  <c r="H49" i="6"/>
  <c r="D49" i="6"/>
  <c r="C50" i="6" l="1"/>
  <c r="E50" i="6" l="1"/>
  <c r="H50" i="6" s="1"/>
  <c r="D50" i="6" l="1"/>
  <c r="B51" i="6"/>
  <c r="C51" i="6" l="1"/>
  <c r="E51" i="6"/>
  <c r="H51" i="6" s="1"/>
  <c r="D51" i="6"/>
  <c r="B52" i="6" l="1"/>
  <c r="C52" i="6" l="1"/>
  <c r="E52" i="6" l="1"/>
  <c r="H52" i="6" s="1"/>
  <c r="D52" i="6" l="1"/>
  <c r="B53" i="6"/>
  <c r="C53" i="6" l="1"/>
  <c r="E53" i="6"/>
  <c r="H53" i="6" s="1"/>
  <c r="D53" i="6" l="1"/>
  <c r="B54" i="6" s="1"/>
  <c r="C54" i="6"/>
  <c r="D54" i="6" s="1"/>
  <c r="B55" i="6" s="1"/>
  <c r="E54" i="6"/>
  <c r="H54" i="6" s="1"/>
  <c r="C55" i="6" l="1"/>
  <c r="E55" i="6" l="1"/>
  <c r="H55" i="6" s="1"/>
  <c r="D55" i="6" l="1"/>
  <c r="B56" i="6"/>
  <c r="C56" i="6" l="1"/>
  <c r="E56" i="6"/>
  <c r="H56" i="6" s="1"/>
  <c r="D56" i="6"/>
  <c r="B57" i="6" s="1"/>
  <c r="C57" i="6" l="1"/>
  <c r="E57" i="6" l="1"/>
  <c r="H57" i="6" s="1"/>
  <c r="D57" i="6" l="1"/>
  <c r="B58" i="6"/>
  <c r="C58" i="6" l="1"/>
  <c r="E58" i="6" l="1"/>
  <c r="H58" i="6" s="1"/>
  <c r="D58" i="6" l="1"/>
  <c r="B59" i="6"/>
  <c r="C59" i="6" l="1"/>
  <c r="E59" i="6" s="1"/>
  <c r="H59" i="6" s="1"/>
  <c r="D59" i="6"/>
  <c r="B60" i="6" l="1"/>
  <c r="C60" i="6" l="1"/>
  <c r="E60" i="6"/>
  <c r="H60" i="6" s="1"/>
  <c r="D60" i="6" l="1"/>
  <c r="B61" i="6" s="1"/>
  <c r="C61" i="6"/>
  <c r="E61" i="6"/>
  <c r="H61" i="6" s="1"/>
  <c r="D61" i="6" l="1"/>
  <c r="B62" i="6" s="1"/>
  <c r="C62" i="6"/>
  <c r="D62" i="6" s="1"/>
  <c r="E62" i="6"/>
  <c r="H62" i="6" s="1"/>
  <c r="B63" i="6" l="1"/>
  <c r="C63" i="6" l="1"/>
  <c r="E63" i="6"/>
  <c r="H63" i="6" s="1"/>
  <c r="D63" i="6"/>
  <c r="B64" i="6" l="1"/>
  <c r="C64" i="6" l="1"/>
  <c r="E64" i="6" s="1"/>
  <c r="H64" i="6" s="1"/>
  <c r="D64" i="6" l="1"/>
  <c r="B65" i="6" s="1"/>
  <c r="D65" i="6"/>
  <c r="C65" i="6"/>
  <c r="E65" i="6" s="1"/>
  <c r="H65" i="6" s="1"/>
  <c r="B66" i="6" l="1"/>
  <c r="C66" i="6" l="1"/>
  <c r="E66" i="6" s="1"/>
  <c r="H66" i="6" s="1"/>
  <c r="D66" i="6"/>
  <c r="B67" i="6"/>
  <c r="C67" i="6" l="1"/>
  <c r="E67" i="6" s="1"/>
  <c r="H67" i="6" s="1"/>
  <c r="D67" i="6"/>
  <c r="B68" i="6" s="1"/>
  <c r="C68" i="6" l="1"/>
  <c r="E68" i="6" s="1"/>
  <c r="D68" i="6"/>
  <c r="H68" i="6" l="1"/>
  <c r="B69" i="6"/>
  <c r="C69" i="6" l="1"/>
  <c r="E69" i="6" s="1"/>
  <c r="H69" i="6" s="1"/>
  <c r="D69" i="6" l="1"/>
  <c r="B70" i="6"/>
  <c r="C70" i="6" l="1"/>
  <c r="E70" i="6"/>
  <c r="H70" i="6" s="1"/>
  <c r="D70" i="6"/>
  <c r="B71" i="6" l="1"/>
  <c r="C71" i="6" l="1"/>
  <c r="E71" i="6"/>
  <c r="H71" i="6" s="1"/>
  <c r="D71" i="6" l="1"/>
  <c r="B72" i="6" s="1"/>
  <c r="C72" i="6"/>
  <c r="E72" i="6" s="1"/>
  <c r="H72" i="6" s="1"/>
  <c r="D72" i="6"/>
  <c r="B73" i="6" s="1"/>
  <c r="C73" i="6" l="1"/>
  <c r="E73" i="6" s="1"/>
  <c r="H73" i="6" s="1"/>
  <c r="D73" i="6"/>
  <c r="B74" i="6" s="1"/>
  <c r="C74" i="6" l="1"/>
  <c r="E74" i="6"/>
  <c r="H74" i="6" s="1"/>
  <c r="D74" i="6" l="1"/>
  <c r="B75" i="6" s="1"/>
  <c r="C75" i="6" s="1"/>
  <c r="E75" i="6"/>
  <c r="H75" i="6" s="1"/>
  <c r="D75" i="6" l="1"/>
  <c r="B76" i="6" s="1"/>
  <c r="C76" i="6" l="1"/>
  <c r="E76" i="6"/>
  <c r="H76" i="6" s="1"/>
  <c r="D76" i="6" l="1"/>
  <c r="B77" i="6" s="1"/>
  <c r="C77" i="6" l="1"/>
  <c r="E77" i="6" s="1"/>
  <c r="H77" i="6" l="1"/>
  <c r="D77" i="6"/>
  <c r="B78" i="6" s="1"/>
  <c r="C78" i="6" l="1"/>
  <c r="E78" i="6" s="1"/>
  <c r="H78" i="6" s="1"/>
  <c r="D78" i="6"/>
  <c r="B79" i="6" s="1"/>
  <c r="C79" i="6" l="1"/>
  <c r="E79" i="6" s="1"/>
  <c r="H79" i="6" s="1"/>
  <c r="D79" i="6" l="1"/>
  <c r="B80" i="6" s="1"/>
  <c r="C80" i="6"/>
  <c r="E80" i="6" s="1"/>
  <c r="H80" i="6" s="1"/>
  <c r="D80" i="6" l="1"/>
  <c r="B81" i="6"/>
  <c r="C81" i="6" l="1"/>
  <c r="E81" i="6" l="1"/>
  <c r="D81" i="6" s="1"/>
  <c r="H81" i="6" l="1"/>
  <c r="B82" i="6"/>
  <c r="C82" i="6" l="1"/>
  <c r="E82" i="6" s="1"/>
  <c r="H82" i="6" s="1"/>
  <c r="D82" i="6" l="1"/>
  <c r="B83" i="6"/>
  <c r="C83" i="6" l="1"/>
  <c r="E83" i="6" l="1"/>
  <c r="H83" i="6" s="1"/>
  <c r="D83" i="6" l="1"/>
  <c r="B84" i="6"/>
  <c r="C84" i="6" s="1"/>
  <c r="E84" i="6" s="1"/>
  <c r="H84" i="6" s="1"/>
  <c r="D84" i="6" l="1"/>
  <c r="B85" i="6"/>
  <c r="C85" i="6" l="1"/>
  <c r="E85" i="6" s="1"/>
  <c r="D85" i="6"/>
  <c r="H85" i="6" l="1"/>
  <c r="B86" i="6"/>
  <c r="C86" i="6" l="1"/>
  <c r="E86" i="6" l="1"/>
  <c r="H86" i="6" s="1"/>
  <c r="D86" i="6" l="1"/>
  <c r="B87" i="6"/>
  <c r="C87" i="6" l="1"/>
  <c r="E87" i="6" s="1"/>
  <c r="D87" i="6" s="1"/>
  <c r="H87" i="6" l="1"/>
  <c r="B88" i="6"/>
  <c r="C88" i="6" l="1"/>
  <c r="E88" i="6" s="1"/>
  <c r="D88" i="6"/>
  <c r="H88" i="6" l="1"/>
  <c r="B89" i="6"/>
  <c r="C89" i="6" l="1"/>
  <c r="E89" i="6" s="1"/>
  <c r="D89" i="6" l="1"/>
  <c r="H89" i="6"/>
  <c r="B90" i="6"/>
  <c r="C90" i="6" l="1"/>
  <c r="E90" i="6"/>
  <c r="H90" i="6" s="1"/>
  <c r="D90" i="6" l="1"/>
  <c r="B91" i="6" s="1"/>
  <c r="C91" i="6" l="1"/>
  <c r="E91" i="6"/>
  <c r="H91" i="6" s="1"/>
  <c r="D91" i="6" l="1"/>
  <c r="B92" i="6" s="1"/>
  <c r="C92" i="6"/>
  <c r="E92" i="6"/>
  <c r="H92" i="6" s="1"/>
  <c r="D92" i="6" l="1"/>
  <c r="B93" i="6"/>
  <c r="C93" i="6" l="1"/>
  <c r="E93" i="6" s="1"/>
  <c r="H93" i="6" s="1"/>
  <c r="D93" i="6"/>
  <c r="B94" i="6" l="1"/>
  <c r="C94" i="6" l="1"/>
  <c r="E94" i="6" s="1"/>
  <c r="H94" i="6" s="1"/>
  <c r="D94" i="6"/>
  <c r="B95" i="6" l="1"/>
  <c r="C95" i="6" l="1"/>
  <c r="E95" i="6" s="1"/>
  <c r="H95" i="6" s="1"/>
  <c r="D95" i="6"/>
  <c r="B96" i="6" l="1"/>
  <c r="C96" i="6" l="1"/>
  <c r="E96" i="6" s="1"/>
  <c r="H96" i="6" s="1"/>
  <c r="D96" i="6"/>
  <c r="B97" i="6" l="1"/>
  <c r="C97" i="6" l="1"/>
  <c r="E97" i="6" s="1"/>
  <c r="D97" i="6" s="1"/>
  <c r="H97" i="6" l="1"/>
  <c r="B98" i="6"/>
  <c r="C98" i="6" l="1"/>
  <c r="E98" i="6" l="1"/>
  <c r="H98" i="6" s="1"/>
  <c r="D98" i="6" l="1"/>
  <c r="B99" i="6" s="1"/>
  <c r="C99" i="6"/>
  <c r="E99" i="6"/>
  <c r="H99" i="6" s="1"/>
  <c r="D99" i="6" l="1"/>
  <c r="B100" i="6"/>
  <c r="C100" i="6" s="1"/>
  <c r="E100" i="6" s="1"/>
  <c r="H100" i="6" s="1"/>
  <c r="D100" i="6" l="1"/>
  <c r="B101" i="6"/>
  <c r="C101" i="6" l="1"/>
  <c r="E101" i="6" l="1"/>
  <c r="H101" i="6" s="1"/>
  <c r="D101" i="6" l="1"/>
  <c r="B102" i="6"/>
  <c r="C102" i="6" l="1"/>
  <c r="E102" i="6" s="1"/>
  <c r="D102" i="6" s="1"/>
  <c r="H102" i="6" l="1"/>
  <c r="B103" i="6"/>
  <c r="C103" i="6" l="1"/>
  <c r="E103" i="6" s="1"/>
  <c r="D103" i="6" s="1"/>
  <c r="H103" i="6" l="1"/>
  <c r="B104" i="6"/>
  <c r="C104" i="6" l="1"/>
  <c r="E104" i="6" s="1"/>
  <c r="H104" i="6" s="1"/>
  <c r="D104" i="6" l="1"/>
  <c r="B105" i="6" s="1"/>
  <c r="C105" i="6" s="1"/>
  <c r="E105" i="6" s="1"/>
  <c r="H105" i="6" s="1"/>
  <c r="D105" i="6" l="1"/>
  <c r="B106" i="6" s="1"/>
  <c r="C106" i="6"/>
  <c r="E106" i="6" s="1"/>
  <c r="D106" i="6" s="1"/>
  <c r="H106" i="6" l="1"/>
  <c r="B107" i="6"/>
  <c r="C107" i="6" l="1"/>
  <c r="E107" i="6" s="1"/>
  <c r="H107" i="6" s="1"/>
  <c r="D107" i="6" l="1"/>
  <c r="B108" i="6"/>
  <c r="C108" i="6" l="1"/>
  <c r="E108" i="6" s="1"/>
  <c r="H108" i="6" s="1"/>
  <c r="D108" i="6"/>
  <c r="B109" i="6" l="1"/>
  <c r="C109" i="6" l="1"/>
  <c r="E109" i="6" l="1"/>
  <c r="H109" i="6" s="1"/>
  <c r="D109" i="6" l="1"/>
  <c r="B110" i="6"/>
  <c r="C110" i="6" l="1"/>
  <c r="E110" i="6" s="1"/>
  <c r="H110" i="6" s="1"/>
  <c r="D110" i="6" l="1"/>
  <c r="B111" i="6"/>
  <c r="C111" i="6" l="1"/>
  <c r="E111" i="6" l="1"/>
  <c r="H111" i="6" s="1"/>
  <c r="D111" i="6" l="1"/>
  <c r="B112" i="6"/>
  <c r="C112" i="6" l="1"/>
  <c r="E112" i="6" s="1"/>
  <c r="H112" i="6" s="1"/>
  <c r="D112" i="6"/>
  <c r="B113" i="6" l="1"/>
  <c r="C113" i="6" l="1"/>
  <c r="E113" i="6" s="1"/>
  <c r="H113" i="6" s="1"/>
  <c r="D113" i="6" l="1"/>
  <c r="B114" i="6"/>
  <c r="C114" i="6" l="1"/>
  <c r="E114" i="6" s="1"/>
  <c r="H114" i="6" s="1"/>
  <c r="D114" i="6"/>
  <c r="B115" i="6" l="1"/>
  <c r="C115" i="6" l="1"/>
  <c r="E115" i="6" l="1"/>
  <c r="H115" i="6" s="1"/>
  <c r="D115" i="6" l="1"/>
  <c r="B116" i="6" s="1"/>
  <c r="C116" i="6" l="1"/>
  <c r="E116" i="6" s="1"/>
  <c r="H116" i="6" s="1"/>
  <c r="D116" i="6" l="1"/>
  <c r="B117" i="6" s="1"/>
  <c r="C117" i="6" l="1"/>
  <c r="E117" i="6" s="1"/>
  <c r="H117" i="6" s="1"/>
  <c r="D117" i="6" l="1"/>
  <c r="B118" i="6" s="1"/>
  <c r="C118" i="6" s="1"/>
  <c r="E118" i="6" s="1"/>
  <c r="H118" i="6" s="1"/>
  <c r="D118" i="6" l="1"/>
  <c r="B119" i="6" s="1"/>
  <c r="C119" i="6" l="1"/>
  <c r="E119" i="6" l="1"/>
  <c r="H119" i="6" s="1"/>
  <c r="D119" i="6" l="1"/>
  <c r="B120" i="6"/>
  <c r="C120" i="6" s="1"/>
  <c r="E120" i="6"/>
  <c r="H120" i="6" s="1"/>
  <c r="D120" i="6" l="1"/>
  <c r="B121" i="6"/>
  <c r="C121" i="6" s="1"/>
  <c r="E121" i="6" s="1"/>
  <c r="H121" i="6" s="1"/>
  <c r="D121" i="6" l="1"/>
  <c r="B122" i="6"/>
  <c r="C122" i="6" l="1"/>
  <c r="E122" i="6" s="1"/>
  <c r="D122" i="6" s="1"/>
  <c r="H122" i="6" l="1"/>
  <c r="B123" i="6"/>
  <c r="C123" i="6" l="1"/>
  <c r="E123" i="6" s="1"/>
  <c r="H123" i="6" s="1"/>
  <c r="D123" i="6"/>
  <c r="B124" i="6" l="1"/>
  <c r="C124" i="6" l="1"/>
  <c r="E124" i="6" s="1"/>
  <c r="H124" i="6" s="1"/>
  <c r="D124" i="6" l="1"/>
  <c r="B125" i="6"/>
  <c r="C125" i="6" l="1"/>
  <c r="E125" i="6" s="1"/>
  <c r="H125" i="6" s="1"/>
  <c r="D125" i="6" l="1"/>
  <c r="B126" i="6"/>
  <c r="C126" i="6" l="1"/>
  <c r="E126" i="6" s="1"/>
  <c r="D126" i="6"/>
  <c r="H126" i="6" l="1"/>
  <c r="B127" i="6"/>
  <c r="C127" i="6" l="1"/>
  <c r="E127" i="6"/>
  <c r="H127" i="6" s="1"/>
  <c r="D127" i="6"/>
  <c r="B128" i="6" l="1"/>
  <c r="C128" i="6"/>
  <c r="E128" i="6" l="1"/>
  <c r="H128" i="6" s="1"/>
  <c r="D128" i="6" l="1"/>
  <c r="B129" i="6"/>
  <c r="C129" i="6" s="1"/>
  <c r="E129" i="6" s="1"/>
  <c r="H129" i="6" s="1"/>
  <c r="D129" i="6" l="1"/>
  <c r="B130" i="6" s="1"/>
  <c r="C130" i="6" l="1"/>
  <c r="E130" i="6" s="1"/>
  <c r="D130" i="6" s="1"/>
  <c r="H130" i="6" l="1"/>
  <c r="B131" i="6"/>
  <c r="C131" i="6" l="1"/>
  <c r="E131" i="6" l="1"/>
  <c r="H131" i="6" s="1"/>
  <c r="D131" i="6" l="1"/>
  <c r="B132" i="6"/>
  <c r="C132" i="6" l="1"/>
  <c r="E132" i="6" l="1"/>
  <c r="H132" i="6" s="1"/>
  <c r="D132" i="6" l="1"/>
  <c r="B133" i="6"/>
  <c r="C133" i="6" s="1"/>
  <c r="E133" i="6" s="1"/>
  <c r="H133" i="6" s="1"/>
  <c r="D133" i="6" l="1"/>
  <c r="B134" i="6"/>
  <c r="C134" i="6" l="1"/>
  <c r="E134" i="6" s="1"/>
  <c r="D134" i="6" s="1"/>
  <c r="H134" i="6" l="1"/>
  <c r="B135" i="6"/>
  <c r="C135" i="6" l="1"/>
  <c r="E135" i="6" l="1"/>
  <c r="H135" i="6" s="1"/>
  <c r="D135" i="6" l="1"/>
  <c r="B136" i="6" s="1"/>
  <c r="C136" i="6" s="1"/>
  <c r="E136" i="6" l="1"/>
  <c r="H136" i="6" s="1"/>
  <c r="D136" i="6" l="1"/>
  <c r="B137" i="6"/>
  <c r="C137" i="6" l="1"/>
  <c r="E137" i="6" s="1"/>
  <c r="H137" i="6" s="1"/>
  <c r="D137" i="6"/>
  <c r="B138" i="6" l="1"/>
  <c r="C138" i="6"/>
  <c r="E138" i="6" s="1"/>
  <c r="D138" i="6" s="1"/>
  <c r="H138" i="6" l="1"/>
  <c r="B139" i="6"/>
  <c r="C139" i="6" l="1"/>
  <c r="E139" i="6" l="1"/>
  <c r="H139" i="6" s="1"/>
  <c r="D139" i="6" l="1"/>
  <c r="B140" i="6" s="1"/>
  <c r="C140" i="6" l="1"/>
  <c r="E140" i="6" l="1"/>
  <c r="D140" i="6" s="1"/>
  <c r="H140" i="6" l="1"/>
  <c r="B141" i="6"/>
  <c r="C141" i="6" l="1"/>
  <c r="E141" i="6"/>
  <c r="D141" i="6" s="1"/>
  <c r="H141" i="6" l="1"/>
  <c r="B142" i="6"/>
  <c r="C142" i="6" l="1"/>
  <c r="E142" i="6" s="1"/>
  <c r="H142" i="6" s="1"/>
  <c r="D142" i="6"/>
  <c r="B143" i="6" s="1"/>
  <c r="C143" i="6" l="1"/>
  <c r="E143" i="6" s="1"/>
  <c r="D143" i="6" s="1"/>
  <c r="H143" i="6" l="1"/>
  <c r="B144" i="6"/>
  <c r="C144" i="6" l="1"/>
  <c r="E144" i="6"/>
  <c r="D144" i="6" l="1"/>
  <c r="B145" i="6"/>
  <c r="C145" i="6" s="1"/>
  <c r="H144" i="6"/>
  <c r="E145" i="6" l="1"/>
  <c r="H145" i="6" s="1"/>
  <c r="D145" i="6"/>
  <c r="B146" i="6" s="1"/>
  <c r="C146" i="6" s="1"/>
  <c r="E146" i="6" s="1"/>
  <c r="H146" i="6" s="1"/>
  <c r="D146" i="6" l="1"/>
  <c r="B147" i="6"/>
  <c r="C147" i="6" l="1"/>
  <c r="E147" i="6" s="1"/>
  <c r="H147" i="6" s="1"/>
  <c r="D147" i="6" l="1"/>
  <c r="B148" i="6"/>
  <c r="C148" i="6" l="1"/>
  <c r="E148" i="6" s="1"/>
  <c r="D148" i="6" s="1"/>
  <c r="H148" i="6" l="1"/>
  <c r="B149" i="6"/>
  <c r="C149" i="6" s="1"/>
  <c r="E149" i="6" s="1"/>
  <c r="H149" i="6" s="1"/>
  <c r="D149" i="6" l="1"/>
  <c r="B150" i="6"/>
  <c r="C150" i="6" l="1"/>
  <c r="E150" i="6"/>
  <c r="H150" i="6" s="1"/>
  <c r="D150" i="6" l="1"/>
  <c r="B151" i="6"/>
  <c r="C151" i="6" l="1"/>
  <c r="E151" i="6" s="1"/>
  <c r="H151" i="6" s="1"/>
  <c r="D151" i="6" l="1"/>
  <c r="B152" i="6"/>
  <c r="C152" i="6" l="1"/>
  <c r="E152" i="6" s="1"/>
  <c r="D152" i="6"/>
  <c r="H152" i="6" l="1"/>
  <c r="B153" i="6"/>
  <c r="C153" i="6" l="1"/>
  <c r="E153" i="6" l="1"/>
  <c r="H153" i="6" s="1"/>
  <c r="D153" i="6" l="1"/>
  <c r="B154" i="6" s="1"/>
  <c r="C154" i="6" s="1"/>
  <c r="E154" i="6" l="1"/>
  <c r="H154" i="6" s="1"/>
  <c r="D154" i="6" l="1"/>
  <c r="B155" i="6" s="1"/>
  <c r="C155" i="6"/>
  <c r="E155" i="6" s="1"/>
  <c r="H155" i="6" s="1"/>
  <c r="D155" i="6" l="1"/>
  <c r="B156" i="6" s="1"/>
  <c r="C156" i="6" l="1"/>
  <c r="E156" i="6" s="1"/>
  <c r="D156" i="6"/>
  <c r="H156" i="6" l="1"/>
  <c r="B157" i="6"/>
  <c r="C157" i="6" l="1"/>
  <c r="E157" i="6"/>
  <c r="H157" i="6" s="1"/>
  <c r="D157" i="6" l="1"/>
  <c r="B158" i="6"/>
  <c r="C158" i="6" l="1"/>
  <c r="E158" i="6" l="1"/>
  <c r="H158" i="6" s="1"/>
  <c r="D158" i="6" l="1"/>
  <c r="B159" i="6" s="1"/>
  <c r="C159" i="6" l="1"/>
  <c r="E159" i="6" s="1"/>
  <c r="H159" i="6" s="1"/>
  <c r="D159" i="6" l="1"/>
  <c r="B160" i="6" s="1"/>
  <c r="C160" i="6"/>
  <c r="E160" i="6"/>
  <c r="H160" i="6" s="1"/>
  <c r="D160" i="6" l="1"/>
  <c r="B161" i="6"/>
  <c r="C161" i="6" l="1"/>
  <c r="E161" i="6" l="1"/>
  <c r="H161" i="6" s="1"/>
  <c r="D161" i="6" l="1"/>
  <c r="B162" i="6" s="1"/>
  <c r="C162" i="6" s="1"/>
  <c r="E162" i="6" l="1"/>
  <c r="H162" i="6" s="1"/>
  <c r="D162" i="6" l="1"/>
  <c r="B163" i="6" s="1"/>
  <c r="C163" i="6" s="1"/>
  <c r="E163" i="6" s="1"/>
  <c r="H163" i="6" s="1"/>
  <c r="D163" i="6" l="1"/>
  <c r="B164" i="6" s="1"/>
  <c r="C164" i="6" l="1"/>
  <c r="E164" i="6"/>
  <c r="H164" i="6" s="1"/>
  <c r="D164" i="6" l="1"/>
  <c r="B165" i="6" s="1"/>
  <c r="C165" i="6" l="1"/>
  <c r="E165" i="6"/>
  <c r="H165" i="6" s="1"/>
  <c r="D165" i="6" l="1"/>
  <c r="B166" i="6" s="1"/>
  <c r="C166" i="6" s="1"/>
  <c r="E166" i="6" l="1"/>
  <c r="H166" i="6" s="1"/>
  <c r="D166" i="6" l="1"/>
  <c r="B167" i="6" s="1"/>
  <c r="C167" i="6"/>
  <c r="E167" i="6" s="1"/>
  <c r="H167" i="6" s="1"/>
  <c r="D167" i="6" l="1"/>
  <c r="B168" i="6"/>
  <c r="C168" i="6" l="1"/>
  <c r="E168" i="6" s="1"/>
  <c r="H168" i="6" s="1"/>
  <c r="D168" i="6"/>
  <c r="B169" i="6" l="1"/>
  <c r="C169" i="6"/>
  <c r="E169" i="6" l="1"/>
  <c r="H169" i="6" s="1"/>
  <c r="D169" i="6" l="1"/>
  <c r="B170" i="6" s="1"/>
  <c r="C170" i="6" s="1"/>
  <c r="E170" i="6" l="1"/>
  <c r="H170" i="6" s="1"/>
  <c r="D170" i="6" l="1"/>
  <c r="B171" i="6" s="1"/>
  <c r="C171" i="6" l="1"/>
  <c r="E171" i="6" l="1"/>
  <c r="H171" i="6" s="1"/>
  <c r="D171" i="6" l="1"/>
  <c r="B172" i="6"/>
  <c r="E172" i="6" l="1"/>
  <c r="C172" i="6"/>
  <c r="H172" i="6" l="1"/>
  <c r="D172" i="6"/>
  <c r="B173" i="6" s="1"/>
  <c r="C173" i="6" l="1"/>
  <c r="E173" i="6"/>
  <c r="H173" i="6" l="1"/>
  <c r="D173" i="6"/>
  <c r="B174" i="6"/>
  <c r="C174" i="6" s="1"/>
  <c r="E174" i="6" s="1"/>
  <c r="H174" i="6" s="1"/>
  <c r="D174" i="6"/>
  <c r="B175" i="6" s="1"/>
  <c r="C175" i="6" l="1"/>
  <c r="E175" i="6"/>
  <c r="H175" i="6" s="1"/>
  <c r="D175" i="6" l="1"/>
  <c r="B176" i="6" s="1"/>
  <c r="C176" i="6" l="1"/>
  <c r="E176" i="6" s="1"/>
  <c r="H176" i="6" l="1"/>
  <c r="D176" i="6"/>
  <c r="B177" i="6" s="1"/>
  <c r="C177" i="6" s="1"/>
  <c r="E177" i="6" l="1"/>
  <c r="H177" i="6" s="1"/>
  <c r="D177" i="6" l="1"/>
  <c r="B178" i="6" s="1"/>
  <c r="C178" i="6" l="1"/>
  <c r="E178" i="6"/>
  <c r="H178" i="6" s="1"/>
  <c r="D178" i="6" l="1"/>
  <c r="B179" i="6" s="1"/>
  <c r="C179" i="6" l="1"/>
  <c r="E179" i="6" s="1"/>
  <c r="H179" i="6" s="1"/>
  <c r="D179" i="6" l="1"/>
  <c r="B180" i="6"/>
  <c r="C180" i="6" l="1"/>
  <c r="E180" i="6" s="1"/>
  <c r="H180" i="6" s="1"/>
  <c r="D180" i="6" l="1"/>
  <c r="B181" i="6" s="1"/>
  <c r="C181" i="6" l="1"/>
  <c r="E181" i="6" s="1"/>
  <c r="H181" i="6" s="1"/>
  <c r="D181" i="6" l="1"/>
  <c r="B182" i="6" s="1"/>
  <c r="C182" i="6" l="1"/>
  <c r="E182" i="6"/>
  <c r="H182" i="6" l="1"/>
  <c r="D182" i="6"/>
  <c r="B183" i="6" s="1"/>
  <c r="C183" i="6" l="1"/>
  <c r="E183" i="6" s="1"/>
  <c r="H183" i="6" s="1"/>
  <c r="D183" i="6"/>
  <c r="B184" i="6" s="1"/>
  <c r="C184" i="6" l="1"/>
  <c r="E184" i="6" s="1"/>
  <c r="D184" i="6" s="1"/>
  <c r="B185" i="6" s="1"/>
  <c r="C185" i="6" l="1"/>
  <c r="E185" i="6"/>
  <c r="H185" i="6" s="1"/>
  <c r="H184" i="6"/>
  <c r="D185" i="6" l="1"/>
  <c r="B186" i="6" s="1"/>
  <c r="C186" i="6" s="1"/>
  <c r="E186" i="6" s="1"/>
  <c r="H186" i="6" s="1"/>
  <c r="D186" i="6" l="1"/>
  <c r="B187" i="6"/>
  <c r="C187" i="6" s="1"/>
  <c r="E187" i="6" s="1"/>
  <c r="H187" i="6" s="1"/>
  <c r="D187" i="6" l="1"/>
  <c r="B188" i="6"/>
  <c r="C188" i="6" s="1"/>
  <c r="E188" i="6" s="1"/>
  <c r="D188" i="6" s="1"/>
  <c r="H188" i="6" l="1"/>
  <c r="B189" i="6"/>
  <c r="C189" i="6" l="1"/>
  <c r="E189" i="6"/>
  <c r="H189" i="6" s="1"/>
  <c r="D189" i="6" l="1"/>
  <c r="B190" i="6" s="1"/>
  <c r="C190" i="6" l="1"/>
  <c r="E190" i="6" l="1"/>
  <c r="H190" i="6" s="1"/>
  <c r="B191" i="6" l="1"/>
  <c r="C191" i="6" s="1"/>
  <c r="D190" i="6"/>
  <c r="D191" i="6" l="1"/>
  <c r="E191" i="6"/>
  <c r="H191" i="6" l="1"/>
  <c r="B192" i="6"/>
  <c r="C192" i="6" l="1"/>
  <c r="E192" i="6" s="1"/>
  <c r="H192" i="6" s="1"/>
  <c r="D192" i="6"/>
  <c r="B193" i="6" l="1"/>
  <c r="C193" i="6" l="1"/>
  <c r="E193" i="6" s="1"/>
  <c r="H193" i="6" s="1"/>
  <c r="D193" i="6"/>
  <c r="B194" i="6" l="1"/>
  <c r="C194" i="6" l="1"/>
  <c r="E194" i="6" s="1"/>
  <c r="H194" i="6" s="1"/>
  <c r="D194" i="6"/>
  <c r="B195" i="6" l="1"/>
  <c r="C195" i="6" l="1"/>
  <c r="E195" i="6" s="1"/>
  <c r="H195" i="6" s="1"/>
  <c r="D195" i="6"/>
  <c r="B196" i="6" l="1"/>
  <c r="C196" i="6" s="1"/>
  <c r="E196" i="6" s="1"/>
  <c r="H196" i="6" s="1"/>
  <c r="D196" i="6" l="1"/>
  <c r="B197" i="6" s="1"/>
  <c r="D197" i="6"/>
  <c r="C197" i="6"/>
  <c r="E197" i="6" s="1"/>
  <c r="H197" i="6" s="1"/>
  <c r="B198" i="6" l="1"/>
  <c r="C198" i="6" l="1"/>
  <c r="E198" i="6" s="1"/>
  <c r="H198" i="6" s="1"/>
  <c r="D198" i="6"/>
  <c r="B199" i="6" s="1"/>
  <c r="D199" i="6" l="1"/>
  <c r="C199" i="6"/>
  <c r="E199" i="6" s="1"/>
  <c r="H199" i="6" s="1"/>
  <c r="B200" i="6" l="1"/>
  <c r="C200" i="6" s="1"/>
  <c r="E200" i="6" s="1"/>
  <c r="H200" i="6" s="1"/>
  <c r="D200" i="6"/>
  <c r="B201" i="6" l="1"/>
  <c r="C201" i="6" l="1"/>
  <c r="E201" i="6" s="1"/>
  <c r="H201" i="6" s="1"/>
  <c r="D201" i="6"/>
  <c r="B202" i="6" l="1"/>
  <c r="D202" i="6" s="1"/>
  <c r="C202" i="6" l="1"/>
  <c r="E202" i="6" s="1"/>
  <c r="H202" i="6" s="1"/>
  <c r="B203" i="6" l="1"/>
  <c r="C203" i="6" l="1"/>
  <c r="E203" i="6" s="1"/>
  <c r="H203" i="6" s="1"/>
  <c r="D203" i="6"/>
  <c r="B204" i="6" l="1"/>
  <c r="C204" i="6" l="1"/>
  <c r="E204" i="6" s="1"/>
  <c r="H204" i="6" s="1"/>
  <c r="D204" i="6"/>
  <c r="B205" i="6" l="1"/>
  <c r="D205" i="6" l="1"/>
  <c r="C205" i="6"/>
  <c r="E205" i="6" s="1"/>
  <c r="H205" i="6" l="1"/>
  <c r="B206" i="6"/>
  <c r="C206" i="6" l="1"/>
  <c r="E206" i="6" s="1"/>
  <c r="H206" i="6" s="1"/>
  <c r="D206" i="6"/>
  <c r="B207" i="6" l="1"/>
  <c r="C207" i="6" l="1"/>
  <c r="E207" i="6" s="1"/>
  <c r="H207" i="6" s="1"/>
  <c r="D207" i="6"/>
  <c r="B208" i="6" s="1"/>
  <c r="D208" i="6" l="1"/>
  <c r="C208" i="6"/>
  <c r="E208" i="6" s="1"/>
  <c r="H208" i="6" s="1"/>
  <c r="B209" i="6" l="1"/>
  <c r="D209" i="6" l="1"/>
  <c r="C209" i="6"/>
  <c r="E209" i="6" s="1"/>
  <c r="H209" i="6" s="1"/>
  <c r="B210" i="6" l="1"/>
  <c r="C210" i="6"/>
  <c r="E210" i="6" s="1"/>
  <c r="H210" i="6" s="1"/>
  <c r="D210" i="6"/>
  <c r="B211" i="6" l="1"/>
  <c r="D211" i="6"/>
  <c r="B212" i="6" s="1"/>
  <c r="C211" i="6"/>
  <c r="E211" i="6" s="1"/>
  <c r="H211" i="6" s="1"/>
  <c r="D212" i="6" l="1"/>
  <c r="C212" i="6"/>
  <c r="E212" i="6" s="1"/>
  <c r="H212" i="6" s="1"/>
  <c r="B213" i="6" l="1"/>
  <c r="C213" i="6"/>
  <c r="E213" i="6" s="1"/>
  <c r="H213" i="6" s="1"/>
  <c r="D213" i="6"/>
  <c r="B214" i="6" l="1"/>
  <c r="C214" i="6"/>
  <c r="E214" i="6" s="1"/>
  <c r="D214" i="6"/>
  <c r="H214" i="6" l="1"/>
  <c r="B215" i="6"/>
  <c r="D215" i="6" l="1"/>
  <c r="C215" i="6"/>
  <c r="E215" i="6" s="1"/>
  <c r="H215" i="6" s="1"/>
  <c r="B216" i="6" l="1"/>
  <c r="C216" i="6"/>
  <c r="E216" i="6" s="1"/>
  <c r="H216" i="6" s="1"/>
  <c r="D216" i="6"/>
  <c r="B217" i="6" l="1"/>
  <c r="C217" i="6"/>
  <c r="E217" i="6" s="1"/>
  <c r="D217" i="6"/>
  <c r="H217" i="6" l="1"/>
  <c r="B218" i="6"/>
  <c r="D218" i="6" l="1"/>
  <c r="C218" i="6"/>
  <c r="E218" i="6" s="1"/>
  <c r="H218" i="6" s="1"/>
  <c r="B219" i="6"/>
  <c r="D219" i="6" l="1"/>
  <c r="C219" i="6"/>
  <c r="E219" i="6" s="1"/>
  <c r="H219" i="6" s="1"/>
  <c r="B220" i="6"/>
  <c r="C220" i="6" l="1"/>
  <c r="E220" i="6" s="1"/>
  <c r="D220" i="6"/>
  <c r="H220" i="6" l="1"/>
  <c r="B221" i="6"/>
  <c r="D221" i="6" l="1"/>
  <c r="C221" i="6"/>
  <c r="E221" i="6" s="1"/>
  <c r="H221" i="6" s="1"/>
  <c r="B222" i="6"/>
  <c r="C222" i="6" l="1"/>
  <c r="E222" i="6" s="1"/>
  <c r="D222" i="6"/>
  <c r="H222" i="6" l="1"/>
  <c r="B223" i="6"/>
  <c r="D223" i="6" l="1"/>
  <c r="C223" i="6"/>
  <c r="E223" i="6" s="1"/>
  <c r="H223" i="6" s="1"/>
  <c r="B224" i="6" l="1"/>
  <c r="C224" i="6"/>
  <c r="E224" i="6" s="1"/>
  <c r="H224" i="6" s="1"/>
  <c r="D224" i="6"/>
  <c r="B225" i="6" l="1"/>
  <c r="C225" i="6"/>
  <c r="E225" i="6" s="1"/>
  <c r="D225" i="6"/>
  <c r="H225" i="6" l="1"/>
  <c r="B226" i="6"/>
  <c r="C226" i="6" s="1"/>
  <c r="E226" i="6" s="1"/>
  <c r="H226" i="6" s="1"/>
  <c r="D226" i="6" l="1"/>
  <c r="B227" i="6" s="1"/>
  <c r="C227" i="6" s="1"/>
  <c r="E227" i="6" s="1"/>
  <c r="H227" i="6" s="1"/>
  <c r="D227" i="6"/>
  <c r="B228" i="6" s="1"/>
  <c r="C228" i="6" l="1"/>
  <c r="E228" i="6" s="1"/>
  <c r="H228" i="6" s="1"/>
  <c r="D228" i="6"/>
  <c r="B229" i="6" s="1"/>
  <c r="D229" i="6" l="1"/>
  <c r="C229" i="6"/>
  <c r="E229" i="6" s="1"/>
  <c r="H229" i="6" s="1"/>
  <c r="B230" i="6" l="1"/>
  <c r="C230" i="6" s="1"/>
  <c r="E230" i="6" s="1"/>
  <c r="H230" i="6" s="1"/>
  <c r="D230" i="6" l="1"/>
  <c r="B231" i="6"/>
  <c r="C231" i="6" s="1"/>
  <c r="E231" i="6" s="1"/>
  <c r="H231" i="6" s="1"/>
  <c r="D231" i="6" l="1"/>
  <c r="B232" i="6"/>
  <c r="D232" i="6" l="1"/>
  <c r="C232" i="6"/>
  <c r="E232" i="6" s="1"/>
  <c r="H232" i="6" l="1"/>
  <c r="B233" i="6"/>
  <c r="D233" i="6" l="1"/>
  <c r="C233" i="6"/>
  <c r="E233" i="6" s="1"/>
  <c r="H233" i="6" s="1"/>
  <c r="B234" i="6" l="1"/>
  <c r="D234" i="6" s="1"/>
  <c r="C234" i="6" l="1"/>
  <c r="E234" i="6" s="1"/>
  <c r="H234" i="6"/>
  <c r="B235" i="6"/>
  <c r="C235" i="6" l="1"/>
  <c r="E235" i="6" s="1"/>
  <c r="H235" i="6" s="1"/>
  <c r="D235" i="6"/>
  <c r="B236" i="6" l="1"/>
  <c r="C236" i="6" l="1"/>
  <c r="E236" i="6" s="1"/>
  <c r="H236" i="6" s="1"/>
  <c r="D236" i="6"/>
  <c r="B237" i="6" s="1"/>
  <c r="D237" i="6" l="1"/>
  <c r="C237" i="6"/>
  <c r="E237" i="6" s="1"/>
  <c r="H237" i="6" s="1"/>
  <c r="B238" i="6" l="1"/>
  <c r="C238" i="6" l="1"/>
  <c r="E238" i="6" s="1"/>
  <c r="D238" i="6"/>
  <c r="H238" i="6" l="1"/>
  <c r="B239" i="6"/>
  <c r="D239" i="6" l="1"/>
  <c r="C239" i="6"/>
  <c r="E239" i="6" s="1"/>
  <c r="H239" i="6" l="1"/>
  <c r="B240" i="6"/>
  <c r="C240" i="6" l="1"/>
  <c r="E240" i="6" s="1"/>
  <c r="H240" i="6" s="1"/>
  <c r="D240" i="6"/>
  <c r="B241" i="6" l="1"/>
  <c r="D241" i="6" s="1"/>
  <c r="C241" i="6" l="1"/>
  <c r="E241" i="6" s="1"/>
  <c r="H241" i="6" s="1"/>
  <c r="B242" i="6" l="1"/>
  <c r="C242" i="6"/>
  <c r="E242" i="6" s="1"/>
  <c r="D242" i="6"/>
  <c r="H242" i="6" l="1"/>
  <c r="B243" i="6"/>
  <c r="D243" i="6" l="1"/>
  <c r="C243" i="6"/>
  <c r="E243" i="6" s="1"/>
  <c r="H243" i="6" l="1"/>
  <c r="B244" i="6"/>
  <c r="C244" i="6" l="1"/>
  <c r="E244" i="6" s="1"/>
  <c r="H244" i="6" s="1"/>
  <c r="D244" i="6"/>
  <c r="B245" i="6" l="1"/>
  <c r="D245" i="6" s="1"/>
  <c r="C245" i="6" l="1"/>
  <c r="E245" i="6" s="1"/>
  <c r="H245" i="6" s="1"/>
  <c r="B246" i="6" l="1"/>
  <c r="C246" i="6" l="1"/>
  <c r="E246" i="6" s="1"/>
  <c r="H246" i="6" s="1"/>
  <c r="D246" i="6"/>
  <c r="B247" i="6" l="1"/>
  <c r="C247" i="6" l="1"/>
  <c r="E247" i="6" s="1"/>
  <c r="H247" i="6" s="1"/>
  <c r="D247" i="6"/>
  <c r="B248" i="6" s="1"/>
  <c r="D248" i="6" l="1"/>
  <c r="C248" i="6"/>
  <c r="E248" i="6" s="1"/>
  <c r="H248" i="6" s="1"/>
  <c r="B249" i="6" l="1"/>
  <c r="C249" i="6" l="1"/>
  <c r="E249" i="6" s="1"/>
  <c r="H249" i="6" s="1"/>
  <c r="D249" i="6"/>
  <c r="B250" i="6" s="1"/>
  <c r="C250" i="6" l="1"/>
  <c r="E250" i="6" s="1"/>
  <c r="H250" i="6" s="1"/>
  <c r="D250" i="6"/>
  <c r="B251" i="6" l="1"/>
  <c r="D251" i="6" l="1"/>
  <c r="C251" i="6"/>
  <c r="E251" i="6" s="1"/>
  <c r="H251" i="6" s="1"/>
  <c r="B252" i="6"/>
  <c r="C252" i="6" l="1"/>
  <c r="E252" i="6" s="1"/>
  <c r="H252" i="6" s="1"/>
  <c r="D252" i="6"/>
  <c r="B253" i="6"/>
  <c r="D253" i="6" l="1"/>
  <c r="C253" i="6"/>
  <c r="E253" i="6" s="1"/>
  <c r="H253" i="6" s="1"/>
  <c r="B254" i="6" l="1"/>
  <c r="D254" i="6" l="1"/>
  <c r="C254" i="6"/>
  <c r="E254" i="6" s="1"/>
  <c r="H254" i="6" s="1"/>
  <c r="B255" i="6" l="1"/>
  <c r="D255" i="6"/>
  <c r="C255" i="6"/>
  <c r="E255" i="6" s="1"/>
  <c r="H255" i="6" s="1"/>
  <c r="B256" i="6" l="1"/>
  <c r="D256" i="6" l="1"/>
  <c r="C256" i="6"/>
  <c r="E256" i="6" s="1"/>
  <c r="H256" i="6" s="1"/>
  <c r="B257" i="6" l="1"/>
  <c r="C257" i="6" l="1"/>
  <c r="E257" i="6" s="1"/>
  <c r="H257" i="6" s="1"/>
  <c r="D257" i="6"/>
  <c r="B258" i="6" s="1"/>
  <c r="D258" i="6" l="1"/>
  <c r="C258" i="6"/>
  <c r="E258" i="6" s="1"/>
  <c r="H258" i="6" s="1"/>
  <c r="B259" i="6" l="1"/>
  <c r="D259" i="6" l="1"/>
  <c r="C259" i="6"/>
  <c r="E259" i="6" s="1"/>
  <c r="H259" i="6" s="1"/>
  <c r="B260" i="6" l="1"/>
  <c r="D260" i="6"/>
  <c r="C260" i="6"/>
  <c r="E260" i="6" s="1"/>
  <c r="H260" i="6" s="1"/>
  <c r="B261" i="6" l="1"/>
  <c r="C261" i="6"/>
  <c r="E261" i="6" s="1"/>
  <c r="H261" i="6" s="1"/>
  <c r="D261" i="6"/>
  <c r="B262" i="6" l="1"/>
  <c r="D262" i="6" l="1"/>
  <c r="C262" i="6"/>
  <c r="E262" i="6" s="1"/>
  <c r="H262" i="6" s="1"/>
  <c r="B263" i="6" l="1"/>
  <c r="D263" i="6" l="1"/>
  <c r="C263" i="6"/>
  <c r="E263" i="6" s="1"/>
  <c r="H263" i="6" s="1"/>
  <c r="B264" i="6" l="1"/>
  <c r="D264" i="6"/>
  <c r="C264" i="6"/>
  <c r="E264" i="6" s="1"/>
  <c r="H264" i="6" s="1"/>
  <c r="B265" i="6" l="1"/>
  <c r="C265" i="6" l="1"/>
  <c r="E265" i="6" s="1"/>
  <c r="H265" i="6" s="1"/>
  <c r="D265" i="6"/>
  <c r="B266" i="6" s="1"/>
  <c r="C266" i="6" l="1"/>
  <c r="E266" i="6" s="1"/>
  <c r="H266" i="6" s="1"/>
  <c r="D266" i="6"/>
  <c r="B267" i="6" l="1"/>
  <c r="D267" i="6" l="1"/>
  <c r="C267" i="6"/>
  <c r="E267" i="6" s="1"/>
  <c r="H267" i="6" s="1"/>
  <c r="B268" i="6"/>
  <c r="D268" i="6" l="1"/>
  <c r="C268" i="6"/>
  <c r="E268" i="6" s="1"/>
  <c r="H268" i="6" s="1"/>
  <c r="B269" i="6" l="1"/>
  <c r="C269" i="6" l="1"/>
  <c r="E269" i="6" s="1"/>
  <c r="H269" i="6" s="1"/>
  <c r="D269" i="6"/>
  <c r="B270" i="6" l="1"/>
  <c r="D270" i="6" l="1"/>
  <c r="C270" i="6"/>
  <c r="E270" i="6" s="1"/>
  <c r="H270" i="6" s="1"/>
  <c r="B271" i="6"/>
  <c r="C271" i="6" l="1"/>
  <c r="E271" i="6" s="1"/>
  <c r="H271" i="6" s="1"/>
  <c r="D271" i="6"/>
  <c r="B272" i="6" l="1"/>
  <c r="C272" i="6" l="1"/>
  <c r="E272" i="6" s="1"/>
  <c r="H272" i="6" s="1"/>
  <c r="D272" i="6"/>
  <c r="B273" i="6" l="1"/>
  <c r="C273" i="6"/>
  <c r="E273" i="6" s="1"/>
  <c r="H273" i="6" s="1"/>
  <c r="D273" i="6"/>
  <c r="B274" i="6" l="1"/>
  <c r="C274" i="6" l="1"/>
  <c r="E274" i="6" s="1"/>
  <c r="H274" i="6" s="1"/>
  <c r="D274" i="6"/>
  <c r="B275" i="6" s="1"/>
  <c r="C275" i="6" l="1"/>
  <c r="E275" i="6" s="1"/>
  <c r="H275" i="6" s="1"/>
  <c r="D275" i="6"/>
  <c r="B276" i="6" s="1"/>
  <c r="D276" i="6" l="1"/>
  <c r="C276" i="6"/>
  <c r="E276" i="6" s="1"/>
  <c r="H276" i="6" s="1"/>
  <c r="B277" i="6"/>
  <c r="C277" i="6" l="1"/>
  <c r="E277" i="6" s="1"/>
  <c r="H277" i="6" s="1"/>
  <c r="D277" i="6"/>
  <c r="B278" i="6" s="1"/>
  <c r="C278" i="6" l="1"/>
  <c r="E278" i="6" s="1"/>
  <c r="H278" i="6" s="1"/>
  <c r="D278" i="6"/>
  <c r="B279" i="6" s="1"/>
  <c r="C279" i="6" l="1"/>
  <c r="E279" i="6" s="1"/>
  <c r="H279" i="6" s="1"/>
  <c r="D279" i="6"/>
  <c r="B280" i="6" s="1"/>
  <c r="C280" i="6" l="1"/>
  <c r="E280" i="6" s="1"/>
  <c r="H280" i="6" s="1"/>
  <c r="D280" i="6"/>
  <c r="B281" i="6" s="1"/>
  <c r="D281" i="6" l="1"/>
  <c r="C281" i="6"/>
  <c r="E281" i="6" s="1"/>
  <c r="H281" i="6" s="1"/>
  <c r="B282" i="6" l="1"/>
  <c r="D282" i="6" l="1"/>
  <c r="C282" i="6"/>
  <c r="E282" i="6" s="1"/>
  <c r="H282" i="6" s="1"/>
  <c r="B283" i="6" l="1"/>
  <c r="D283" i="6" l="1"/>
  <c r="C283" i="6"/>
  <c r="E283" i="6" s="1"/>
  <c r="H283" i="6" s="1"/>
  <c r="B284" i="6" l="1"/>
  <c r="D284" i="6"/>
  <c r="C284" i="6"/>
  <c r="E284" i="6" s="1"/>
  <c r="H284" i="6" s="1"/>
  <c r="B285" i="6" l="1"/>
  <c r="D285" i="6"/>
  <c r="B286" i="6" s="1"/>
  <c r="C285" i="6"/>
  <c r="E285" i="6" s="1"/>
  <c r="H285" i="6" s="1"/>
  <c r="D286" i="6" l="1"/>
  <c r="C286" i="6"/>
  <c r="E286" i="6" s="1"/>
  <c r="H286" i="6" s="1"/>
  <c r="B287" i="6" l="1"/>
  <c r="D287" i="6"/>
  <c r="C287" i="6"/>
  <c r="E287" i="6" s="1"/>
  <c r="H287" i="6" s="1"/>
  <c r="B288" i="6" l="1"/>
  <c r="D288" i="6" l="1"/>
  <c r="C288" i="6"/>
  <c r="E288" i="6" s="1"/>
  <c r="H288" i="6" s="1"/>
  <c r="B289" i="6" l="1"/>
  <c r="C289" i="6"/>
  <c r="E289" i="6" s="1"/>
  <c r="H289" i="6" s="1"/>
  <c r="D289" i="6"/>
  <c r="B290" i="6" l="1"/>
  <c r="C290" i="6"/>
  <c r="E290" i="6" s="1"/>
  <c r="H290" i="6" s="1"/>
  <c r="D290" i="6"/>
  <c r="B291" i="6" l="1"/>
  <c r="D291" i="6"/>
  <c r="B292" i="6" s="1"/>
  <c r="C291" i="6"/>
  <c r="E291" i="6" s="1"/>
  <c r="H291" i="6" s="1"/>
  <c r="C292" i="6" l="1"/>
  <c r="E292" i="6" s="1"/>
  <c r="H292" i="6" s="1"/>
  <c r="D292" i="6"/>
  <c r="B293" i="6" l="1"/>
  <c r="D293" i="6" l="1"/>
  <c r="C293" i="6"/>
  <c r="E293" i="6" s="1"/>
  <c r="H293" i="6" s="1"/>
  <c r="B294" i="6" l="1"/>
  <c r="D294" i="6" l="1"/>
  <c r="C294" i="6"/>
  <c r="E294" i="6" s="1"/>
  <c r="B295" i="6" l="1"/>
  <c r="H294" i="6"/>
  <c r="D295" i="6" l="1"/>
  <c r="C295" i="6"/>
  <c r="E295" i="6" s="1"/>
  <c r="H295" i="6" s="1"/>
  <c r="B296" i="6" l="1"/>
  <c r="D296" i="6" l="1"/>
  <c r="C296" i="6"/>
  <c r="E296" i="6" s="1"/>
  <c r="H296" i="6" s="1"/>
  <c r="B297" i="6" l="1"/>
  <c r="C297" i="6" l="1"/>
  <c r="E297" i="6" s="1"/>
  <c r="D297" i="6"/>
  <c r="H297" i="6" l="1"/>
  <c r="B298" i="6"/>
  <c r="D298" i="6" l="1"/>
  <c r="C298" i="6"/>
  <c r="E298" i="6" s="1"/>
  <c r="H298" i="6" s="1"/>
  <c r="B299" i="6" l="1"/>
  <c r="C299" i="6" l="1"/>
  <c r="E299" i="6" s="1"/>
  <c r="H299" i="6" s="1"/>
  <c r="D299" i="6"/>
  <c r="B300" i="6" l="1"/>
  <c r="D300" i="6" s="1"/>
  <c r="C300" i="6" l="1"/>
  <c r="E300" i="6" s="1"/>
  <c r="H300" i="6" s="1"/>
  <c r="B301" i="6" l="1"/>
  <c r="D301" i="6" l="1"/>
  <c r="C301" i="6"/>
  <c r="E301" i="6" s="1"/>
  <c r="H301" i="6" l="1"/>
  <c r="B302" i="6"/>
  <c r="C302" i="6" l="1"/>
  <c r="E302" i="6" s="1"/>
  <c r="D302" i="6"/>
  <c r="H302" i="6" l="1"/>
  <c r="B303" i="6"/>
  <c r="D303" i="6" l="1"/>
  <c r="C303" i="6"/>
  <c r="E303" i="6" s="1"/>
  <c r="H303" i="6" l="1"/>
  <c r="B304" i="6"/>
  <c r="D304" i="6" l="1"/>
  <c r="C304" i="6"/>
  <c r="E304" i="6" s="1"/>
  <c r="H304" i="6" l="1"/>
  <c r="B305" i="6"/>
  <c r="D305" i="6" l="1"/>
  <c r="C305" i="6"/>
  <c r="E305" i="6" s="1"/>
  <c r="H305" i="6" l="1"/>
  <c r="B306" i="6"/>
  <c r="D306" i="6" l="1"/>
  <c r="C306" i="6"/>
  <c r="E306" i="6" s="1"/>
  <c r="H306" i="6" l="1"/>
  <c r="B307" i="6"/>
  <c r="D307" i="6" l="1"/>
  <c r="C307" i="6"/>
  <c r="E307" i="6" s="1"/>
  <c r="H307" i="6" l="1"/>
  <c r="B308" i="6"/>
  <c r="D308" i="6" l="1"/>
  <c r="C308" i="6"/>
  <c r="E308" i="6" s="1"/>
  <c r="H308" i="6" l="1"/>
  <c r="B309" i="6"/>
  <c r="C309" i="6" l="1"/>
  <c r="E309" i="6" s="1"/>
  <c r="D309" i="6"/>
  <c r="H309" i="6" l="1"/>
  <c r="B310" i="6"/>
  <c r="D310" i="6" l="1"/>
  <c r="C310" i="6"/>
  <c r="E310" i="6" s="1"/>
  <c r="H310" i="6" l="1"/>
  <c r="B311" i="6"/>
  <c r="D311" i="6" l="1"/>
  <c r="C311" i="6"/>
  <c r="E311" i="6" s="1"/>
  <c r="H311" i="6" s="1"/>
  <c r="B312" i="6" l="1"/>
  <c r="D312" i="6" l="1"/>
  <c r="C312" i="6"/>
  <c r="E312" i="6" s="1"/>
  <c r="H312" i="6" s="1"/>
  <c r="B313" i="6" l="1"/>
  <c r="C313" i="6" l="1"/>
  <c r="E313" i="6" s="1"/>
  <c r="H313" i="6" s="1"/>
  <c r="D313" i="6"/>
  <c r="B314" i="6" s="1"/>
  <c r="D314" i="6" l="1"/>
  <c r="C314" i="6"/>
  <c r="E314" i="6" s="1"/>
  <c r="H314" i="6" s="1"/>
  <c r="B315" i="6" l="1"/>
  <c r="D315" i="6" l="1"/>
  <c r="C315" i="6"/>
  <c r="E315" i="6" s="1"/>
  <c r="H315" i="6" s="1"/>
  <c r="B316" i="6" l="1"/>
  <c r="D316" i="6" l="1"/>
  <c r="C316" i="6"/>
  <c r="E316" i="6" s="1"/>
  <c r="H316" i="6" s="1"/>
  <c r="B317" i="6"/>
  <c r="D317" i="6" l="1"/>
  <c r="C317" i="6"/>
  <c r="E317" i="6" s="1"/>
  <c r="H317" i="6" s="1"/>
  <c r="B318" i="6" l="1"/>
  <c r="D318" i="6" l="1"/>
  <c r="C318" i="6"/>
  <c r="E318" i="6" s="1"/>
  <c r="B319" i="6" l="1"/>
  <c r="H318" i="6"/>
  <c r="D319" i="6" l="1"/>
  <c r="C319" i="6"/>
  <c r="E319" i="6" s="1"/>
  <c r="H319" i="6" l="1"/>
  <c r="B320" i="6"/>
  <c r="C320" i="6" l="1"/>
  <c r="E320" i="6" s="1"/>
  <c r="D320" i="6"/>
  <c r="H320" i="6" l="1"/>
  <c r="B321" i="6"/>
  <c r="C321" i="6" l="1"/>
  <c r="E321" i="6" s="1"/>
  <c r="H321" i="6" s="1"/>
  <c r="D321" i="6"/>
  <c r="B322" i="6" s="1"/>
  <c r="C322" i="6" l="1"/>
  <c r="E322" i="6" s="1"/>
  <c r="H322" i="6" s="1"/>
  <c r="D322" i="6"/>
  <c r="B323" i="6" s="1"/>
  <c r="D323" i="6" l="1"/>
  <c r="C323" i="6"/>
  <c r="E323" i="6" s="1"/>
  <c r="H323" i="6" s="1"/>
  <c r="B324" i="6" l="1"/>
  <c r="D324" i="6" l="1"/>
  <c r="C324" i="6"/>
  <c r="E324" i="6" s="1"/>
  <c r="H324" i="6" l="1"/>
  <c r="B325" i="6"/>
  <c r="D325" i="6" l="1"/>
  <c r="C325" i="6"/>
  <c r="E325" i="6" s="1"/>
  <c r="H325" i="6" s="1"/>
  <c r="B326" i="6" l="1"/>
  <c r="D326" i="6" l="1"/>
  <c r="C326" i="6"/>
  <c r="E326" i="6" s="1"/>
  <c r="H326" i="6" s="1"/>
  <c r="B327" i="6" l="1"/>
  <c r="D327" i="6" l="1"/>
  <c r="C327" i="6"/>
  <c r="E327" i="6" s="1"/>
  <c r="H327" i="6" l="1"/>
  <c r="B328" i="6"/>
  <c r="D328" i="6" l="1"/>
  <c r="C328" i="6"/>
  <c r="E328" i="6" s="1"/>
  <c r="H328" i="6" l="1"/>
  <c r="B329" i="6"/>
  <c r="D329" i="6" l="1"/>
  <c r="C329" i="6"/>
  <c r="E329" i="6" s="1"/>
  <c r="H329" i="6" l="1"/>
  <c r="B330" i="6"/>
  <c r="D330" i="6" l="1"/>
  <c r="C330" i="6"/>
  <c r="E330" i="6" s="1"/>
  <c r="H330" i="6" l="1"/>
  <c r="B331" i="6"/>
  <c r="C331" i="6" l="1"/>
  <c r="E331" i="6" s="1"/>
  <c r="D331" i="6"/>
  <c r="H331" i="6" l="1"/>
  <c r="B332" i="6"/>
  <c r="D332" i="6" l="1"/>
  <c r="C332" i="6"/>
  <c r="E332" i="6" s="1"/>
  <c r="H332" i="6" l="1"/>
  <c r="B333" i="6"/>
  <c r="D333" i="6" l="1"/>
  <c r="C333" i="6"/>
  <c r="E333" i="6" s="1"/>
  <c r="H333" i="6" l="1"/>
  <c r="B334" i="6"/>
  <c r="D334" i="6" l="1"/>
  <c r="C334" i="6"/>
  <c r="E334" i="6" s="1"/>
  <c r="H334" i="6" l="1"/>
  <c r="B335" i="6"/>
  <c r="C335" i="6" l="1"/>
  <c r="E335" i="6" s="1"/>
  <c r="D335" i="6"/>
  <c r="H335" i="6" l="1"/>
  <c r="B336" i="6"/>
  <c r="D336" i="6" l="1"/>
  <c r="C336" i="6"/>
  <c r="E336" i="6" s="1"/>
  <c r="H336" i="6" l="1"/>
  <c r="B337" i="6"/>
  <c r="D337" i="6" l="1"/>
  <c r="C337" i="6"/>
  <c r="E337" i="6" s="1"/>
  <c r="H337" i="6" l="1"/>
  <c r="B338" i="6"/>
  <c r="D338" i="6" l="1"/>
  <c r="C338" i="6"/>
  <c r="E338" i="6" s="1"/>
  <c r="H338" i="6" l="1"/>
  <c r="B339" i="6"/>
  <c r="C339" i="6" l="1"/>
  <c r="E339" i="6" s="1"/>
  <c r="D339" i="6"/>
  <c r="H339" i="6" l="1"/>
  <c r="B340" i="6"/>
  <c r="D340" i="6" l="1"/>
  <c r="C340" i="6"/>
  <c r="E340" i="6" s="1"/>
  <c r="H340" i="6" l="1"/>
  <c r="B341" i="6"/>
  <c r="D341" i="6" l="1"/>
  <c r="C341" i="6"/>
  <c r="E341" i="6" s="1"/>
  <c r="H341" i="6" l="1"/>
  <c r="B342" i="6"/>
  <c r="D342" i="6" l="1"/>
  <c r="C342" i="6"/>
  <c r="E342" i="6" s="1"/>
  <c r="H342" i="6" l="1"/>
  <c r="B343" i="6"/>
  <c r="D343" i="6" l="1"/>
  <c r="C343" i="6"/>
  <c r="E343" i="6" s="1"/>
  <c r="H343" i="6" s="1"/>
  <c r="B344" i="6" l="1"/>
  <c r="D344" i="6" l="1"/>
  <c r="C344" i="6"/>
  <c r="E344" i="6" s="1"/>
  <c r="H344" i="6" l="1"/>
  <c r="B345" i="6"/>
  <c r="D345" i="6" l="1"/>
  <c r="C345" i="6"/>
  <c r="E345" i="6" s="1"/>
  <c r="H345" i="6" l="1"/>
  <c r="B346" i="6"/>
  <c r="C346" i="6" l="1"/>
  <c r="E346" i="6" s="1"/>
  <c r="H346" i="6" s="1"/>
  <c r="D346" i="6"/>
  <c r="B347" i="6" l="1"/>
  <c r="D347" i="6" l="1"/>
  <c r="C347" i="6"/>
  <c r="E347" i="6" s="1"/>
  <c r="H347" i="6" s="1"/>
  <c r="B348" i="6" l="1"/>
  <c r="D348" i="6" l="1"/>
  <c r="C348" i="6"/>
  <c r="E348" i="6" s="1"/>
  <c r="H348" i="6" l="1"/>
  <c r="B349" i="6"/>
  <c r="D349" i="6" l="1"/>
  <c r="C349" i="6"/>
  <c r="E349" i="6" s="1"/>
  <c r="H349" i="6" l="1"/>
  <c r="B350" i="6"/>
  <c r="C350" i="6" l="1"/>
  <c r="E350" i="6" s="1"/>
  <c r="D350" i="6"/>
  <c r="H350" i="6" l="1"/>
  <c r="B351" i="6"/>
  <c r="D351" i="6" l="1"/>
  <c r="C351" i="6"/>
  <c r="E351" i="6" s="1"/>
  <c r="H351" i="6" s="1"/>
  <c r="B352" i="6" l="1"/>
  <c r="D352" i="6" l="1"/>
  <c r="C352" i="6"/>
  <c r="E352" i="6" s="1"/>
  <c r="H352" i="6" l="1"/>
  <c r="B353" i="6"/>
  <c r="D353" i="6" l="1"/>
  <c r="C353" i="6"/>
  <c r="E353" i="6" s="1"/>
  <c r="H353" i="6" s="1"/>
  <c r="B354" i="6" l="1"/>
  <c r="D354" i="6" l="1"/>
  <c r="C354" i="6"/>
  <c r="E354" i="6" s="1"/>
  <c r="H354" i="6" l="1"/>
  <c r="B355" i="6"/>
  <c r="C355" i="6" l="1"/>
  <c r="E355" i="6" s="1"/>
  <c r="D355" i="6"/>
  <c r="H355" i="6" l="1"/>
  <c r="B356" i="6"/>
  <c r="D356" i="6" l="1"/>
  <c r="C356" i="6"/>
  <c r="E356" i="6"/>
  <c r="H356" i="6" s="1"/>
  <c r="B357" i="6" l="1"/>
  <c r="D357" i="6" l="1"/>
  <c r="C357" i="6"/>
  <c r="E357" i="6" s="1"/>
  <c r="H357" i="6" l="1"/>
  <c r="B358" i="6"/>
  <c r="D358" i="6" s="1"/>
  <c r="C358" i="6" l="1"/>
  <c r="E358" i="6" s="1"/>
  <c r="H358" i="6"/>
  <c r="B359" i="6"/>
  <c r="D359" i="6" l="1"/>
  <c r="C359" i="6"/>
  <c r="E359" i="6" s="1"/>
  <c r="H359" i="6" l="1"/>
  <c r="B360" i="6"/>
  <c r="D360" i="6" l="1"/>
  <c r="C360" i="6"/>
  <c r="E360" i="6" s="1"/>
  <c r="H360" i="6" s="1"/>
  <c r="B361" i="6" l="1"/>
  <c r="D361" i="6" s="1"/>
  <c r="C361" i="6" l="1"/>
  <c r="E361" i="6" s="1"/>
  <c r="H361" i="6"/>
  <c r="B362" i="6"/>
  <c r="D362" i="6" l="1"/>
  <c r="C362" i="6"/>
  <c r="E362" i="6" s="1"/>
  <c r="H362" i="6" s="1"/>
  <c r="B363" i="6" l="1"/>
  <c r="D363" i="6" l="1"/>
  <c r="C363" i="6"/>
  <c r="E363" i="6" s="1"/>
  <c r="H363" i="6" s="1"/>
  <c r="B364" i="6" l="1"/>
  <c r="C364" i="6" s="1"/>
  <c r="E364" i="6" s="1"/>
  <c r="D364" i="6" l="1"/>
  <c r="H364" i="6"/>
  <c r="B365" i="6"/>
  <c r="C365" i="6" l="1"/>
  <c r="E365" i="6" s="1"/>
  <c r="D365" i="6"/>
  <c r="H365" i="6" l="1"/>
  <c r="B366" i="6"/>
  <c r="D366" i="6" s="1"/>
  <c r="C366" i="6" l="1"/>
  <c r="E366" i="6"/>
  <c r="H366" i="6" s="1"/>
  <c r="B367" i="6"/>
  <c r="D367" i="6" l="1"/>
  <c r="C367" i="6"/>
  <c r="E367" i="6" s="1"/>
  <c r="H367" i="6" s="1"/>
  <c r="B368" i="6" l="1"/>
  <c r="D368" i="6" l="1"/>
  <c r="C368" i="6"/>
  <c r="E368" i="6" s="1"/>
  <c r="H368" i="6" s="1"/>
  <c r="B369" i="6" l="1"/>
  <c r="D369" i="6" l="1"/>
  <c r="C369" i="6"/>
  <c r="E369" i="6" s="1"/>
  <c r="H369" i="6" l="1"/>
  <c r="B370" i="6"/>
  <c r="D370" i="6" l="1"/>
  <c r="D371" i="6" s="1"/>
  <c r="C370" i="6"/>
  <c r="C371" i="6" s="1"/>
  <c r="L4" i="6" s="1"/>
  <c r="E370" i="6" l="1"/>
  <c r="H370" i="6" s="1"/>
  <c r="H371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B7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204"/>
          </rPr>
          <t>Автор: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поставьте 0, чтобы не учитывать индексацию аренды</t>
        </r>
      </text>
    </comment>
    <comment ref="B9" authorId="0" shapeId="0" xr:uid="{00000000-0006-0000-0100-000002000000}">
      <text>
        <r>
          <rPr>
            <b/>
            <sz val="9"/>
            <color rgb="FF000000"/>
            <rFont val="Tahoma"/>
            <family val="2"/>
            <charset val="204"/>
          </rPr>
          <t>Автор: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 xml:space="preserve">поставьте 0, чтобы не учитывать эксплуатационные расходы
</t>
        </r>
      </text>
    </comment>
    <comment ref="B22" authorId="0" shapeId="0" xr:uid="{00000000-0006-0000-0100-000003000000}">
      <text>
        <r>
          <rPr>
            <b/>
            <sz val="9"/>
            <color rgb="FF000000"/>
            <rFont val="Tahoma"/>
            <family val="2"/>
            <charset val="204"/>
          </rPr>
          <t>Автор: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максимальное значение 15 лет</t>
        </r>
      </text>
    </comment>
  </commentList>
</comments>
</file>

<file path=xl/sharedStrings.xml><?xml version="1.0" encoding="utf-8"?>
<sst xmlns="http://schemas.openxmlformats.org/spreadsheetml/2006/main" count="93" uniqueCount="87">
  <si>
    <t>Показатель создания и использования объекта</t>
  </si>
  <si>
    <t>Год жизненного цикла объекта недвижимости (J)</t>
  </si>
  <si>
    <t>Доходы от объекта (TR)</t>
  </si>
  <si>
    <t>Арендная ставка, руб/кв.м. в месяц</t>
  </si>
  <si>
    <t>Заполняемость (процент простоя), %</t>
  </si>
  <si>
    <t>Операционная прибыль (ОР)</t>
  </si>
  <si>
    <t>Дисконтированнная операционная прибыль (NPV (ОР))</t>
  </si>
  <si>
    <t>Текущие затраты (VC) + налогообложение</t>
  </si>
  <si>
    <t>СРОК ОКУПАЕМОСТИ, лет</t>
  </si>
  <si>
    <t>низкая норма доходности</t>
  </si>
  <si>
    <t>средняя доходность</t>
  </si>
  <si>
    <t>высокая доходность</t>
  </si>
  <si>
    <t>сверхприбыль!</t>
  </si>
  <si>
    <t>Определение дисконтированной стоимости  объекта недвижимости</t>
  </si>
  <si>
    <t>Базовая стоимость объекта, руб.</t>
  </si>
  <si>
    <t>Скидка при единовременной оплате, %</t>
  </si>
  <si>
    <t>Ставка дисконтирования, %</t>
  </si>
  <si>
    <t>месяц</t>
  </si>
  <si>
    <t>сумма</t>
  </si>
  <si>
    <t>Платежи по рассрочке</t>
  </si>
  <si>
    <t>Первоначальный взнос, руб.</t>
  </si>
  <si>
    <t>Стоимость объекта при единовременной оплате, руб</t>
  </si>
  <si>
    <t>Дисконтированная стоимость объекта при рассрочке, руб.</t>
  </si>
  <si>
    <t>Сумма платежей</t>
  </si>
  <si>
    <t>Необходимо внести</t>
  </si>
  <si>
    <t>%</t>
  </si>
  <si>
    <t>Накопленный дисконтированный денежный поток, окупаемость</t>
  </si>
  <si>
    <t>Стоимость реализации объекта недвижимости</t>
  </si>
  <si>
    <r>
      <t>Операционная прибыль нарастающим итогом (</t>
    </r>
    <r>
      <rPr>
        <sz val="8"/>
        <color theme="1"/>
        <rFont val="Calibri"/>
        <family val="2"/>
      </rPr>
      <t>∑</t>
    </r>
    <r>
      <rPr>
        <sz val="8"/>
        <color theme="1"/>
        <rFont val="Calibri"/>
        <family val="2"/>
        <scheme val="minor"/>
      </rPr>
      <t>ОР)</t>
    </r>
  </si>
  <si>
    <r>
      <t>Дисконтированнная операционная прибыль нарастающим итогом (</t>
    </r>
    <r>
      <rPr>
        <sz val="8"/>
        <color theme="1"/>
        <rFont val="Calibri"/>
        <family val="2"/>
      </rPr>
      <t>∑</t>
    </r>
    <r>
      <rPr>
        <sz val="8"/>
        <color theme="1"/>
        <rFont val="Calibri"/>
        <family val="2"/>
        <scheme val="minor"/>
      </rPr>
      <t>NPV (ОР))</t>
    </r>
  </si>
  <si>
    <r>
      <t>Стоимость покупки объекта</t>
    </r>
    <r>
      <rPr>
        <sz val="11"/>
        <color theme="1"/>
        <rFont val="Calibri"/>
        <family val="2"/>
        <charset val="204"/>
        <scheme val="minor"/>
      </rPr>
      <t>, руб.</t>
    </r>
  </si>
  <si>
    <r>
      <t>Площадь</t>
    </r>
    <r>
      <rPr>
        <sz val="11"/>
        <color theme="1"/>
        <rFont val="Calibri"/>
        <family val="2"/>
        <charset val="204"/>
        <scheme val="minor"/>
      </rPr>
      <t>, кв.м.</t>
    </r>
  </si>
  <si>
    <r>
      <rPr>
        <b/>
        <sz val="11"/>
        <color theme="1"/>
        <rFont val="Calibri"/>
        <family val="2"/>
        <charset val="204"/>
        <scheme val="minor"/>
      </rPr>
      <t>Ставка аренды</t>
    </r>
    <r>
      <rPr>
        <sz val="11"/>
        <color theme="1"/>
        <rFont val="Calibri"/>
        <family val="2"/>
        <charset val="204"/>
        <scheme val="minor"/>
      </rPr>
      <t>, за 1 кв.м. в месяц</t>
    </r>
  </si>
  <si>
    <r>
      <rPr>
        <b/>
        <sz val="11"/>
        <color theme="1"/>
        <rFont val="Calibri"/>
        <family val="2"/>
        <charset val="204"/>
        <scheme val="minor"/>
      </rPr>
      <t>Ставка аренды</t>
    </r>
    <r>
      <rPr>
        <sz val="11"/>
        <color theme="1"/>
        <rFont val="Calibri"/>
        <family val="2"/>
        <charset val="204"/>
        <scheme val="minor"/>
      </rPr>
      <t>, за 1 кв.м. в год</t>
    </r>
  </si>
  <si>
    <r>
      <rPr>
        <b/>
        <sz val="11"/>
        <color theme="1"/>
        <rFont val="Calibri"/>
        <family val="2"/>
        <charset val="204"/>
        <scheme val="minor"/>
      </rPr>
      <t>Индексация ставки аренды</t>
    </r>
    <r>
      <rPr>
        <sz val="11"/>
        <color theme="1"/>
        <rFont val="Calibri"/>
        <family val="2"/>
        <charset val="204"/>
        <scheme val="minor"/>
      </rPr>
      <t>, % в год</t>
    </r>
  </si>
  <si>
    <r>
      <t>Сумма капиталовложеий в объект перед сдачей в аренду</t>
    </r>
    <r>
      <rPr>
        <sz val="11"/>
        <color theme="1"/>
        <rFont val="Calibri"/>
        <family val="2"/>
        <charset val="204"/>
        <scheme val="minor"/>
      </rPr>
      <t>, руб.</t>
    </r>
  </si>
  <si>
    <r>
      <rPr>
        <b/>
        <sz val="11"/>
        <color theme="1"/>
        <rFont val="Calibri"/>
        <family val="2"/>
        <charset val="204"/>
        <scheme val="minor"/>
      </rPr>
      <t>Эксплуатационные расходы</t>
    </r>
    <r>
      <rPr>
        <sz val="11"/>
        <color theme="1"/>
        <rFont val="Calibri"/>
        <family val="2"/>
        <charset val="204"/>
        <scheme val="minor"/>
      </rPr>
      <t>, руб/мес (не влюченные в арендные платежи)</t>
    </r>
  </si>
  <si>
    <r>
      <rPr>
        <b/>
        <sz val="11"/>
        <color theme="1"/>
        <rFont val="Calibri"/>
        <family val="2"/>
        <charset val="204"/>
        <scheme val="minor"/>
      </rPr>
      <t>Эксплуатационные расходы</t>
    </r>
    <r>
      <rPr>
        <sz val="11"/>
        <color theme="1"/>
        <rFont val="Calibri"/>
        <family val="2"/>
        <charset val="204"/>
        <scheme val="minor"/>
      </rPr>
      <t>, руб/год (не влюченные в арендные платежи)</t>
    </r>
  </si>
  <si>
    <r>
      <t xml:space="preserve">Рост эксплуатационных расходов, </t>
    </r>
    <r>
      <rPr>
        <sz val="11"/>
        <color theme="1"/>
        <rFont val="Calibri"/>
        <family val="2"/>
        <charset val="204"/>
        <scheme val="minor"/>
      </rPr>
      <t>% в год</t>
    </r>
  </si>
  <si>
    <r>
      <t>Расходы на текущий и капитальный ремонт объекта</t>
    </r>
    <r>
      <rPr>
        <sz val="11"/>
        <color theme="1"/>
        <rFont val="Calibri"/>
        <family val="2"/>
        <charset val="204"/>
        <scheme val="minor"/>
      </rPr>
      <t>, руб в год</t>
    </r>
  </si>
  <si>
    <r>
      <rPr>
        <b/>
        <sz val="11"/>
        <color theme="1"/>
        <rFont val="Calibri"/>
        <family val="2"/>
        <charset val="204"/>
        <scheme val="minor"/>
      </rPr>
      <t>Налог на доходы</t>
    </r>
    <r>
      <rPr>
        <sz val="11"/>
        <color theme="1"/>
        <rFont val="Calibri"/>
        <family val="2"/>
        <charset val="204"/>
        <scheme val="minor"/>
      </rPr>
      <t xml:space="preserve">, % в год  </t>
    </r>
  </si>
  <si>
    <r>
      <t>Налог на имущество</t>
    </r>
    <r>
      <rPr>
        <sz val="11"/>
        <color theme="1"/>
        <rFont val="Calibri"/>
        <family val="2"/>
        <charset val="204"/>
        <scheme val="minor"/>
      </rPr>
      <t>, % от кадастровой стоимости</t>
    </r>
  </si>
  <si>
    <r>
      <rPr>
        <b/>
        <sz val="11"/>
        <color theme="1"/>
        <rFont val="Calibri"/>
        <family val="2"/>
        <charset val="204"/>
        <scheme val="minor"/>
      </rPr>
      <t>Кадастровая стоимость объекта</t>
    </r>
    <r>
      <rPr>
        <sz val="11"/>
        <color theme="1"/>
        <rFont val="Calibri"/>
        <family val="2"/>
        <charset val="204"/>
        <scheme val="minor"/>
      </rPr>
      <t>, руб</t>
    </r>
  </si>
  <si>
    <r>
      <rPr>
        <b/>
        <sz val="11"/>
        <color theme="1"/>
        <rFont val="Calibri"/>
        <family val="2"/>
        <charset val="204"/>
        <scheme val="minor"/>
      </rPr>
      <t>Налог на имущество</t>
    </r>
    <r>
      <rPr>
        <sz val="11"/>
        <color theme="1"/>
        <rFont val="Calibri"/>
        <family val="2"/>
        <charset val="204"/>
        <scheme val="minor"/>
      </rPr>
      <t xml:space="preserve"> (земенльный участок), руб/год</t>
    </r>
  </si>
  <si>
    <r>
      <rPr>
        <b/>
        <sz val="11"/>
        <color theme="1"/>
        <rFont val="Calibri"/>
        <family val="2"/>
        <charset val="204"/>
        <scheme val="minor"/>
      </rPr>
      <t>Арендная плата за ЗУ</t>
    </r>
    <r>
      <rPr>
        <sz val="11"/>
        <color theme="1"/>
        <rFont val="Calibri"/>
        <family val="2"/>
        <charset val="204"/>
        <scheme val="minor"/>
      </rPr>
      <t>, в год</t>
    </r>
  </si>
  <si>
    <r>
      <rPr>
        <b/>
        <sz val="11"/>
        <color theme="1"/>
        <rFont val="Calibri"/>
        <family val="2"/>
        <charset val="204"/>
        <scheme val="minor"/>
      </rPr>
      <t>Страхование</t>
    </r>
    <r>
      <rPr>
        <sz val="11"/>
        <color theme="1"/>
        <rFont val="Calibri"/>
        <family val="2"/>
        <charset val="204"/>
        <scheme val="minor"/>
      </rPr>
      <t xml:space="preserve"> объекта, руб. в год</t>
    </r>
  </si>
  <si>
    <r>
      <rPr>
        <b/>
        <sz val="11"/>
        <color theme="1"/>
        <rFont val="Calibri"/>
        <family val="2"/>
        <charset val="204"/>
        <scheme val="minor"/>
      </rPr>
      <t>Процент простоя</t>
    </r>
    <r>
      <rPr>
        <sz val="11"/>
        <color theme="1"/>
        <rFont val="Calibri"/>
        <family val="2"/>
        <charset val="204"/>
        <scheme val="minor"/>
      </rPr>
      <t>, в год</t>
    </r>
  </si>
  <si>
    <r>
      <rPr>
        <b/>
        <sz val="11"/>
        <color theme="1"/>
        <rFont val="Calibri"/>
        <family val="2"/>
        <charset val="204"/>
        <scheme val="minor"/>
      </rPr>
      <t>Темп роста стоимости объекта</t>
    </r>
    <r>
      <rPr>
        <sz val="11"/>
        <color theme="1"/>
        <rFont val="Calibri"/>
        <family val="2"/>
        <charset val="204"/>
        <scheme val="minor"/>
      </rPr>
      <t>, % в год</t>
    </r>
  </si>
  <si>
    <r>
      <t>Ставка дисконтирования</t>
    </r>
    <r>
      <rPr>
        <sz val="11"/>
        <color theme="1"/>
        <rFont val="Calibri"/>
        <family val="2"/>
        <charset val="204"/>
        <scheme val="minor"/>
      </rPr>
      <t>, %</t>
    </r>
  </si>
  <si>
    <r>
      <rPr>
        <b/>
        <sz val="11"/>
        <color theme="1"/>
        <rFont val="Calibri"/>
        <family val="2"/>
        <charset val="204"/>
        <scheme val="minor"/>
      </rPr>
      <t>Горизонт инвестирования</t>
    </r>
    <r>
      <rPr>
        <sz val="11"/>
        <color theme="1"/>
        <rFont val="Calibri"/>
        <family val="2"/>
        <charset val="204"/>
        <scheme val="minor"/>
      </rPr>
      <t>, лет</t>
    </r>
  </si>
  <si>
    <t>Эксплуатационные расходы не включенные в арендыне платежи</t>
  </si>
  <si>
    <t>МАП (месячная арендная плата), руб</t>
  </si>
  <si>
    <t>ГАП (годовая арендная плата), руб</t>
  </si>
  <si>
    <t>ДОХОДНОСТЬ, %</t>
  </si>
  <si>
    <t>Адрес объекта</t>
  </si>
  <si>
    <t>График погашения кредита</t>
  </si>
  <si>
    <t>Расчёты в графике являются предварительными и носят информационный характер (в связи с невозможностью учесть даты фактических платежей, которые могут производиться в разные дни платёжного периода)</t>
  </si>
  <si>
    <t xml:space="preserve">дата выдачи кредита: </t>
  </si>
  <si>
    <t>дни в нулевом месяце</t>
  </si>
  <si>
    <t>дней до конца мес</t>
  </si>
  <si>
    <t xml:space="preserve">платежный период: </t>
  </si>
  <si>
    <t>с 2  по 10</t>
  </si>
  <si>
    <t>Сумма  кредита</t>
  </si>
  <si>
    <t>Процентная ставка</t>
  </si>
  <si>
    <t>Срок кредита</t>
  </si>
  <si>
    <t>лет</t>
  </si>
  <si>
    <t xml:space="preserve">сумма процентов за весь срок: </t>
  </si>
  <si>
    <t xml:space="preserve">сокращен на </t>
  </si>
  <si>
    <t>мес.</t>
  </si>
  <si>
    <t xml:space="preserve">итого досрочное погашение: </t>
  </si>
  <si>
    <t>платеж</t>
  </si>
  <si>
    <t>руб.</t>
  </si>
  <si>
    <t>с 10 по 18</t>
  </si>
  <si>
    <t>срок кредита</t>
  </si>
  <si>
    <t>с 20 по 28</t>
  </si>
  <si>
    <t>Месяц</t>
  </si>
  <si>
    <t>Остаток ссудной задолженности</t>
  </si>
  <si>
    <t xml:space="preserve">Проценты </t>
  </si>
  <si>
    <t>Ссудная задолженность</t>
  </si>
  <si>
    <t>Плановый платеж</t>
  </si>
  <si>
    <t>Платеж с учетом досрочного погашения</t>
  </si>
  <si>
    <t>Новая % ставка</t>
  </si>
  <si>
    <t>Сумма досрочного погашения</t>
  </si>
  <si>
    <t>Способ пересчета</t>
  </si>
  <si>
    <t>Итого</t>
  </si>
  <si>
    <t>-</t>
  </si>
  <si>
    <t>© SPb VTB24 Meshkova&amp;Novikov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</si>
</sst>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#,##0.00\ &quot;₽&quot;;[Red]\-#,##0.00\ &quot;₽&quot;"/>
    <numFmt numFmtId="44" formatCode="_-* #,##0.00\ &quot;₽&quot;_-;\-* #,##0.00\ &quot;₽&quot;_-;_-* &quot;-&quot;??\ &quot;₽&quot;_-;_-@_-"/>
    <numFmt numFmtId="164" formatCode="#,##0.00\ &quot;₽&quot;"/>
    <numFmt numFmtId="165" formatCode="0.0%"/>
    <numFmt numFmtId="166" formatCode="_-* #,##0.00[$р.-419]_-;\-* #,##0.00[$р.-419]_-;_-* &quot;-&quot;??[$р.-419]_-;_-@_-"/>
    <numFmt numFmtId="167" formatCode="#,##0.00\ &quot;р.&quot;"/>
    <numFmt numFmtId="168" formatCode="#,##0.000\ [$р.-419]"/>
    <numFmt numFmtId="169" formatCode="#,##0.000\ [$р.-419];\-#,##0.000\ [$р.-419]"/>
    <numFmt numFmtId="170" formatCode="#,##0.00&quot;р.&quot;"/>
    <numFmt numFmtId="171" formatCode="#,##0.00[$р.-419]"/>
    <numFmt numFmtId="172" formatCode="0.000%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sz val="14"/>
      <color theme="1"/>
      <name val="Calibri Light"/>
      <family val="2"/>
      <charset val="204"/>
    </font>
    <font>
      <b/>
      <sz val="16"/>
      <color theme="0"/>
      <name val="Calibri Light"/>
      <family val="2"/>
      <charset val="204"/>
    </font>
    <font>
      <b/>
      <sz val="12"/>
      <color theme="1"/>
      <name val="Calibri Light"/>
      <family val="2"/>
      <charset val="204"/>
    </font>
    <font>
      <sz val="12"/>
      <color theme="1"/>
      <name val="Calibri Light"/>
      <family val="2"/>
      <charset val="204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b/>
      <sz val="11"/>
      <color theme="0"/>
      <name val="Calibri"/>
      <family val="2"/>
      <charset val="204"/>
    </font>
    <font>
      <sz val="8"/>
      <color theme="1"/>
      <name val="Calibri"/>
      <family val="2"/>
      <scheme val="minor"/>
    </font>
    <font>
      <sz val="8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</font>
    <font>
      <b/>
      <sz val="12"/>
      <color theme="0" tint="-4.9989318521683403E-2"/>
      <name val="Calibri"/>
      <family val="2"/>
      <charset val="204"/>
      <scheme val="minor"/>
    </font>
    <font>
      <b/>
      <sz val="14"/>
      <color theme="0" tint="-4.9989318521683403E-2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i/>
      <sz val="14"/>
      <color theme="1" tint="0.249977111117893"/>
      <name val="Arial"/>
      <family val="2"/>
      <charset val="204"/>
    </font>
    <font>
      <sz val="10"/>
      <name val="Arial"/>
      <family val="2"/>
      <charset val="204"/>
    </font>
    <font>
      <sz val="10"/>
      <color theme="1" tint="0.249977111117893"/>
      <name val="Arial"/>
      <family val="2"/>
      <charset val="204"/>
    </font>
    <font>
      <b/>
      <sz val="10"/>
      <color theme="1" tint="0.249977111117893"/>
      <name val="Arial"/>
      <family val="2"/>
      <charset val="204"/>
    </font>
    <font>
      <sz val="7"/>
      <color theme="1" tint="0.499984740745262"/>
      <name val="Arial"/>
      <family val="2"/>
      <charset val="204"/>
    </font>
    <font>
      <b/>
      <i/>
      <sz val="10"/>
      <color rgb="FF6977FD"/>
      <name val="Arial"/>
      <family val="2"/>
      <charset val="204"/>
    </font>
    <font>
      <sz val="7"/>
      <color rgb="FFFF0000"/>
      <name val="Arial"/>
      <family val="2"/>
      <charset val="204"/>
    </font>
    <font>
      <i/>
      <sz val="8"/>
      <color theme="1" tint="0.34998626667073579"/>
      <name val="Arial"/>
      <family val="2"/>
      <charset val="204"/>
    </font>
    <font>
      <b/>
      <sz val="10"/>
      <color theme="1" tint="0.34998626667073579"/>
      <name val="Arial"/>
      <family val="2"/>
      <charset val="204"/>
    </font>
    <font>
      <b/>
      <sz val="10"/>
      <color rgb="FF0000FF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rgb="FF0000FF"/>
      <name val="Arial"/>
      <family val="2"/>
      <charset val="204"/>
    </font>
    <font>
      <i/>
      <sz val="9"/>
      <color theme="1" tint="0.34998626667073579"/>
      <name val="Arial"/>
      <family val="2"/>
      <charset val="204"/>
    </font>
    <font>
      <i/>
      <sz val="10"/>
      <color theme="1" tint="0.34998626667073579"/>
      <name val="Arial"/>
      <family val="2"/>
      <charset val="204"/>
    </font>
    <font>
      <sz val="10"/>
      <color theme="1" tint="0.499984740745262"/>
      <name val="Calibri"/>
      <family val="2"/>
      <charset val="204"/>
    </font>
    <font>
      <i/>
      <sz val="10"/>
      <color theme="0"/>
      <name val="Arial"/>
      <family val="2"/>
      <charset val="204"/>
    </font>
    <font>
      <sz val="10"/>
      <color theme="0"/>
      <name val="Arial"/>
      <family val="2"/>
      <charset val="204"/>
    </font>
    <font>
      <sz val="10"/>
      <color rgb="FF6977FD"/>
      <name val="Arial"/>
      <family val="2"/>
      <charset val="204"/>
    </font>
    <font>
      <b/>
      <sz val="10"/>
      <color rgb="FF6977FD"/>
      <name val="Arial"/>
      <family val="2"/>
      <charset val="204"/>
    </font>
    <font>
      <sz val="10"/>
      <color theme="1"/>
      <name val="Arial"/>
      <family val="2"/>
      <charset val="204"/>
    </font>
    <font>
      <b/>
      <sz val="9"/>
      <color theme="1" tint="0.249977111117893"/>
      <name val="Arial"/>
      <family val="2"/>
      <charset val="204"/>
    </font>
    <font>
      <sz val="9"/>
      <color theme="1" tint="0.249977111117893"/>
      <name val="Arial"/>
      <family val="2"/>
      <charset val="204"/>
    </font>
    <font>
      <b/>
      <sz val="9"/>
      <color rgb="FF0000FF"/>
      <name val="Arial"/>
      <family val="2"/>
      <charset val="204"/>
    </font>
    <font>
      <sz val="9"/>
      <color rgb="FF0000FF"/>
      <name val="Arial"/>
      <family val="2"/>
      <charset val="204"/>
    </font>
    <font>
      <b/>
      <i/>
      <sz val="9"/>
      <color rgb="FF0000FF"/>
      <name val="Arial"/>
      <family val="2"/>
      <charset val="204"/>
    </font>
    <font>
      <b/>
      <i/>
      <sz val="9"/>
      <color rgb="FFFF0000"/>
      <name val="Arial"/>
      <family val="2"/>
      <charset val="204"/>
    </font>
    <font>
      <sz val="9"/>
      <name val="Arial"/>
      <family val="2"/>
      <charset val="204"/>
    </font>
    <font>
      <sz val="10"/>
      <color rgb="FF0000FF"/>
      <name val="Arial"/>
      <family val="2"/>
      <charset val="204"/>
    </font>
    <font>
      <b/>
      <i/>
      <sz val="10"/>
      <color rgb="FF0000FF"/>
      <name val="Arial"/>
      <family val="2"/>
      <charset val="204"/>
    </font>
    <font>
      <b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</fonts>
  <fills count="2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/>
      <right/>
      <top style="thin">
        <color theme="1" tint="0.249977111117893"/>
      </top>
      <bottom style="thin">
        <color theme="1" tint="0.249977111117893"/>
      </bottom>
      <diagonal/>
    </border>
    <border>
      <left style="thin">
        <color rgb="FFFF0000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rgb="FFFF0000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/>
      <top style="thin">
        <color theme="1" tint="0.249977111117893"/>
      </top>
      <bottom/>
      <diagonal/>
    </border>
    <border>
      <left/>
      <right/>
      <top style="thin">
        <color theme="1" tint="0.249977111117893"/>
      </top>
      <bottom/>
      <diagonal/>
    </border>
    <border>
      <left style="thin">
        <color theme="2" tint="-0.749992370372631"/>
      </left>
      <right/>
      <top style="thin">
        <color theme="2" tint="-0.749992370372631"/>
      </top>
      <bottom style="thin">
        <color theme="2" tint="-0.749992370372631"/>
      </bottom>
      <diagonal/>
    </border>
    <border>
      <left style="thin">
        <color rgb="FFFF0000"/>
      </left>
      <right/>
      <top/>
      <bottom/>
      <diagonal/>
    </border>
    <border>
      <left style="thin">
        <color theme="1" tint="0.249977111117893"/>
      </left>
      <right/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2" tint="-0.749992370372631"/>
      </left>
      <right/>
      <top style="thin">
        <color theme="2" tint="-0.749992370372631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2" tint="-0.749992370372631"/>
      </left>
      <right/>
      <top/>
      <bottom style="thin">
        <color theme="2" tint="-0.749992370372631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</cellStyleXfs>
  <cellXfs count="253">
    <xf numFmtId="0" fontId="0" fillId="0" borderId="0" xfId="0"/>
    <xf numFmtId="164" fontId="0" fillId="0" borderId="1" xfId="0" applyNumberFormat="1" applyBorder="1"/>
    <xf numFmtId="0" fontId="0" fillId="3" borderId="0" xfId="0" applyFill="1"/>
    <xf numFmtId="164" fontId="0" fillId="0" borderId="6" xfId="0" applyNumberFormat="1" applyBorder="1"/>
    <xf numFmtId="0" fontId="4" fillId="0" borderId="0" xfId="0" applyFont="1" applyFill="1"/>
    <xf numFmtId="0" fontId="6" fillId="0" borderId="0" xfId="0" applyFont="1" applyFill="1"/>
    <xf numFmtId="0" fontId="5" fillId="0" borderId="0" xfId="0" applyFont="1" applyFill="1"/>
    <xf numFmtId="0" fontId="7" fillId="0" borderId="0" xfId="0" applyFont="1" applyFill="1"/>
    <xf numFmtId="0" fontId="8" fillId="0" borderId="0" xfId="0" applyFont="1" applyFill="1"/>
    <xf numFmtId="0" fontId="0" fillId="9" borderId="5" xfId="0" applyFill="1" applyBorder="1" applyAlignment="1">
      <alignment horizontal="center"/>
    </xf>
    <xf numFmtId="0" fontId="9" fillId="9" borderId="5" xfId="0" applyFont="1" applyFill="1" applyBorder="1"/>
    <xf numFmtId="0" fontId="9" fillId="9" borderId="15" xfId="0" applyFont="1" applyFill="1" applyBorder="1"/>
    <xf numFmtId="0" fontId="0" fillId="9" borderId="1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3" borderId="0" xfId="0" applyFill="1" applyBorder="1"/>
    <xf numFmtId="0" fontId="0" fillId="9" borderId="21" xfId="0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164" fontId="0" fillId="9" borderId="6" xfId="0" applyNumberFormat="1" applyFill="1" applyBorder="1"/>
    <xf numFmtId="164" fontId="0" fillId="9" borderId="17" xfId="0" applyNumberFormat="1" applyFill="1" applyBorder="1"/>
    <xf numFmtId="164" fontId="9" fillId="0" borderId="6" xfId="0" applyNumberFormat="1" applyFont="1" applyBorder="1"/>
    <xf numFmtId="10" fontId="9" fillId="0" borderId="6" xfId="0" applyNumberFormat="1" applyFont="1" applyBorder="1"/>
    <xf numFmtId="10" fontId="9" fillId="0" borderId="17" xfId="0" applyNumberFormat="1" applyFont="1" applyBorder="1"/>
    <xf numFmtId="0" fontId="0" fillId="10" borderId="1" xfId="0" applyFill="1" applyBorder="1" applyAlignment="1">
      <alignment horizontal="center"/>
    </xf>
    <xf numFmtId="0" fontId="15" fillId="10" borderId="1" xfId="0" applyFont="1" applyFill="1" applyBorder="1" applyAlignment="1">
      <alignment horizontal="center" vertical="center"/>
    </xf>
    <xf numFmtId="10" fontId="0" fillId="9" borderId="1" xfId="0" applyNumberFormat="1" applyFill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7" fillId="7" borderId="6" xfId="0" applyFont="1" applyFill="1" applyBorder="1" applyAlignment="1">
      <alignment horizontal="center"/>
    </xf>
    <xf numFmtId="0" fontId="16" fillId="6" borderId="14" xfId="0" applyFont="1" applyFill="1" applyBorder="1"/>
    <xf numFmtId="164" fontId="16" fillId="0" borderId="1" xfId="0" applyNumberFormat="1" applyFont="1" applyBorder="1"/>
    <xf numFmtId="164" fontId="16" fillId="0" borderId="6" xfId="0" applyNumberFormat="1" applyFont="1" applyBorder="1"/>
    <xf numFmtId="0" fontId="16" fillId="6" borderId="5" xfId="0" applyFont="1" applyFill="1" applyBorder="1"/>
    <xf numFmtId="10" fontId="18" fillId="0" borderId="1" xfId="0" applyNumberFormat="1" applyFont="1" applyBorder="1"/>
    <xf numFmtId="10" fontId="18" fillId="0" borderId="6" xfId="0" applyNumberFormat="1" applyFont="1" applyBorder="1"/>
    <xf numFmtId="164" fontId="18" fillId="0" borderId="1" xfId="0" applyNumberFormat="1" applyFont="1" applyBorder="1"/>
    <xf numFmtId="164" fontId="18" fillId="0" borderId="6" xfId="0" applyNumberFormat="1" applyFont="1" applyBorder="1"/>
    <xf numFmtId="0" fontId="16" fillId="6" borderId="5" xfId="0" applyFont="1" applyFill="1" applyBorder="1" applyAlignment="1"/>
    <xf numFmtId="0" fontId="3" fillId="3" borderId="0" xfId="0" applyFont="1" applyFill="1"/>
    <xf numFmtId="0" fontId="20" fillId="4" borderId="9" xfId="0" applyFont="1" applyFill="1" applyBorder="1" applyAlignment="1">
      <alignment vertical="center" wrapText="1"/>
    </xf>
    <xf numFmtId="0" fontId="21" fillId="4" borderId="8" xfId="0" applyFont="1" applyFill="1" applyBorder="1" applyAlignment="1">
      <alignment vertical="center" wrapText="1"/>
    </xf>
    <xf numFmtId="164" fontId="16" fillId="11" borderId="1" xfId="0" applyNumberFormat="1" applyFont="1" applyFill="1" applyBorder="1"/>
    <xf numFmtId="164" fontId="16" fillId="11" borderId="6" xfId="0" applyNumberFormat="1" applyFont="1" applyFill="1" applyBorder="1"/>
    <xf numFmtId="164" fontId="18" fillId="12" borderId="1" xfId="0" applyNumberFormat="1" applyFont="1" applyFill="1" applyBorder="1"/>
    <xf numFmtId="164" fontId="18" fillId="12" borderId="6" xfId="0" applyNumberFormat="1" applyFont="1" applyFill="1" applyBorder="1"/>
    <xf numFmtId="0" fontId="4" fillId="15" borderId="3" xfId="0" applyFont="1" applyFill="1" applyBorder="1" applyAlignment="1">
      <alignment wrapText="1"/>
    </xf>
    <xf numFmtId="164" fontId="2" fillId="15" borderId="4" xfId="0" applyNumberFormat="1" applyFont="1" applyFill="1" applyBorder="1" applyAlignment="1">
      <alignment horizontal="right"/>
    </xf>
    <xf numFmtId="0" fontId="2" fillId="3" borderId="0" xfId="0" applyFont="1" applyFill="1"/>
    <xf numFmtId="0" fontId="4" fillId="15" borderId="5" xfId="0" applyFont="1" applyFill="1" applyBorder="1" applyAlignment="1">
      <alignment wrapText="1"/>
    </xf>
    <xf numFmtId="0" fontId="2" fillId="15" borderId="6" xfId="0" applyFont="1" applyFill="1" applyBorder="1" applyAlignment="1">
      <alignment horizontal="right"/>
    </xf>
    <xf numFmtId="0" fontId="2" fillId="15" borderId="5" xfId="0" applyFont="1" applyFill="1" applyBorder="1" applyAlignment="1">
      <alignment wrapText="1"/>
    </xf>
    <xf numFmtId="164" fontId="2" fillId="15" borderId="6" xfId="0" applyNumberFormat="1" applyFont="1" applyFill="1" applyBorder="1" applyAlignment="1">
      <alignment horizontal="right"/>
    </xf>
    <xf numFmtId="164" fontId="2" fillId="0" borderId="6" xfId="0" applyNumberFormat="1" applyFont="1" applyFill="1" applyBorder="1" applyAlignment="1">
      <alignment horizontal="right"/>
    </xf>
    <xf numFmtId="9" fontId="2" fillId="15" borderId="6" xfId="0" applyNumberFormat="1" applyFont="1" applyFill="1" applyBorder="1" applyAlignment="1">
      <alignment horizontal="right"/>
    </xf>
    <xf numFmtId="0" fontId="4" fillId="14" borderId="3" xfId="0" applyFont="1" applyFill="1" applyBorder="1" applyAlignment="1"/>
    <xf numFmtId="0" fontId="2" fillId="14" borderId="5" xfId="0" applyFont="1" applyFill="1" applyBorder="1" applyAlignment="1"/>
    <xf numFmtId="164" fontId="2" fillId="5" borderId="6" xfId="0" applyNumberFormat="1" applyFont="1" applyFill="1" applyBorder="1" applyAlignment="1">
      <alignment horizontal="right"/>
    </xf>
    <xf numFmtId="0" fontId="4" fillId="14" borderId="5" xfId="0" applyFont="1" applyFill="1" applyBorder="1" applyAlignment="1">
      <alignment wrapText="1"/>
    </xf>
    <xf numFmtId="0" fontId="4" fillId="14" borderId="5" xfId="0" applyFont="1" applyFill="1" applyBorder="1" applyAlignment="1"/>
    <xf numFmtId="0" fontId="2" fillId="14" borderId="5" xfId="0" applyFont="1" applyFill="1" applyBorder="1" applyAlignment="1">
      <alignment wrapText="1"/>
    </xf>
    <xf numFmtId="9" fontId="2" fillId="3" borderId="0" xfId="0" quotePrefix="1" applyNumberFormat="1" applyFont="1" applyFill="1"/>
    <xf numFmtId="0" fontId="2" fillId="13" borderId="5" xfId="0" applyFont="1" applyFill="1" applyBorder="1" applyAlignment="1">
      <alignment wrapText="1"/>
    </xf>
    <xf numFmtId="0" fontId="4" fillId="13" borderId="5" xfId="0" applyFont="1" applyFill="1" applyBorder="1" applyAlignment="1">
      <alignment wrapText="1"/>
    </xf>
    <xf numFmtId="164" fontId="2" fillId="14" borderId="26" xfId="0" applyNumberFormat="1" applyFont="1" applyFill="1" applyBorder="1" applyAlignment="1">
      <alignment horizontal="right"/>
    </xf>
    <xf numFmtId="164" fontId="2" fillId="14" borderId="6" xfId="0" applyNumberFormat="1" applyFont="1" applyFill="1" applyBorder="1" applyAlignment="1">
      <alignment horizontal="right"/>
    </xf>
    <xf numFmtId="9" fontId="2" fillId="14" borderId="6" xfId="0" applyNumberFormat="1" applyFont="1" applyFill="1" applyBorder="1" applyAlignment="1">
      <alignment horizontal="right"/>
    </xf>
    <xf numFmtId="165" fontId="2" fillId="14" borderId="6" xfId="0" applyNumberFormat="1" applyFont="1" applyFill="1" applyBorder="1" applyAlignment="1">
      <alignment horizontal="right"/>
    </xf>
    <xf numFmtId="9" fontId="2" fillId="13" borderId="6" xfId="0" applyNumberFormat="1" applyFont="1" applyFill="1" applyBorder="1" applyAlignment="1">
      <alignment horizontal="right"/>
    </xf>
    <xf numFmtId="0" fontId="4" fillId="3" borderId="0" xfId="0" applyFont="1" applyFill="1" applyBorder="1" applyAlignment="1">
      <alignment vertical="center"/>
    </xf>
    <xf numFmtId="0" fontId="0" fillId="3" borderId="0" xfId="0" applyFill="1" applyBorder="1" applyAlignment="1"/>
    <xf numFmtId="0" fontId="2" fillId="3" borderId="0" xfId="0" applyFont="1" applyFill="1" applyBorder="1" applyAlignment="1"/>
    <xf numFmtId="0" fontId="2" fillId="13" borderId="15" xfId="0" applyFont="1" applyFill="1" applyBorder="1" applyAlignment="1">
      <alignment wrapText="1"/>
    </xf>
    <xf numFmtId="0" fontId="2" fillId="13" borderId="17" xfId="0" applyFont="1" applyFill="1" applyBorder="1" applyAlignment="1">
      <alignment horizontal="right"/>
    </xf>
    <xf numFmtId="0" fontId="23" fillId="16" borderId="0" xfId="0" applyFont="1" applyFill="1" applyAlignment="1">
      <alignment vertical="top"/>
    </xf>
    <xf numFmtId="44" fontId="25" fillId="16" borderId="0" xfId="1" applyFont="1" applyFill="1" applyProtection="1"/>
    <xf numFmtId="44" fontId="26" fillId="16" borderId="0" xfId="1" applyFont="1" applyFill="1" applyProtection="1"/>
    <xf numFmtId="44" fontId="27" fillId="16" borderId="0" xfId="1" applyFont="1" applyFill="1" applyAlignment="1" applyProtection="1">
      <alignment horizontal="right" vertical="top"/>
    </xf>
    <xf numFmtId="0" fontId="0" fillId="16" borderId="0" xfId="0" applyFill="1"/>
    <xf numFmtId="0" fontId="28" fillId="16" borderId="0" xfId="0" applyFont="1" applyFill="1" applyAlignment="1">
      <alignment horizontal="center"/>
    </xf>
    <xf numFmtId="44" fontId="29" fillId="16" borderId="0" xfId="1" applyFont="1" applyFill="1" applyAlignment="1" applyProtection="1">
      <alignment horizontal="right" vertical="top"/>
    </xf>
    <xf numFmtId="0" fontId="27" fillId="16" borderId="0" xfId="0" applyFont="1" applyFill="1" applyAlignment="1">
      <alignment horizontal="right" vertical="top"/>
    </xf>
    <xf numFmtId="0" fontId="24" fillId="0" borderId="0" xfId="0" applyFont="1"/>
    <xf numFmtId="1" fontId="24" fillId="0" borderId="0" xfId="0" applyNumberFormat="1" applyFont="1"/>
    <xf numFmtId="0" fontId="24" fillId="16" borderId="0" xfId="0" applyFont="1" applyFill="1"/>
    <xf numFmtId="0" fontId="31" fillId="16" borderId="0" xfId="0" applyFont="1" applyFill="1" applyAlignment="1">
      <alignment horizontal="right" vertical="center"/>
    </xf>
    <xf numFmtId="14" fontId="32" fillId="16" borderId="29" xfId="1" applyNumberFormat="1" applyFont="1" applyFill="1" applyBorder="1" applyAlignment="1" applyProtection="1">
      <alignment horizontal="center" vertical="center"/>
      <protection locked="0"/>
    </xf>
    <xf numFmtId="0" fontId="33" fillId="16" borderId="0" xfId="0" applyFont="1" applyFill="1" applyAlignment="1">
      <alignment horizontal="center"/>
    </xf>
    <xf numFmtId="1" fontId="34" fillId="0" borderId="0" xfId="0" applyNumberFormat="1" applyFont="1" applyAlignment="1">
      <alignment horizontal="right"/>
    </xf>
    <xf numFmtId="0" fontId="34" fillId="0" borderId="0" xfId="0" applyFont="1" applyAlignment="1">
      <alignment horizontal="left"/>
    </xf>
    <xf numFmtId="1" fontId="35" fillId="0" borderId="0" xfId="0" applyNumberFormat="1" applyFont="1"/>
    <xf numFmtId="0" fontId="35" fillId="0" borderId="0" xfId="0" applyFont="1"/>
    <xf numFmtId="2" fontId="32" fillId="16" borderId="29" xfId="1" applyNumberFormat="1" applyFont="1" applyFill="1" applyBorder="1" applyAlignment="1" applyProtection="1">
      <alignment horizontal="center" vertical="center"/>
      <protection locked="0"/>
    </xf>
    <xf numFmtId="0" fontId="37" fillId="16" borderId="0" xfId="0" applyFont="1" applyFill="1" applyAlignment="1">
      <alignment horizontal="right"/>
    </xf>
    <xf numFmtId="0" fontId="38" fillId="16" borderId="0" xfId="0" applyFont="1" applyFill="1"/>
    <xf numFmtId="167" fontId="38" fillId="16" borderId="0" xfId="0" applyNumberFormat="1" applyFont="1" applyFill="1" applyAlignment="1">
      <alignment horizontal="left"/>
    </xf>
    <xf numFmtId="0" fontId="37" fillId="16" borderId="0" xfId="0" applyFont="1" applyFill="1" applyAlignment="1">
      <alignment horizontal="right" vertical="center"/>
    </xf>
    <xf numFmtId="0" fontId="38" fillId="16" borderId="0" xfId="0" applyFont="1" applyFill="1" applyAlignment="1">
      <alignment vertical="center"/>
    </xf>
    <xf numFmtId="167" fontId="38" fillId="16" borderId="0" xfId="0" applyNumberFormat="1" applyFont="1" applyFill="1" applyAlignment="1">
      <alignment horizontal="left" vertical="center"/>
    </xf>
    <xf numFmtId="0" fontId="39" fillId="16" borderId="0" xfId="0" applyFont="1" applyFill="1" applyAlignment="1">
      <alignment horizontal="right" vertical="center"/>
    </xf>
    <xf numFmtId="44" fontId="26" fillId="16" borderId="0" xfId="1" applyFont="1" applyFill="1" applyBorder="1" applyAlignment="1" applyProtection="1">
      <alignment horizontal="center"/>
    </xf>
    <xf numFmtId="168" fontId="28" fillId="16" borderId="0" xfId="0" applyNumberFormat="1" applyFont="1" applyFill="1" applyAlignment="1">
      <alignment horizontal="center"/>
    </xf>
    <xf numFmtId="169" fontId="24" fillId="0" borderId="0" xfId="0" applyNumberFormat="1" applyFont="1"/>
    <xf numFmtId="0" fontId="41" fillId="20" borderId="29" xfId="0" applyFont="1" applyFill="1" applyBorder="1"/>
    <xf numFmtId="0" fontId="42" fillId="0" borderId="0" xfId="0" applyFont="1"/>
    <xf numFmtId="1" fontId="42" fillId="0" borderId="0" xfId="0" applyNumberFormat="1" applyFont="1"/>
    <xf numFmtId="0" fontId="25" fillId="0" borderId="43" xfId="0" applyFont="1" applyBorder="1" applyAlignment="1">
      <alignment horizontal="center"/>
    </xf>
    <xf numFmtId="44" fontId="26" fillId="0" borderId="43" xfId="1" applyFont="1" applyFill="1" applyBorder="1" applyAlignment="1" applyProtection="1">
      <alignment horizontal="center"/>
    </xf>
    <xf numFmtId="44" fontId="25" fillId="0" borderId="43" xfId="1" applyFont="1" applyFill="1" applyBorder="1" applyProtection="1"/>
    <xf numFmtId="0" fontId="25" fillId="0" borderId="43" xfId="0" applyFont="1" applyBorder="1" applyAlignment="1">
      <alignment vertical="center"/>
    </xf>
    <xf numFmtId="0" fontId="25" fillId="0" borderId="44" xfId="0" applyFont="1" applyBorder="1" applyAlignment="1">
      <alignment vertical="center"/>
    </xf>
    <xf numFmtId="0" fontId="25" fillId="0" borderId="0" xfId="0" applyFont="1" applyAlignment="1">
      <alignment vertical="center"/>
    </xf>
    <xf numFmtId="0" fontId="43" fillId="0" borderId="45" xfId="0" applyFont="1" applyBorder="1" applyAlignment="1">
      <alignment horizontal="center"/>
    </xf>
    <xf numFmtId="0" fontId="35" fillId="0" borderId="46" xfId="0" applyFont="1" applyBorder="1" applyAlignment="1">
      <alignment horizontal="center"/>
    </xf>
    <xf numFmtId="0" fontId="0" fillId="0" borderId="46" xfId="0" applyBorder="1"/>
    <xf numFmtId="0" fontId="28" fillId="0" borderId="46" xfId="0" applyFont="1" applyBorder="1" applyAlignment="1">
      <alignment horizontal="center"/>
    </xf>
    <xf numFmtId="0" fontId="44" fillId="2" borderId="0" xfId="0" applyFont="1" applyFill="1"/>
    <xf numFmtId="1" fontId="44" fillId="2" borderId="0" xfId="0" applyNumberFormat="1" applyFont="1" applyFill="1"/>
    <xf numFmtId="166" fontId="44" fillId="2" borderId="0" xfId="0" applyNumberFormat="1" applyFont="1" applyFill="1"/>
    <xf numFmtId="0" fontId="45" fillId="17" borderId="43" xfId="0" applyFont="1" applyFill="1" applyBorder="1" applyAlignment="1">
      <alignment horizontal="center"/>
    </xf>
    <xf numFmtId="170" fontId="46" fillId="17" borderId="43" xfId="1" applyNumberFormat="1" applyFont="1" applyFill="1" applyBorder="1" applyProtection="1"/>
    <xf numFmtId="170" fontId="45" fillId="17" borderId="44" xfId="1" applyNumberFormat="1" applyFont="1" applyFill="1" applyBorder="1" applyAlignment="1" applyProtection="1"/>
    <xf numFmtId="170" fontId="46" fillId="17" borderId="0" xfId="1" applyNumberFormat="1" applyFont="1" applyFill="1" applyBorder="1" applyProtection="1"/>
    <xf numFmtId="10" fontId="47" fillId="17" borderId="1" xfId="2" applyNumberFormat="1" applyFont="1" applyFill="1" applyBorder="1" applyAlignment="1" applyProtection="1">
      <alignment horizontal="center"/>
    </xf>
    <xf numFmtId="171" fontId="47" fillId="17" borderId="1" xfId="1" applyNumberFormat="1" applyFont="1" applyFill="1" applyBorder="1" applyAlignment="1" applyProtection="1">
      <alignment horizontal="center"/>
    </xf>
    <xf numFmtId="0" fontId="48" fillId="17" borderId="1" xfId="0" applyFont="1" applyFill="1" applyBorder="1"/>
    <xf numFmtId="0" fontId="49" fillId="17" borderId="1" xfId="0" applyFont="1" applyFill="1" applyBorder="1" applyAlignment="1">
      <alignment horizontal="center"/>
    </xf>
    <xf numFmtId="0" fontId="50" fillId="16" borderId="0" xfId="0" applyFont="1" applyFill="1" applyAlignment="1">
      <alignment horizontal="center"/>
    </xf>
    <xf numFmtId="0" fontId="51" fillId="0" borderId="0" xfId="0" applyFont="1"/>
    <xf numFmtId="1" fontId="51" fillId="0" borderId="0" xfId="0" applyNumberFormat="1" applyFont="1"/>
    <xf numFmtId="172" fontId="51" fillId="0" borderId="0" xfId="2" applyNumberFormat="1" applyFont="1" applyFill="1" applyBorder="1" applyProtection="1"/>
    <xf numFmtId="166" fontId="51" fillId="0" borderId="0" xfId="0" applyNumberFormat="1" applyFont="1"/>
    <xf numFmtId="0" fontId="51" fillId="16" borderId="0" xfId="0" applyFont="1" applyFill="1"/>
    <xf numFmtId="0" fontId="45" fillId="17" borderId="49" xfId="0" applyFont="1" applyFill="1" applyBorder="1" applyAlignment="1">
      <alignment horizontal="center"/>
    </xf>
    <xf numFmtId="170" fontId="46" fillId="17" borderId="49" xfId="1" applyNumberFormat="1" applyFont="1" applyFill="1" applyBorder="1" applyProtection="1"/>
    <xf numFmtId="10" fontId="47" fillId="16" borderId="50" xfId="2" applyNumberFormat="1" applyFont="1" applyFill="1" applyBorder="1" applyAlignment="1" applyProtection="1">
      <alignment horizontal="center"/>
      <protection locked="0"/>
    </xf>
    <xf numFmtId="171" fontId="47" fillId="16" borderId="51" xfId="1" applyNumberFormat="1" applyFont="1" applyFill="1" applyBorder="1" applyAlignment="1" applyProtection="1">
      <alignment horizontal="center"/>
      <protection locked="0"/>
    </xf>
    <xf numFmtId="0" fontId="48" fillId="0" borderId="51" xfId="0" applyFont="1" applyBorder="1" applyProtection="1">
      <protection locked="0"/>
    </xf>
    <xf numFmtId="0" fontId="49" fillId="0" borderId="51" xfId="0" applyFont="1" applyBorder="1" applyAlignment="1" applyProtection="1">
      <alignment horizontal="center"/>
      <protection locked="0"/>
    </xf>
    <xf numFmtId="10" fontId="51" fillId="0" borderId="0" xfId="2" applyNumberFormat="1" applyFont="1" applyFill="1" applyBorder="1" applyProtection="1"/>
    <xf numFmtId="10" fontId="47" fillId="16" borderId="39" xfId="0" applyNumberFormat="1" applyFont="1" applyFill="1" applyBorder="1" applyAlignment="1" applyProtection="1">
      <alignment horizontal="center"/>
      <protection locked="0"/>
    </xf>
    <xf numFmtId="171" fontId="47" fillId="16" borderId="29" xfId="1" applyNumberFormat="1" applyFont="1" applyFill="1" applyBorder="1" applyAlignment="1" applyProtection="1">
      <alignment horizontal="center"/>
      <protection locked="0"/>
    </xf>
    <xf numFmtId="0" fontId="48" fillId="0" borderId="29" xfId="0" applyFont="1" applyBorder="1" applyProtection="1">
      <protection locked="0"/>
    </xf>
    <xf numFmtId="0" fontId="49" fillId="0" borderId="29" xfId="0" applyFont="1" applyBorder="1" applyAlignment="1" applyProtection="1">
      <alignment horizontal="center"/>
      <protection locked="0"/>
    </xf>
    <xf numFmtId="10" fontId="51" fillId="0" borderId="0" xfId="0" applyNumberFormat="1" applyFont="1"/>
    <xf numFmtId="0" fontId="50" fillId="16" borderId="0" xfId="0" applyFont="1" applyFill="1" applyAlignment="1">
      <alignment horizontal="right"/>
    </xf>
    <xf numFmtId="0" fontId="45" fillId="17" borderId="49" xfId="0" applyFont="1" applyFill="1" applyBorder="1" applyAlignment="1">
      <alignment horizontal="center" vertical="center"/>
    </xf>
    <xf numFmtId="170" fontId="45" fillId="17" borderId="49" xfId="1" applyNumberFormat="1" applyFont="1" applyFill="1" applyBorder="1" applyAlignment="1" applyProtection="1">
      <alignment vertical="center"/>
    </xf>
    <xf numFmtId="170" fontId="45" fillId="17" borderId="49" xfId="1" applyNumberFormat="1" applyFont="1" applyFill="1" applyBorder="1" applyAlignment="1" applyProtection="1">
      <alignment horizontal="right" vertical="center"/>
    </xf>
    <xf numFmtId="167" fontId="47" fillId="17" borderId="35" xfId="1" applyNumberFormat="1" applyFont="1" applyFill="1" applyBorder="1" applyAlignment="1" applyProtection="1">
      <alignment horizontal="right" vertical="center"/>
    </xf>
    <xf numFmtId="166" fontId="45" fillId="17" borderId="49" xfId="1" applyNumberFormat="1" applyFont="1" applyFill="1" applyBorder="1" applyAlignment="1" applyProtection="1">
      <alignment vertical="center"/>
    </xf>
    <xf numFmtId="0" fontId="48" fillId="0" borderId="0" xfId="0" applyFont="1" applyAlignment="1">
      <alignment vertical="center"/>
    </xf>
    <xf numFmtId="0" fontId="49" fillId="0" borderId="0" xfId="0" applyFont="1" applyAlignment="1">
      <alignment horizontal="center" vertical="center"/>
    </xf>
    <xf numFmtId="44" fontId="27" fillId="16" borderId="0" xfId="1" applyFont="1" applyFill="1" applyAlignment="1" applyProtection="1">
      <alignment horizontal="right"/>
    </xf>
    <xf numFmtId="0" fontId="51" fillId="16" borderId="0" xfId="0" applyFont="1" applyFill="1" applyAlignment="1">
      <alignment vertical="center"/>
    </xf>
    <xf numFmtId="0" fontId="51" fillId="0" borderId="0" xfId="0" applyFont="1" applyAlignment="1">
      <alignment vertical="center"/>
    </xf>
    <xf numFmtId="1" fontId="51" fillId="0" borderId="0" xfId="0" applyNumberFormat="1" applyFont="1" applyAlignment="1">
      <alignment vertical="center"/>
    </xf>
    <xf numFmtId="0" fontId="25" fillId="16" borderId="0" xfId="0" applyFont="1" applyFill="1"/>
    <xf numFmtId="0" fontId="52" fillId="16" borderId="0" xfId="0" applyFont="1" applyFill="1"/>
    <xf numFmtId="0" fontId="52" fillId="16" borderId="0" xfId="0" applyFont="1" applyFill="1" applyAlignment="1">
      <alignment horizontal="center"/>
    </xf>
    <xf numFmtId="0" fontId="53" fillId="16" borderId="0" xfId="0" applyFont="1" applyFill="1" applyAlignment="1">
      <alignment horizontal="center"/>
    </xf>
    <xf numFmtId="44" fontId="26" fillId="16" borderId="0" xfId="1" applyFont="1" applyFill="1" applyBorder="1" applyProtection="1"/>
    <xf numFmtId="44" fontId="32" fillId="16" borderId="0" xfId="1" applyFont="1" applyFill="1" applyBorder="1" applyProtection="1"/>
    <xf numFmtId="44" fontId="52" fillId="16" borderId="0" xfId="1" applyFont="1" applyFill="1" applyBorder="1" applyAlignment="1" applyProtection="1">
      <alignment horizontal="center"/>
    </xf>
    <xf numFmtId="44" fontId="32" fillId="16" borderId="0" xfId="1" applyFont="1" applyFill="1" applyProtection="1"/>
    <xf numFmtId="44" fontId="52" fillId="16" borderId="0" xfId="1" applyFont="1" applyFill="1" applyAlignment="1" applyProtection="1">
      <alignment horizontal="center"/>
    </xf>
    <xf numFmtId="0" fontId="25" fillId="0" borderId="0" xfId="0" applyFont="1"/>
    <xf numFmtId="44" fontId="25" fillId="0" borderId="0" xfId="1" applyFont="1" applyProtection="1"/>
    <xf numFmtId="44" fontId="26" fillId="0" borderId="0" xfId="1" applyFont="1" applyProtection="1"/>
    <xf numFmtId="44" fontId="32" fillId="0" borderId="0" xfId="1" applyFont="1" applyProtection="1"/>
    <xf numFmtId="44" fontId="52" fillId="0" borderId="0" xfId="1" applyFont="1" applyAlignment="1" applyProtection="1">
      <alignment horizontal="center"/>
    </xf>
    <xf numFmtId="0" fontId="52" fillId="0" borderId="0" xfId="0" applyFont="1"/>
    <xf numFmtId="0" fontId="5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4" fillId="0" borderId="18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0" fontId="4" fillId="0" borderId="27" xfId="0" applyFont="1" applyFill="1" applyBorder="1" applyAlignment="1">
      <alignment horizontal="left" vertical="center"/>
    </xf>
    <xf numFmtId="0" fontId="4" fillId="0" borderId="23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8" fontId="17" fillId="4" borderId="12" xfId="0" applyNumberFormat="1" applyFont="1" applyFill="1" applyBorder="1" applyAlignment="1">
      <alignment horizontal="center"/>
    </xf>
    <xf numFmtId="8" fontId="17" fillId="4" borderId="13" xfId="0" applyNumberFormat="1" applyFont="1" applyFill="1" applyBorder="1" applyAlignment="1">
      <alignment horizontal="center"/>
    </xf>
    <xf numFmtId="8" fontId="17" fillId="4" borderId="4" xfId="0" applyNumberFormat="1" applyFont="1" applyFill="1" applyBorder="1" applyAlignment="1">
      <alignment horizontal="center"/>
    </xf>
    <xf numFmtId="0" fontId="16" fillId="7" borderId="11" xfId="0" applyFont="1" applyFill="1" applyBorder="1" applyAlignment="1">
      <alignment horizontal="center" vertical="center"/>
    </xf>
    <xf numFmtId="0" fontId="16" fillId="7" borderId="14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left" vertical="center"/>
    </xf>
    <xf numFmtId="0" fontId="4" fillId="0" borderId="20" xfId="0" applyFont="1" applyFill="1" applyBorder="1" applyAlignment="1">
      <alignment horizontal="left" vertical="center"/>
    </xf>
    <xf numFmtId="164" fontId="4" fillId="0" borderId="23" xfId="0" applyNumberFormat="1" applyFont="1" applyFill="1" applyBorder="1" applyAlignment="1">
      <alignment horizontal="center"/>
    </xf>
    <xf numFmtId="0" fontId="4" fillId="0" borderId="9" xfId="0" applyFont="1" applyFill="1" applyBorder="1" applyAlignment="1">
      <alignment horizontal="left" vertical="center"/>
    </xf>
    <xf numFmtId="0" fontId="4" fillId="0" borderId="28" xfId="0" applyFont="1" applyFill="1" applyBorder="1" applyAlignment="1">
      <alignment horizontal="left" vertical="center"/>
    </xf>
    <xf numFmtId="170" fontId="45" fillId="17" borderId="47" xfId="1" applyNumberFormat="1" applyFont="1" applyFill="1" applyBorder="1" applyAlignment="1" applyProtection="1"/>
    <xf numFmtId="170" fontId="45" fillId="17" borderId="52" xfId="1" applyNumberFormat="1" applyFont="1" applyFill="1" applyBorder="1" applyAlignment="1" applyProtection="1"/>
    <xf numFmtId="170" fontId="45" fillId="17" borderId="47" xfId="1" applyNumberFormat="1" applyFont="1" applyFill="1" applyBorder="1" applyAlignment="1" applyProtection="1">
      <alignment horizontal="center" vertical="center"/>
    </xf>
    <xf numFmtId="170" fontId="45" fillId="17" borderId="52" xfId="1" applyNumberFormat="1" applyFont="1" applyFill="1" applyBorder="1" applyAlignment="1" applyProtection="1">
      <alignment horizontal="center" vertical="center"/>
    </xf>
    <xf numFmtId="170" fontId="45" fillId="17" borderId="48" xfId="1" applyNumberFormat="1" applyFont="1" applyFill="1" applyBorder="1" applyAlignment="1" applyProtection="1">
      <alignment horizontal="center" vertical="center"/>
    </xf>
    <xf numFmtId="170" fontId="45" fillId="17" borderId="49" xfId="1" applyNumberFormat="1" applyFont="1" applyFill="1" applyBorder="1" applyAlignment="1" applyProtection="1"/>
    <xf numFmtId="170" fontId="46" fillId="17" borderId="49" xfId="0" applyNumberFormat="1" applyFont="1" applyFill="1" applyBorder="1"/>
    <xf numFmtId="170" fontId="46" fillId="17" borderId="47" xfId="0" applyNumberFormat="1" applyFont="1" applyFill="1" applyBorder="1"/>
    <xf numFmtId="0" fontId="40" fillId="20" borderId="29" xfId="0" applyFont="1" applyFill="1" applyBorder="1" applyAlignment="1">
      <alignment horizontal="center" vertical="center" wrapText="1"/>
    </xf>
    <xf numFmtId="0" fontId="27" fillId="16" borderId="40" xfId="0" applyFont="1" applyFill="1" applyBorder="1" applyAlignment="1">
      <alignment horizontal="center" wrapText="1"/>
    </xf>
    <xf numFmtId="0" fontId="27" fillId="16" borderId="0" xfId="0" applyFont="1" applyFill="1" applyAlignment="1">
      <alignment horizontal="center" wrapText="1"/>
    </xf>
    <xf numFmtId="170" fontId="45" fillId="17" borderId="47" xfId="1" applyNumberFormat="1" applyFont="1" applyFill="1" applyBorder="1" applyAlignment="1" applyProtection="1">
      <alignment horizontal="right"/>
    </xf>
    <xf numFmtId="170" fontId="45" fillId="17" borderId="48" xfId="1" applyNumberFormat="1" applyFont="1" applyFill="1" applyBorder="1" applyAlignment="1" applyProtection="1">
      <alignment horizontal="right"/>
    </xf>
    <xf numFmtId="0" fontId="26" fillId="18" borderId="36" xfId="0" applyFont="1" applyFill="1" applyBorder="1" applyAlignment="1">
      <alignment horizontal="center" vertical="center"/>
    </xf>
    <xf numFmtId="44" fontId="26" fillId="18" borderId="36" xfId="1" applyFont="1" applyFill="1" applyBorder="1" applyAlignment="1" applyProtection="1">
      <alignment horizontal="center" vertical="center" wrapText="1"/>
    </xf>
    <xf numFmtId="44" fontId="26" fillId="18" borderId="36" xfId="1" applyFont="1" applyFill="1" applyBorder="1" applyAlignment="1" applyProtection="1">
      <alignment horizontal="center" vertical="center"/>
    </xf>
    <xf numFmtId="44" fontId="26" fillId="18" borderId="37" xfId="1" applyFont="1" applyFill="1" applyBorder="1" applyAlignment="1" applyProtection="1">
      <alignment horizontal="center" vertical="center" wrapText="1"/>
    </xf>
    <xf numFmtId="44" fontId="26" fillId="18" borderId="38" xfId="1" applyFont="1" applyFill="1" applyBorder="1" applyAlignment="1" applyProtection="1">
      <alignment horizontal="center" vertical="center" wrapText="1"/>
    </xf>
    <xf numFmtId="44" fontId="26" fillId="18" borderId="41" xfId="1" applyFont="1" applyFill="1" applyBorder="1" applyAlignment="1" applyProtection="1">
      <alignment horizontal="center" vertical="center" wrapText="1"/>
    </xf>
    <xf numFmtId="44" fontId="26" fillId="18" borderId="42" xfId="1" applyFont="1" applyFill="1" applyBorder="1" applyAlignment="1" applyProtection="1">
      <alignment horizontal="center" vertical="center" wrapText="1"/>
    </xf>
    <xf numFmtId="0" fontId="30" fillId="16" borderId="0" xfId="0" applyFont="1" applyFill="1" applyAlignment="1">
      <alignment horizontal="left" vertical="center" wrapText="1"/>
    </xf>
    <xf numFmtId="44" fontId="26" fillId="17" borderId="30" xfId="1" applyFont="1" applyFill="1" applyBorder="1" applyAlignment="1" applyProtection="1">
      <alignment horizontal="center" vertical="center" wrapText="1"/>
    </xf>
    <xf numFmtId="166" fontId="36" fillId="0" borderId="29" xfId="1" applyNumberFormat="1" applyFont="1" applyFill="1" applyBorder="1" applyAlignment="1" applyProtection="1">
      <alignment horizontal="center" vertical="center"/>
      <protection locked="0"/>
    </xf>
    <xf numFmtId="44" fontId="26" fillId="17" borderId="31" xfId="1" applyFont="1" applyFill="1" applyBorder="1" applyAlignment="1" applyProtection="1">
      <alignment horizontal="center" vertical="center" wrapText="1"/>
    </xf>
    <xf numFmtId="10" fontId="36" fillId="0" borderId="29" xfId="2" applyNumberFormat="1" applyFont="1" applyFill="1" applyBorder="1" applyAlignment="1" applyProtection="1">
      <alignment horizontal="center" vertical="center"/>
      <protection locked="0"/>
    </xf>
    <xf numFmtId="1" fontId="36" fillId="0" borderId="29" xfId="2" applyNumberFormat="1" applyFont="1" applyFill="1" applyBorder="1" applyAlignment="1" applyProtection="1">
      <alignment horizontal="center" vertical="center"/>
      <protection locked="0"/>
    </xf>
    <xf numFmtId="44" fontId="26" fillId="17" borderId="32" xfId="1" applyFont="1" applyFill="1" applyBorder="1" applyAlignment="1" applyProtection="1">
      <alignment horizontal="center" vertical="center" wrapText="1"/>
    </xf>
    <xf numFmtId="44" fontId="26" fillId="17" borderId="33" xfId="1" applyFont="1" applyFill="1" applyBorder="1" applyAlignment="1" applyProtection="1">
      <alignment horizontal="center" vertical="center" wrapText="1"/>
    </xf>
    <xf numFmtId="44" fontId="26" fillId="17" borderId="34" xfId="1" applyFont="1" applyFill="1" applyBorder="1" applyAlignment="1" applyProtection="1">
      <alignment horizontal="center" vertical="center" wrapText="1"/>
    </xf>
    <xf numFmtId="44" fontId="26" fillId="17" borderId="35" xfId="1" applyFont="1" applyFill="1" applyBorder="1" applyAlignment="1" applyProtection="1">
      <alignment horizontal="center" vertical="center" wrapText="1"/>
    </xf>
    <xf numFmtId="44" fontId="40" fillId="19" borderId="39" xfId="1" applyFont="1" applyFill="1" applyBorder="1" applyAlignment="1" applyProtection="1">
      <alignment horizontal="center" vertical="center" wrapText="1"/>
    </xf>
    <xf numFmtId="0" fontId="10" fillId="4" borderId="8" xfId="0" applyFont="1" applyFill="1" applyBorder="1" applyAlignment="1">
      <alignment horizontal="center" vertical="center"/>
    </xf>
    <xf numFmtId="0" fontId="10" fillId="4" borderId="20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11" fillId="2" borderId="23" xfId="0" applyFont="1" applyFill="1" applyBorder="1" applyAlignment="1">
      <alignment horizontal="center" wrapText="1"/>
    </xf>
    <xf numFmtId="0" fontId="11" fillId="2" borderId="7" xfId="0" applyFont="1" applyFill="1" applyBorder="1" applyAlignment="1">
      <alignment horizontal="center" wrapText="1"/>
    </xf>
    <xf numFmtId="164" fontId="13" fillId="2" borderId="9" xfId="0" applyNumberFormat="1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5" fillId="10" borderId="6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0" fillId="4" borderId="24" xfId="0" applyFont="1" applyFill="1" applyBorder="1" applyAlignment="1">
      <alignment horizontal="center" vertical="center" wrapText="1"/>
    </xf>
    <xf numFmtId="0" fontId="10" fillId="4" borderId="25" xfId="0" applyFont="1" applyFill="1" applyBorder="1" applyAlignment="1">
      <alignment horizontal="center" vertical="center" wrapText="1"/>
    </xf>
    <xf numFmtId="164" fontId="13" fillId="2" borderId="23" xfId="0" applyNumberFormat="1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wrapText="1"/>
    </xf>
    <xf numFmtId="0" fontId="0" fillId="3" borderId="0" xfId="0" applyFill="1" applyBorder="1" applyAlignment="1">
      <alignment horizontal="center"/>
    </xf>
    <xf numFmtId="0" fontId="0" fillId="10" borderId="5" xfId="0" applyFill="1" applyBorder="1" applyAlignment="1">
      <alignment horizontal="right"/>
    </xf>
    <xf numFmtId="0" fontId="0" fillId="10" borderId="1" xfId="0" applyFill="1" applyBorder="1" applyAlignment="1">
      <alignment horizontal="right"/>
    </xf>
    <xf numFmtId="0" fontId="0" fillId="10" borderId="15" xfId="0" applyFill="1" applyBorder="1" applyAlignment="1">
      <alignment horizontal="right"/>
    </xf>
    <xf numFmtId="0" fontId="0" fillId="10" borderId="16" xfId="0" applyFill="1" applyBorder="1" applyAlignment="1">
      <alignment horizontal="right"/>
    </xf>
    <xf numFmtId="0" fontId="12" fillId="8" borderId="8" xfId="0" applyFont="1" applyFill="1" applyBorder="1" applyAlignment="1">
      <alignment horizontal="center" vertical="center" wrapText="1"/>
    </xf>
    <xf numFmtId="0" fontId="12" fillId="8" borderId="10" xfId="0" applyFont="1" applyFill="1" applyBorder="1" applyAlignment="1">
      <alignment horizontal="center" vertical="center" wrapText="1"/>
    </xf>
    <xf numFmtId="164" fontId="14" fillId="8" borderId="23" xfId="0" applyNumberFormat="1" applyFont="1" applyFill="1" applyBorder="1" applyAlignment="1">
      <alignment horizontal="center" vertical="center"/>
    </xf>
    <xf numFmtId="164" fontId="14" fillId="8" borderId="7" xfId="0" applyNumberFormat="1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wrapText="1"/>
    </xf>
    <xf numFmtId="0" fontId="11" fillId="2" borderId="10" xfId="0" applyFont="1" applyFill="1" applyBorder="1" applyAlignment="1">
      <alignment horizontal="center" wrapText="1"/>
    </xf>
    <xf numFmtId="10" fontId="4" fillId="0" borderId="23" xfId="0" applyNumberFormat="1" applyFont="1" applyFill="1" applyBorder="1" applyAlignment="1">
      <alignment horizontal="center"/>
    </xf>
    <xf numFmtId="10" fontId="4" fillId="0" borderId="7" xfId="0" applyNumberFormat="1" applyFont="1" applyFill="1" applyBorder="1" applyAlignment="1">
      <alignment horizontal="center"/>
    </xf>
  </cellXfs>
  <cellStyles count="3">
    <cellStyle name="Денежный" xfId="1" builtinId="4"/>
    <cellStyle name="Обычный" xfId="0" builtinId="0"/>
    <cellStyle name="Процентный" xfId="2" builtinId="5"/>
  </cellStyles>
  <dxfs count="0"/>
  <tableStyles count="0" defaultTableStyle="TableStyleMedium2" defaultPivotStyle="PivotStyleMedium9"/>
  <colors>
    <mruColors>
      <color rgb="FF99FF33"/>
      <color rgb="FF90F729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85725</xdr:colOff>
      <xdr:row>0</xdr:row>
      <xdr:rowOff>9525</xdr:rowOff>
    </xdr:from>
    <xdr:to>
      <xdr:col>12</xdr:col>
      <xdr:colOff>1431925</xdr:colOff>
      <xdr:row>2</xdr:row>
      <xdr:rowOff>209550</xdr:rowOff>
    </xdr:to>
    <xdr:pic>
      <xdr:nvPicPr>
        <xdr:cNvPr id="2" name="Picture 192" descr="ВТБ24">
          <a:extLst>
            <a:ext uri="{FF2B5EF4-FFF2-40B4-BE49-F238E27FC236}">
              <a16:creationId xmlns:a16="http://schemas.microsoft.com/office/drawing/2014/main" id="{EA1082B3-43C8-AF43-99E6-BEA949E2A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21925" y="9525"/>
          <a:ext cx="16002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75"/>
  <sheetViews>
    <sheetView tabSelected="1" zoomScaleNormal="100" workbookViewId="0">
      <selection activeCell="C22" sqref="C22"/>
    </sheetView>
  </sheetViews>
  <sheetFormatPr baseColWidth="10" defaultColWidth="8.83203125" defaultRowHeight="15" x14ac:dyDescent="0.2"/>
  <cols>
    <col min="1" max="1" width="1.5" style="2" customWidth="1"/>
    <col min="2" max="2" width="58.5" customWidth="1"/>
    <col min="3" max="3" width="23.5" customWidth="1"/>
    <col min="4" max="4" width="13.1640625" customWidth="1"/>
    <col min="5" max="5" width="17.1640625" customWidth="1"/>
    <col min="6" max="6" width="18.5" customWidth="1"/>
    <col min="7" max="7" width="17" customWidth="1"/>
    <col min="8" max="8" width="13" customWidth="1"/>
    <col min="9" max="9" width="13.1640625" customWidth="1"/>
    <col min="10" max="10" width="14.83203125" customWidth="1"/>
    <col min="11" max="11" width="12.1640625" customWidth="1"/>
    <col min="12" max="12" width="15.33203125" customWidth="1"/>
    <col min="13" max="13" width="13.5" customWidth="1"/>
    <col min="14" max="14" width="13.83203125" customWidth="1"/>
    <col min="15" max="15" width="13.1640625" customWidth="1"/>
    <col min="16" max="16" width="13.33203125" customWidth="1"/>
    <col min="17" max="17" width="13" customWidth="1"/>
  </cols>
  <sheetData>
    <row r="1" spans="2:42" ht="8.5" customHeight="1" thickBot="1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2:42" ht="30.5" customHeight="1" thickBot="1" x14ac:dyDescent="0.25">
      <c r="B2" s="39" t="s">
        <v>54</v>
      </c>
      <c r="C2" s="38"/>
      <c r="D2" s="37"/>
      <c r="E2" s="37"/>
      <c r="F2" s="37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2:42" ht="16" x14ac:dyDescent="0.2">
      <c r="B3" s="44" t="s">
        <v>30</v>
      </c>
      <c r="C3" s="45">
        <v>0</v>
      </c>
      <c r="D3" s="46"/>
      <c r="E3" s="184" t="s">
        <v>51</v>
      </c>
      <c r="F3" s="185"/>
      <c r="G3" s="186">
        <f>C5*C4</f>
        <v>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2:42" ht="17" thickBot="1" x14ac:dyDescent="0.25">
      <c r="B4" s="47" t="s">
        <v>31</v>
      </c>
      <c r="C4" s="48">
        <v>0</v>
      </c>
      <c r="D4" s="46"/>
      <c r="E4" s="172"/>
      <c r="F4" s="173"/>
      <c r="G4" s="177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2:42" ht="16" x14ac:dyDescent="0.2">
      <c r="B5" s="49" t="s">
        <v>32</v>
      </c>
      <c r="C5" s="50">
        <v>0</v>
      </c>
      <c r="D5" s="46"/>
      <c r="E5" s="184" t="s">
        <v>52</v>
      </c>
      <c r="F5" s="187"/>
      <c r="G5" s="186">
        <f>G3*12</f>
        <v>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2:42" ht="17" thickBot="1" x14ac:dyDescent="0.25">
      <c r="B6" s="49" t="s">
        <v>33</v>
      </c>
      <c r="C6" s="51">
        <f>C5*12</f>
        <v>0</v>
      </c>
      <c r="D6" s="46"/>
      <c r="E6" s="174"/>
      <c r="F6" s="188"/>
      <c r="G6" s="177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2:42" ht="17" thickBot="1" x14ac:dyDescent="0.25">
      <c r="B7" s="49" t="s">
        <v>34</v>
      </c>
      <c r="C7" s="52">
        <v>0</v>
      </c>
      <c r="D7" s="46"/>
      <c r="E7" s="172" t="s">
        <v>8</v>
      </c>
      <c r="F7" s="173"/>
      <c r="G7" s="176" t="str">
        <f>IF(C38=1,0+(C3-C34)/C33,IF(C38=2,1+(C3-C34)/D33,IF(C38=3,2+(C3-D34)/E33,IF(C38=4,3+(C3-E34)/F33,IF(C38=5,4+(C3-F34)/G33,IF(C38=6,5+(C3-G34)/H33,IF(C38=7,6+(C3-H34)/I33,IF(C38=8,7+(C3-I34)/J33,IF(C38=9,8+(C3-J34)/K33,IF(C38=10,9+(C3-K34)/L33,IF(C38=11,10+(C3-L34)/M33,IF(C38=12,11+(C3-M34)/N33,IF(C38=13,12+(C3-N34)/O33,IF(C38=14,13+(C3-O34)/P33,IF(C38=15,14+(C3-P34)/Q33,IF(C3=0,"введите данные","более 15 лет"))))))))))))))))</f>
        <v>введите данные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2:42" ht="16" thickBot="1" x14ac:dyDescent="0.25">
      <c r="B8" s="53" t="s">
        <v>35</v>
      </c>
      <c r="C8" s="62">
        <v>0</v>
      </c>
      <c r="D8" s="46"/>
      <c r="E8" s="174"/>
      <c r="F8" s="175"/>
      <c r="G8" s="177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2:42" x14ac:dyDescent="0.2">
      <c r="B9" s="54" t="s">
        <v>36</v>
      </c>
      <c r="C9" s="63">
        <v>0</v>
      </c>
      <c r="D9" s="46"/>
      <c r="E9" s="172" t="s">
        <v>53</v>
      </c>
      <c r="F9" s="173"/>
      <c r="G9" s="251" t="e">
        <f>IF(C22=1,(C34+C36-C3)/C3/1,IF(C22=2,(D34+D36-C3)/C3/2,IF(C22=3,(E34+E36-C3)/C3/3,IF(C22=4,(F34+F36-C3)/C3/4,IF(C22=5,(G34+G36-C3)/C3/5,IF(C22=6,(H34+H36-C3)/C3/6,IF(C22=7,(I34+I36-C3)/C3/7,IF(C22=8,(J34+J36-C3)/C3/8,IF(C22=9,(K34+K36-C3)/C3/9,IF(C22=10,(L34+L36-C3)/C3/10,IF(C22=11,(M34+M36-C3)/C3/11,IF(C22=12,(N34+N36-C3)/C3/12,IF(C22=13,(O34+O36-C3)/C3/13,IF(C22=14,(P34+P36-C3)/C3/14,IF(C22=15,(Q34+Q36-C3)/C3/15,"введите данные")))))))))))))))</f>
        <v>#DIV/0!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2:42" ht="16" thickBot="1" x14ac:dyDescent="0.25">
      <c r="B10" s="54" t="s">
        <v>37</v>
      </c>
      <c r="C10" s="55">
        <v>0</v>
      </c>
      <c r="D10" s="46"/>
      <c r="E10" s="174"/>
      <c r="F10" s="175"/>
      <c r="G10" s="25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2:42" ht="16" x14ac:dyDescent="0.2">
      <c r="B11" s="56" t="s">
        <v>38</v>
      </c>
      <c r="C11" s="64">
        <v>0</v>
      </c>
      <c r="D11" s="46"/>
      <c r="E11" s="67"/>
      <c r="F11" s="67"/>
      <c r="G11" s="69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2:42" x14ac:dyDescent="0.2">
      <c r="B12" s="57" t="s">
        <v>39</v>
      </c>
      <c r="C12" s="63">
        <v>0</v>
      </c>
      <c r="D12" s="46"/>
      <c r="E12" s="67"/>
      <c r="F12" s="67"/>
      <c r="G12" s="68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2:42" ht="16" x14ac:dyDescent="0.2">
      <c r="B13" s="58" t="s">
        <v>40</v>
      </c>
      <c r="C13" s="64">
        <v>0</v>
      </c>
      <c r="D13" s="59"/>
      <c r="E13" s="67"/>
      <c r="F13" s="67"/>
      <c r="G13" s="68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2:42" ht="16" x14ac:dyDescent="0.2">
      <c r="B14" s="56" t="s">
        <v>41</v>
      </c>
      <c r="C14" s="65">
        <v>0</v>
      </c>
      <c r="D14" s="59"/>
      <c r="E14" s="67"/>
      <c r="F14" s="67"/>
      <c r="G14" s="68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2:42" ht="16" x14ac:dyDescent="0.2">
      <c r="B15" s="58" t="s">
        <v>42</v>
      </c>
      <c r="C15" s="63">
        <v>0</v>
      </c>
      <c r="D15" s="59"/>
      <c r="E15" s="67"/>
      <c r="F15" s="67"/>
      <c r="G15" s="68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2:42" ht="16" x14ac:dyDescent="0.2">
      <c r="B16" s="58" t="s">
        <v>43</v>
      </c>
      <c r="C16" s="63">
        <v>0</v>
      </c>
      <c r="D16" s="59"/>
      <c r="E16" s="46"/>
      <c r="F16" s="46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2:42" ht="16" x14ac:dyDescent="0.2">
      <c r="B17" s="58" t="s">
        <v>44</v>
      </c>
      <c r="C17" s="63">
        <v>0</v>
      </c>
      <c r="D17" s="59"/>
      <c r="E17" s="46"/>
      <c r="F17" s="46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2:42" ht="16" x14ac:dyDescent="0.2">
      <c r="B18" s="58" t="s">
        <v>45</v>
      </c>
      <c r="C18" s="63">
        <v>0</v>
      </c>
      <c r="D18" s="59"/>
      <c r="E18" s="46"/>
      <c r="F18" s="46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2:42" ht="16" x14ac:dyDescent="0.2">
      <c r="B19" s="60" t="s">
        <v>46</v>
      </c>
      <c r="C19" s="66">
        <v>0</v>
      </c>
      <c r="D19" s="46"/>
      <c r="E19" s="46"/>
      <c r="F19" s="46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2:42" ht="16" x14ac:dyDescent="0.2">
      <c r="B20" s="60" t="s">
        <v>47</v>
      </c>
      <c r="C20" s="66">
        <v>0</v>
      </c>
      <c r="D20" s="46"/>
      <c r="E20" s="46"/>
      <c r="F20" s="46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2:42" ht="16" x14ac:dyDescent="0.2">
      <c r="B21" s="61" t="s">
        <v>48</v>
      </c>
      <c r="C21" s="66">
        <v>0</v>
      </c>
      <c r="D21" s="46"/>
      <c r="E21" s="46"/>
      <c r="F21" s="46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2:42" ht="17" thickBot="1" x14ac:dyDescent="0.25">
      <c r="B22" s="70" t="s">
        <v>49</v>
      </c>
      <c r="C22" s="71">
        <v>10</v>
      </c>
      <c r="D22" s="46"/>
      <c r="E22" s="46"/>
      <c r="F22" s="46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2:42" ht="16" thickBot="1" x14ac:dyDescent="0.25">
      <c r="B23" s="178"/>
      <c r="C23" s="178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2:42" x14ac:dyDescent="0.2">
      <c r="B24" s="182" t="s">
        <v>0</v>
      </c>
      <c r="C24" s="179" t="s">
        <v>1</v>
      </c>
      <c r="D24" s="180"/>
      <c r="E24" s="180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1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2:42" x14ac:dyDescent="0.2">
      <c r="B25" s="183"/>
      <c r="C25" s="25">
        <v>1</v>
      </c>
      <c r="D25" s="26">
        <v>2</v>
      </c>
      <c r="E25" s="26">
        <v>3</v>
      </c>
      <c r="F25" s="26">
        <v>4</v>
      </c>
      <c r="G25" s="26">
        <v>5</v>
      </c>
      <c r="H25" s="26">
        <v>6</v>
      </c>
      <c r="I25" s="26">
        <v>7</v>
      </c>
      <c r="J25" s="26">
        <v>8</v>
      </c>
      <c r="K25" s="26">
        <v>9</v>
      </c>
      <c r="L25" s="26">
        <v>10</v>
      </c>
      <c r="M25" s="26">
        <v>11</v>
      </c>
      <c r="N25" s="26">
        <v>12</v>
      </c>
      <c r="O25" s="26">
        <v>13</v>
      </c>
      <c r="P25" s="26">
        <v>14</v>
      </c>
      <c r="Q25" s="27">
        <v>15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2:42" x14ac:dyDescent="0.2">
      <c r="B26" s="28" t="s">
        <v>2</v>
      </c>
      <c r="C26" s="40">
        <f>C27*C28*C4*12</f>
        <v>0</v>
      </c>
      <c r="D26" s="40">
        <f>D27*D28*C4*12</f>
        <v>0</v>
      </c>
      <c r="E26" s="40">
        <f>E27*E28*C4*12</f>
        <v>0</v>
      </c>
      <c r="F26" s="40">
        <f>F27*F28*C4*12</f>
        <v>0</v>
      </c>
      <c r="G26" s="40">
        <f>G27*G28*C4*12</f>
        <v>0</v>
      </c>
      <c r="H26" s="40">
        <f>H27*H28*C4*12</f>
        <v>0</v>
      </c>
      <c r="I26" s="40">
        <f>I27*I28*C4*12</f>
        <v>0</v>
      </c>
      <c r="J26" s="40">
        <f>J27*J28*C4*12</f>
        <v>0</v>
      </c>
      <c r="K26" s="40">
        <f>K27*K28*C4*12</f>
        <v>0</v>
      </c>
      <c r="L26" s="40">
        <f>L27*L28*C4*12</f>
        <v>0</v>
      </c>
      <c r="M26" s="40">
        <f>M27*M28*C4*12</f>
        <v>0</v>
      </c>
      <c r="N26" s="40">
        <f>N27*N28*C4*12</f>
        <v>0</v>
      </c>
      <c r="O26" s="40">
        <f>O27*O28*C4*12</f>
        <v>0</v>
      </c>
      <c r="P26" s="40">
        <f>P27*P28*C4*12</f>
        <v>0</v>
      </c>
      <c r="Q26" s="41">
        <f>Q27*Q28*C4*12</f>
        <v>0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2:42" x14ac:dyDescent="0.2">
      <c r="B27" s="31" t="s">
        <v>3</v>
      </c>
      <c r="C27" s="29">
        <f>C5</f>
        <v>0</v>
      </c>
      <c r="D27" s="29">
        <f>(C27*C7)+C27</f>
        <v>0</v>
      </c>
      <c r="E27" s="29">
        <f>(D27*C7)+D27</f>
        <v>0</v>
      </c>
      <c r="F27" s="29">
        <f>(E27*C7)+E27</f>
        <v>0</v>
      </c>
      <c r="G27" s="29">
        <f>(F27*C7)+F27</f>
        <v>0</v>
      </c>
      <c r="H27" s="29">
        <f>(G27*C7)+G27</f>
        <v>0</v>
      </c>
      <c r="I27" s="29">
        <f>(H27*C7)+H27</f>
        <v>0</v>
      </c>
      <c r="J27" s="29">
        <f>(I27*C7)+I27</f>
        <v>0</v>
      </c>
      <c r="K27" s="29">
        <f>(J27*C7)+J27</f>
        <v>0</v>
      </c>
      <c r="L27" s="29">
        <f>(K27*C7)+K27</f>
        <v>0</v>
      </c>
      <c r="M27" s="29">
        <f>(L27*C7)+L27</f>
        <v>0</v>
      </c>
      <c r="N27" s="29">
        <f>(M27*C7)+M27</f>
        <v>0</v>
      </c>
      <c r="O27" s="29">
        <f>(N27*C7)+N27</f>
        <v>0</v>
      </c>
      <c r="P27" s="29">
        <f>(O27*C7)+O27</f>
        <v>0</v>
      </c>
      <c r="Q27" s="30">
        <f>(P27*C7)+P27</f>
        <v>0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2:42" x14ac:dyDescent="0.2">
      <c r="B28" s="31" t="s">
        <v>4</v>
      </c>
      <c r="C28" s="32">
        <f>100%-C19</f>
        <v>1</v>
      </c>
      <c r="D28" s="32">
        <f>100%-C19</f>
        <v>1</v>
      </c>
      <c r="E28" s="32">
        <f>100%-C19</f>
        <v>1</v>
      </c>
      <c r="F28" s="32">
        <f>100%-C19</f>
        <v>1</v>
      </c>
      <c r="G28" s="32">
        <f>100%-C19</f>
        <v>1</v>
      </c>
      <c r="H28" s="32">
        <f>100%-C19</f>
        <v>1</v>
      </c>
      <c r="I28" s="32">
        <f>100%-C19</f>
        <v>1</v>
      </c>
      <c r="J28" s="32">
        <f>100%-C19</f>
        <v>1</v>
      </c>
      <c r="K28" s="32">
        <f>100%-C19</f>
        <v>1</v>
      </c>
      <c r="L28" s="32">
        <f>100%-C19</f>
        <v>1</v>
      </c>
      <c r="M28" s="32">
        <f>100%-C19</f>
        <v>1</v>
      </c>
      <c r="N28" s="32">
        <f>100%-C19</f>
        <v>1</v>
      </c>
      <c r="O28" s="32">
        <f>100%-C19</f>
        <v>1</v>
      </c>
      <c r="P28" s="32">
        <f>100%-C19</f>
        <v>1</v>
      </c>
      <c r="Q28" s="33">
        <f>100%-C19</f>
        <v>1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2:42" x14ac:dyDescent="0.2">
      <c r="B29" s="31" t="s">
        <v>50</v>
      </c>
      <c r="C29" s="34">
        <f>C10</f>
        <v>0</v>
      </c>
      <c r="D29" s="34">
        <f>(C29*C11)+C29</f>
        <v>0</v>
      </c>
      <c r="E29" s="34">
        <f>(D29*C11)+D29</f>
        <v>0</v>
      </c>
      <c r="F29" s="34">
        <f>(E29*C11)+E29</f>
        <v>0</v>
      </c>
      <c r="G29" s="34">
        <f>(F29*C11)+F29</f>
        <v>0</v>
      </c>
      <c r="H29" s="34">
        <f>(G29*C11)+G29</f>
        <v>0</v>
      </c>
      <c r="I29" s="34">
        <f>(H29*C11)+H29</f>
        <v>0</v>
      </c>
      <c r="J29" s="34">
        <f>(I29*C11)+I29</f>
        <v>0</v>
      </c>
      <c r="K29" s="34">
        <f>(J29*C11)+J29</f>
        <v>0</v>
      </c>
      <c r="L29" s="34">
        <f>(K29*C11)+K29</f>
        <v>0</v>
      </c>
      <c r="M29" s="34">
        <f>(L29*C11)+L29</f>
        <v>0</v>
      </c>
      <c r="N29" s="34">
        <f>(M29*C11)+M29</f>
        <v>0</v>
      </c>
      <c r="O29" s="34">
        <f>(N29*C11)+N29</f>
        <v>0</v>
      </c>
      <c r="P29" s="34">
        <f>(O29*C11)+O29</f>
        <v>0</v>
      </c>
      <c r="Q29" s="34">
        <f>(P29*C11)+P29</f>
        <v>0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2:42" x14ac:dyDescent="0.2">
      <c r="B30" s="31" t="s">
        <v>7</v>
      </c>
      <c r="C30" s="42">
        <f>(C26*C13)+(C15*C14)+C29+C8+C12+C16+C17+C18</f>
        <v>0</v>
      </c>
      <c r="D30" s="42">
        <f>(D26*C13)+(C15*C14)+D29+C12+C16+C17+C18</f>
        <v>0</v>
      </c>
      <c r="E30" s="42">
        <f>(E26*C13)+(C15*C14)+E29+C12+C16+C17+C18</f>
        <v>0</v>
      </c>
      <c r="F30" s="42">
        <f>(F26*C13)+(C15*C14)+F29+C12+C16+C17+C18</f>
        <v>0</v>
      </c>
      <c r="G30" s="42">
        <f>(G26*C13)+(C15*C14)+G29+C12+C16+C17+C18</f>
        <v>0</v>
      </c>
      <c r="H30" s="42">
        <f>(H26*C13)+(C15*C14)+H29+C12+C16+C17+C18</f>
        <v>0</v>
      </c>
      <c r="I30" s="42">
        <f>(I26*C13)+(C15*C14)+I29+C12+C16+C17+C18</f>
        <v>0</v>
      </c>
      <c r="J30" s="42">
        <f>(J26*C13)+(C15*C14)+J29+C12+C16+C17+C18</f>
        <v>0</v>
      </c>
      <c r="K30" s="42">
        <f>(K26*C13)+(C15*C14)+K29+C12+C16+C17+C18</f>
        <v>0</v>
      </c>
      <c r="L30" s="42">
        <f>(L26*C13)+(C15*C14)+L29+C12+C16+C17+C18</f>
        <v>0</v>
      </c>
      <c r="M30" s="42">
        <f>(M26*C13)+(C15*C14)+M29+C12+C16+C17+C18</f>
        <v>0</v>
      </c>
      <c r="N30" s="42">
        <f>(N26*C13)+(C15*C14)+N29+C12+C16+C17+C18</f>
        <v>0</v>
      </c>
      <c r="O30" s="42">
        <f>(O26*C13)+(C15*C14)+O29+C12+C16+C17+C18</f>
        <v>0</v>
      </c>
      <c r="P30" s="42">
        <f>(P26*C13)+(C15*C14)+P29+C12+C16+C17+C18</f>
        <v>0</v>
      </c>
      <c r="Q30" s="43">
        <f>(Q26*C13)+(C15*C14)+Q29+C12+C16+C17+C18</f>
        <v>0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2:42" x14ac:dyDescent="0.2">
      <c r="B31" s="31" t="s">
        <v>5</v>
      </c>
      <c r="C31" s="34">
        <f t="shared" ref="C31:Q31" si="0">C26-C30</f>
        <v>0</v>
      </c>
      <c r="D31" s="34">
        <f t="shared" si="0"/>
        <v>0</v>
      </c>
      <c r="E31" s="34">
        <f t="shared" si="0"/>
        <v>0</v>
      </c>
      <c r="F31" s="34">
        <f t="shared" si="0"/>
        <v>0</v>
      </c>
      <c r="G31" s="34">
        <f t="shared" si="0"/>
        <v>0</v>
      </c>
      <c r="H31" s="34">
        <f t="shared" si="0"/>
        <v>0</v>
      </c>
      <c r="I31" s="34">
        <f t="shared" si="0"/>
        <v>0</v>
      </c>
      <c r="J31" s="34">
        <f t="shared" si="0"/>
        <v>0</v>
      </c>
      <c r="K31" s="34">
        <f t="shared" si="0"/>
        <v>0</v>
      </c>
      <c r="L31" s="34">
        <f t="shared" si="0"/>
        <v>0</v>
      </c>
      <c r="M31" s="34">
        <f t="shared" si="0"/>
        <v>0</v>
      </c>
      <c r="N31" s="34">
        <f t="shared" si="0"/>
        <v>0</v>
      </c>
      <c r="O31" s="34">
        <f t="shared" si="0"/>
        <v>0</v>
      </c>
      <c r="P31" s="34">
        <f t="shared" si="0"/>
        <v>0</v>
      </c>
      <c r="Q31" s="35">
        <f t="shared" si="0"/>
        <v>0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2:42" x14ac:dyDescent="0.2">
      <c r="B32" s="31" t="s">
        <v>28</v>
      </c>
      <c r="C32" s="34">
        <f>C31</f>
        <v>0</v>
      </c>
      <c r="D32" s="34">
        <f>C32+D31</f>
        <v>0</v>
      </c>
      <c r="E32" s="34">
        <f>D32+E31</f>
        <v>0</v>
      </c>
      <c r="F32" s="34">
        <f t="shared" ref="F32:Q32" si="1">E32+F31</f>
        <v>0</v>
      </c>
      <c r="G32" s="34">
        <f t="shared" si="1"/>
        <v>0</v>
      </c>
      <c r="H32" s="34">
        <f t="shared" si="1"/>
        <v>0</v>
      </c>
      <c r="I32" s="34">
        <f t="shared" si="1"/>
        <v>0</v>
      </c>
      <c r="J32" s="34">
        <f t="shared" si="1"/>
        <v>0</v>
      </c>
      <c r="K32" s="34">
        <f t="shared" si="1"/>
        <v>0</v>
      </c>
      <c r="L32" s="34">
        <f t="shared" si="1"/>
        <v>0</v>
      </c>
      <c r="M32" s="34">
        <f t="shared" si="1"/>
        <v>0</v>
      </c>
      <c r="N32" s="34">
        <f t="shared" si="1"/>
        <v>0</v>
      </c>
      <c r="O32" s="34">
        <f t="shared" si="1"/>
        <v>0</v>
      </c>
      <c r="P32" s="34">
        <f t="shared" si="1"/>
        <v>0</v>
      </c>
      <c r="Q32" s="35">
        <f t="shared" si="1"/>
        <v>0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2:42" x14ac:dyDescent="0.2">
      <c r="B33" s="31" t="s">
        <v>6</v>
      </c>
      <c r="C33" s="29">
        <f>C31</f>
        <v>0</v>
      </c>
      <c r="D33" s="29">
        <f>D31/(1+C21)</f>
        <v>0</v>
      </c>
      <c r="E33" s="29">
        <f>E31/(1+C21)^2</f>
        <v>0</v>
      </c>
      <c r="F33" s="29">
        <f>F31/(1+C21)^3</f>
        <v>0</v>
      </c>
      <c r="G33" s="29">
        <f>G31/(1+C21)^4</f>
        <v>0</v>
      </c>
      <c r="H33" s="29">
        <f>H31/(1+C21)^5</f>
        <v>0</v>
      </c>
      <c r="I33" s="29">
        <f>I31/(1+C21)^6</f>
        <v>0</v>
      </c>
      <c r="J33" s="29">
        <f>J31/(1+C21)^7</f>
        <v>0</v>
      </c>
      <c r="K33" s="29">
        <f>K31/(1+C21)^8</f>
        <v>0</v>
      </c>
      <c r="L33" s="29">
        <f>L31/(1+C21)^9</f>
        <v>0</v>
      </c>
      <c r="M33" s="29">
        <f>M31/(1+C21)^10</f>
        <v>0</v>
      </c>
      <c r="N33" s="29">
        <f>N31/(1+C21)^11</f>
        <v>0</v>
      </c>
      <c r="O33" s="29">
        <f>O31/(1+C21)^12</f>
        <v>0</v>
      </c>
      <c r="P33" s="29">
        <f>P31/(1+C21)^13</f>
        <v>0</v>
      </c>
      <c r="Q33" s="30">
        <f>Q31/(1+C21)^14</f>
        <v>0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2:42" x14ac:dyDescent="0.2">
      <c r="B34" s="36" t="s">
        <v>29</v>
      </c>
      <c r="C34" s="29">
        <f>C33</f>
        <v>0</v>
      </c>
      <c r="D34" s="29">
        <f>C34+D33</f>
        <v>0</v>
      </c>
      <c r="E34" s="29">
        <f>D34+E33</f>
        <v>0</v>
      </c>
      <c r="F34" s="29">
        <f>E34+F33</f>
        <v>0</v>
      </c>
      <c r="G34" s="29">
        <f>F34+G33</f>
        <v>0</v>
      </c>
      <c r="H34" s="29">
        <f t="shared" ref="H34:Q34" si="2">G34+H33</f>
        <v>0</v>
      </c>
      <c r="I34" s="29">
        <f t="shared" si="2"/>
        <v>0</v>
      </c>
      <c r="J34" s="29">
        <f t="shared" si="2"/>
        <v>0</v>
      </c>
      <c r="K34" s="29">
        <f t="shared" si="2"/>
        <v>0</v>
      </c>
      <c r="L34" s="29">
        <f t="shared" si="2"/>
        <v>0</v>
      </c>
      <c r="M34" s="29">
        <f t="shared" si="2"/>
        <v>0</v>
      </c>
      <c r="N34" s="29">
        <f t="shared" si="2"/>
        <v>0</v>
      </c>
      <c r="O34" s="29">
        <f t="shared" si="2"/>
        <v>0</v>
      </c>
      <c r="P34" s="29">
        <f t="shared" si="2"/>
        <v>0</v>
      </c>
      <c r="Q34" s="30">
        <f t="shared" si="2"/>
        <v>0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pans="2:42" x14ac:dyDescent="0.2">
      <c r="B35" s="36" t="s">
        <v>26</v>
      </c>
      <c r="C35" s="29">
        <f>C34-$C$3</f>
        <v>0</v>
      </c>
      <c r="D35" s="29">
        <f t="shared" ref="D35:E35" si="3">D34-$C$3</f>
        <v>0</v>
      </c>
      <c r="E35" s="29">
        <f t="shared" si="3"/>
        <v>0</v>
      </c>
      <c r="F35" s="29">
        <f t="shared" ref="F35" si="4">F34-$C$3</f>
        <v>0</v>
      </c>
      <c r="G35" s="29">
        <f t="shared" ref="G35" si="5">G34-$C$3</f>
        <v>0</v>
      </c>
      <c r="H35" s="29">
        <f t="shared" ref="H35" si="6">H34-$C$3</f>
        <v>0</v>
      </c>
      <c r="I35" s="29">
        <f t="shared" ref="I35" si="7">I34-$C$3</f>
        <v>0</v>
      </c>
      <c r="J35" s="29">
        <f t="shared" ref="J35" si="8">J34-$C$3</f>
        <v>0</v>
      </c>
      <c r="K35" s="29">
        <f t="shared" ref="K35" si="9">K34-$C$3</f>
        <v>0</v>
      </c>
      <c r="L35" s="29">
        <f t="shared" ref="L35" si="10">L34-$C$3</f>
        <v>0</v>
      </c>
      <c r="M35" s="29">
        <f t="shared" ref="M35" si="11">M34-$C$3</f>
        <v>0</v>
      </c>
      <c r="N35" s="29">
        <f t="shared" ref="N35" si="12">N34-$C$3</f>
        <v>0</v>
      </c>
      <c r="O35" s="29">
        <f t="shared" ref="O35" si="13">O34-$C$3</f>
        <v>0</v>
      </c>
      <c r="P35" s="29">
        <f t="shared" ref="P35" si="14">P34-$C$3</f>
        <v>0</v>
      </c>
      <c r="Q35" s="30">
        <f t="shared" ref="Q35" si="15">Q34-$C$3</f>
        <v>0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2:42" x14ac:dyDescent="0.2">
      <c r="B36" s="36" t="s">
        <v>27</v>
      </c>
      <c r="C36" s="29">
        <f>C3</f>
        <v>0</v>
      </c>
      <c r="D36" s="29">
        <f>(C36*C20)+C36</f>
        <v>0</v>
      </c>
      <c r="E36" s="29">
        <f>(D36*C20)+D36</f>
        <v>0</v>
      </c>
      <c r="F36" s="29">
        <f>(E36*C20)+E36</f>
        <v>0</v>
      </c>
      <c r="G36" s="29">
        <f>(F36*C20)+F36</f>
        <v>0</v>
      </c>
      <c r="H36" s="29">
        <f>(G36*C20)+G36</f>
        <v>0</v>
      </c>
      <c r="I36" s="29">
        <f>(H36*C20)+H36</f>
        <v>0</v>
      </c>
      <c r="J36" s="29">
        <f>(I36*C20)+I36</f>
        <v>0</v>
      </c>
      <c r="K36" s="29">
        <f>(J36*C20)+J36</f>
        <v>0</v>
      </c>
      <c r="L36" s="29">
        <f>(K36*C20)+K36</f>
        <v>0</v>
      </c>
      <c r="M36" s="29">
        <f>(L36*C20)+L36</f>
        <v>0</v>
      </c>
      <c r="N36" s="29">
        <f>(M36*C20)+M36</f>
        <v>0</v>
      </c>
      <c r="O36" s="29">
        <f>(N36*C20)+N36</f>
        <v>0</v>
      </c>
      <c r="P36" s="29">
        <f>(O36*C20)+O36</f>
        <v>0</v>
      </c>
      <c r="Q36" s="29">
        <f>(P36*C20)+P36</f>
        <v>0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2:42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2:42" hidden="1" x14ac:dyDescent="0.2">
      <c r="B38" s="2"/>
      <c r="C38" s="2" t="str">
        <f>IF(C34&gt;C3,1,IF(D34&gt;C3,2,IF(E34&gt;C3,3,IF(F34&gt;C3,4,IF(G34&gt;C3,5,IF(H34&gt;C3,6,IF(I34&gt;C3,I25,IF(J34&gt;C3,J25,IF(K34&gt;C3,K25,IF(L34&gt;C3,L25,IF(M34&gt;C3,M25,IF(N34&gt;E3,N25,IF(O34&gt;C3,O25,IF(P34&gt;C3,P25,IF(Q34&gt;C3,Q25,"окупаемость более 15 лет")))))))))))))))</f>
        <v>окупаемость более 15 лет</v>
      </c>
      <c r="D38" s="5" t="s">
        <v>9</v>
      </c>
      <c r="E38" s="8" t="s">
        <v>10</v>
      </c>
      <c r="F38" s="6" t="s">
        <v>11</v>
      </c>
      <c r="G38" s="7" t="s">
        <v>12</v>
      </c>
      <c r="H38" s="4"/>
      <c r="I38" s="4"/>
      <c r="J38" s="4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2:42" hidden="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2:42" hidden="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2:42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2:42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2:42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pans="2:42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pans="2:42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spans="2:42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 spans="2:42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spans="2:42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 spans="2:42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 spans="2:42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 spans="2:42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 spans="2:42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r="53" spans="2:42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 spans="2:42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r="55" spans="2:42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 spans="2:42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</row>
    <row r="57" spans="2:42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r="58" spans="2:42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r="59" spans="2:42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 spans="2:42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 spans="2:42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r="62" spans="2:42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r="63" spans="2:42" x14ac:dyDescent="0.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</row>
    <row r="64" spans="2:42" x14ac:dyDescent="0.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spans="2:42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pans="2:42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 spans="2:42" x14ac:dyDescent="0.2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 spans="2:42" x14ac:dyDescent="0.2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 spans="2:42" x14ac:dyDescent="0.2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 spans="2:42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2:42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2:42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2:42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2:42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2:42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</sheetData>
  <mergeCells count="11">
    <mergeCell ref="E3:F4"/>
    <mergeCell ref="G3:G4"/>
    <mergeCell ref="E5:F6"/>
    <mergeCell ref="G5:G6"/>
    <mergeCell ref="E7:F8"/>
    <mergeCell ref="G7:G8"/>
    <mergeCell ref="E9:F10"/>
    <mergeCell ref="G9:G10"/>
    <mergeCell ref="B23:Q23"/>
    <mergeCell ref="C24:Q24"/>
    <mergeCell ref="B24:B25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B0134-5392-E24E-A0DD-88DB4F84E3F9}">
  <dimension ref="A1:AE571"/>
  <sheetViews>
    <sheetView workbookViewId="0">
      <selection activeCell="L20" sqref="L20"/>
    </sheetView>
  </sheetViews>
  <sheetFormatPr baseColWidth="10" defaultColWidth="9.1640625" defaultRowHeight="13" x14ac:dyDescent="0.15"/>
  <cols>
    <col min="1" max="1" width="9.5" style="164" customWidth="1"/>
    <col min="2" max="2" width="18.5" style="165" customWidth="1"/>
    <col min="3" max="3" width="13.83203125" style="165" customWidth="1"/>
    <col min="4" max="4" width="16.33203125" style="165" customWidth="1"/>
    <col min="5" max="5" width="10.1640625" style="165" customWidth="1"/>
    <col min="6" max="6" width="5.5" style="166" customWidth="1"/>
    <col min="7" max="7" width="2.33203125" style="166" hidden="1" customWidth="1"/>
    <col min="8" max="8" width="17" style="166" customWidth="1"/>
    <col min="9" max="9" width="10.83203125" style="167" customWidth="1"/>
    <col min="10" max="10" width="18.1640625" style="168" customWidth="1"/>
    <col min="11" max="11" width="4" style="169" hidden="1" customWidth="1"/>
    <col min="12" max="12" width="14.5" style="170" customWidth="1"/>
    <col min="13" max="13" width="25.5" style="85" customWidth="1"/>
    <col min="14" max="14" width="8.6640625" style="171" customWidth="1"/>
    <col min="15" max="15" width="9.1640625" style="80" hidden="1" customWidth="1"/>
    <col min="16" max="16" width="6.83203125" style="80" hidden="1" customWidth="1"/>
    <col min="17" max="17" width="9.1640625" style="81" hidden="1" customWidth="1"/>
    <col min="18" max="18" width="9.1640625" style="80" hidden="1" customWidth="1"/>
    <col min="19" max="19" width="7.83203125" style="80" hidden="1" customWidth="1"/>
    <col min="20" max="20" width="19.5" style="80" hidden="1" customWidth="1"/>
    <col min="21" max="21" width="9.1640625" style="81" hidden="1" customWidth="1"/>
    <col min="22" max="31" width="9.1640625" style="82"/>
    <col min="32" max="16384" width="9.1640625" style="80"/>
  </cols>
  <sheetData>
    <row r="1" spans="1:31" ht="33.75" customHeight="1" x14ac:dyDescent="0.2">
      <c r="A1" s="72" t="s">
        <v>55</v>
      </c>
      <c r="B1" s="73"/>
      <c r="C1" s="73"/>
      <c r="D1" s="73"/>
      <c r="E1" s="73"/>
      <c r="F1" s="74"/>
      <c r="G1" s="75"/>
      <c r="H1" s="75"/>
      <c r="I1" s="76"/>
      <c r="J1" s="76"/>
      <c r="K1" s="76"/>
      <c r="L1" s="77"/>
      <c r="M1" s="78"/>
      <c r="N1" s="79"/>
    </row>
    <row r="2" spans="1:31" ht="18.75" customHeight="1" x14ac:dyDescent="0.2">
      <c r="A2" s="209" t="s">
        <v>56</v>
      </c>
      <c r="B2" s="209"/>
      <c r="C2" s="209"/>
      <c r="D2" s="209"/>
      <c r="E2" s="209"/>
      <c r="F2" s="209"/>
      <c r="G2" s="209"/>
      <c r="H2" s="209"/>
      <c r="I2" s="82"/>
      <c r="J2" s="83" t="s">
        <v>57</v>
      </c>
      <c r="K2" s="76"/>
      <c r="L2" s="84"/>
      <c r="N2" s="79"/>
      <c r="Q2" s="86" t="s">
        <v>58</v>
      </c>
      <c r="R2" s="87">
        <f>IF(VLOOKUP(L3,T4:U6,2,FALSE)&lt;=DAY(L2),S2+VLOOKUP(L3,T4:U6,2,FALSE),VLOOKUP(L3,T4:U6,2,FALSE)-DAY(L2))</f>
        <v>2</v>
      </c>
      <c r="S2" s="88">
        <f>DAY(EOMONTH(L2,0)-L2)</f>
        <v>31</v>
      </c>
      <c r="T2" s="89" t="s">
        <v>59</v>
      </c>
    </row>
    <row r="3" spans="1:31" ht="18.75" customHeight="1" x14ac:dyDescent="0.2">
      <c r="A3" s="209"/>
      <c r="B3" s="209"/>
      <c r="C3" s="209"/>
      <c r="D3" s="209"/>
      <c r="E3" s="209"/>
      <c r="F3" s="209"/>
      <c r="G3" s="209"/>
      <c r="H3" s="209"/>
      <c r="I3" s="82"/>
      <c r="J3" s="83" t="s">
        <v>60</v>
      </c>
      <c r="K3" s="76"/>
      <c r="L3" s="90" t="s">
        <v>61</v>
      </c>
      <c r="N3" s="79"/>
    </row>
    <row r="4" spans="1:31" ht="22.5" customHeight="1" x14ac:dyDescent="0.2">
      <c r="A4" s="210" t="s">
        <v>62</v>
      </c>
      <c r="B4" s="211">
        <v>1000000</v>
      </c>
      <c r="C4" s="212" t="s">
        <v>63</v>
      </c>
      <c r="D4" s="213">
        <v>0.05</v>
      </c>
      <c r="E4" s="212" t="s">
        <v>64</v>
      </c>
      <c r="F4" s="214">
        <v>15</v>
      </c>
      <c r="G4" s="215" t="s">
        <v>65</v>
      </c>
      <c r="H4" s="216"/>
      <c r="I4" s="76"/>
      <c r="J4" s="91" t="s">
        <v>66</v>
      </c>
      <c r="K4" s="92"/>
      <c r="L4" s="93">
        <f>C371</f>
        <v>423702.50073752145</v>
      </c>
      <c r="N4"/>
      <c r="R4" s="80" t="s">
        <v>67</v>
      </c>
      <c r="S4" s="80" t="s">
        <v>68</v>
      </c>
      <c r="T4" s="80" t="s">
        <v>61</v>
      </c>
      <c r="U4" s="81">
        <v>2</v>
      </c>
    </row>
    <row r="5" spans="1:31" ht="22.5" customHeight="1" x14ac:dyDescent="0.2">
      <c r="A5" s="210"/>
      <c r="B5" s="211"/>
      <c r="C5" s="212"/>
      <c r="D5" s="213"/>
      <c r="E5" s="212"/>
      <c r="F5" s="214"/>
      <c r="G5" s="217"/>
      <c r="H5" s="218"/>
      <c r="I5" s="76"/>
      <c r="J5" s="94" t="s">
        <v>69</v>
      </c>
      <c r="K5" s="95"/>
      <c r="L5" s="96">
        <f>J371</f>
        <v>0</v>
      </c>
      <c r="N5" s="97"/>
      <c r="Q5" s="80"/>
      <c r="R5" s="80" t="s">
        <v>70</v>
      </c>
      <c r="S5" s="80" t="s">
        <v>71</v>
      </c>
      <c r="T5" s="80" t="s">
        <v>72</v>
      </c>
      <c r="U5" s="81">
        <v>10</v>
      </c>
    </row>
    <row r="6" spans="1:31" ht="15" hidden="1" x14ac:dyDescent="0.2">
      <c r="A6" s="98"/>
      <c r="B6" s="98"/>
      <c r="C6" s="98"/>
      <c r="D6" s="98"/>
      <c r="E6" s="98"/>
      <c r="F6" s="98"/>
      <c r="G6" s="98"/>
      <c r="H6" s="98"/>
      <c r="I6" s="76"/>
      <c r="J6" s="76"/>
      <c r="K6" s="76"/>
      <c r="L6" s="99"/>
      <c r="N6" s="76"/>
      <c r="O6" s="100"/>
      <c r="R6" s="80" t="s">
        <v>73</v>
      </c>
      <c r="T6" s="80" t="s">
        <v>74</v>
      </c>
      <c r="U6" s="81">
        <v>20</v>
      </c>
    </row>
    <row r="7" spans="1:31" ht="15.75" customHeight="1" x14ac:dyDescent="0.15">
      <c r="A7" s="202" t="s">
        <v>75</v>
      </c>
      <c r="B7" s="203" t="s">
        <v>76</v>
      </c>
      <c r="C7" s="204" t="s">
        <v>77</v>
      </c>
      <c r="D7" s="203" t="s">
        <v>78</v>
      </c>
      <c r="E7" s="205" t="s">
        <v>79</v>
      </c>
      <c r="F7" s="206"/>
      <c r="G7" s="206"/>
      <c r="H7" s="205" t="s">
        <v>80</v>
      </c>
      <c r="I7" s="219" t="s">
        <v>81</v>
      </c>
      <c r="J7" s="197" t="s">
        <v>82</v>
      </c>
      <c r="K7" s="101"/>
      <c r="L7" s="197" t="s">
        <v>83</v>
      </c>
      <c r="M7" s="198"/>
      <c r="N7" s="199"/>
    </row>
    <row r="8" spans="1:31" ht="26.25" customHeight="1" x14ac:dyDescent="0.15">
      <c r="A8" s="202"/>
      <c r="B8" s="203"/>
      <c r="C8" s="204"/>
      <c r="D8" s="203"/>
      <c r="E8" s="207"/>
      <c r="F8" s="208"/>
      <c r="G8" s="208"/>
      <c r="H8" s="207"/>
      <c r="I8" s="219"/>
      <c r="J8" s="197"/>
      <c r="K8" s="101"/>
      <c r="L8" s="197"/>
      <c r="M8" s="198"/>
      <c r="N8" s="199"/>
      <c r="O8" s="102"/>
      <c r="P8" s="102"/>
      <c r="Q8" s="103"/>
      <c r="R8" s="102"/>
      <c r="S8" s="102"/>
      <c r="T8" s="102"/>
      <c r="U8" s="103"/>
    </row>
    <row r="9" spans="1:31" ht="13.5" hidden="1" customHeight="1" x14ac:dyDescent="0.2">
      <c r="A9" s="104">
        <v>0</v>
      </c>
      <c r="B9" s="105"/>
      <c r="C9" s="106"/>
      <c r="D9" s="106"/>
      <c r="E9" s="107"/>
      <c r="F9" s="107"/>
      <c r="G9" s="108"/>
      <c r="H9" s="109"/>
      <c r="I9" s="110"/>
      <c r="J9" s="111"/>
      <c r="K9" s="112"/>
      <c r="L9" s="113"/>
      <c r="N9" s="76"/>
      <c r="O9" s="114">
        <v>2</v>
      </c>
      <c r="P9" s="114">
        <v>2</v>
      </c>
      <c r="Q9" s="115"/>
      <c r="R9" s="114"/>
      <c r="T9" s="116">
        <f>B4</f>
        <v>1000000</v>
      </c>
      <c r="U9" s="115">
        <f>Q11</f>
        <v>180</v>
      </c>
    </row>
    <row r="10" spans="1:31" s="126" customFormat="1" ht="15" x14ac:dyDescent="0.2">
      <c r="A10" s="117">
        <v>0</v>
      </c>
      <c r="B10" s="118">
        <f>B4</f>
        <v>1000000</v>
      </c>
      <c r="C10" s="118">
        <f t="shared" ref="C10:C73" si="0">B10*R10</f>
        <v>273.97260273972609</v>
      </c>
      <c r="D10" s="118">
        <v>0</v>
      </c>
      <c r="E10" s="200">
        <f>C10</f>
        <v>273.97260273972609</v>
      </c>
      <c r="F10" s="201"/>
      <c r="G10" s="119"/>
      <c r="H10" s="120">
        <f>E10</f>
        <v>273.97260273972609</v>
      </c>
      <c r="I10" s="121"/>
      <c r="J10" s="122"/>
      <c r="K10" s="123"/>
      <c r="L10" s="124"/>
      <c r="M10" s="125"/>
      <c r="N10" s="76"/>
      <c r="Q10" s="127"/>
      <c r="R10" s="128">
        <f>D4/365*R2</f>
        <v>2.7397260273972606E-4</v>
      </c>
      <c r="T10" s="129"/>
      <c r="U10" s="127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</row>
    <row r="11" spans="1:31" s="126" customFormat="1" ht="15" x14ac:dyDescent="0.2">
      <c r="A11" s="131">
        <v>1</v>
      </c>
      <c r="B11" s="132">
        <f>B4</f>
        <v>1000000</v>
      </c>
      <c r="C11" s="132">
        <f t="shared" si="0"/>
        <v>4166.666666666667</v>
      </c>
      <c r="D11" s="132">
        <f>IF(G11=0,E11-C11,G11-C11)</f>
        <v>3741.2696007487566</v>
      </c>
      <c r="E11" s="194">
        <f>IF(P11=1,B11*(R11/(1-(1+R11)^-(Q11-0))),T11*(R11/(1-(1+R11)^-(U11-0))))</f>
        <v>7907.9362674154236</v>
      </c>
      <c r="F11" s="194"/>
      <c r="G11" s="189"/>
      <c r="H11" s="132">
        <f>E11+J11</f>
        <v>7907.9362674154236</v>
      </c>
      <c r="I11" s="133"/>
      <c r="J11" s="134"/>
      <c r="K11" s="135"/>
      <c r="L11" s="136"/>
      <c r="M11" s="125" t="str">
        <f t="shared" ref="M11:M74" si="1">IF(L11=$R$6,CONCATENATE($R$4,INT(Q11-Q12)," ",$S$4),IF(L11=$R$5,CONCATENATE($R$4,INT(E11-E12)," ",$S$5),""))</f>
        <v/>
      </c>
      <c r="N11" s="76"/>
      <c r="O11" s="126">
        <f t="shared" ref="O11:O74" si="2">IF(L11="",0,IF(L11=$R$5,1,2))</f>
        <v>0</v>
      </c>
      <c r="P11" s="126">
        <f>IF(AND(((O9+P9)&gt;1),O9&lt;&gt;1),2,1)</f>
        <v>2</v>
      </c>
      <c r="Q11" s="127">
        <f>F4*12</f>
        <v>180</v>
      </c>
      <c r="R11" s="137">
        <f>D4/12</f>
        <v>4.1666666666666666E-3</v>
      </c>
      <c r="T11" s="129">
        <f>IF(OR(L9=$R$6,I9&gt;0),B11,T9)</f>
        <v>1000000</v>
      </c>
      <c r="U11" s="127">
        <f>IF(OR(L9=$R$6,I9&gt;0),Q11,U9)</f>
        <v>180</v>
      </c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</row>
    <row r="12" spans="1:31" s="126" customFormat="1" ht="15" x14ac:dyDescent="0.2">
      <c r="A12" s="131">
        <f>A11+1</f>
        <v>2</v>
      </c>
      <c r="B12" s="132">
        <f>IF(J11&gt;B11,0,IF(OR(B11&lt;0,B11&lt;E11),0,(IF(J11=0,B11-D11,B11-J11-D11))))</f>
        <v>996258.73039925122</v>
      </c>
      <c r="C12" s="132">
        <f t="shared" si="0"/>
        <v>4151.0780433302134</v>
      </c>
      <c r="D12" s="132">
        <f>IF(B12&lt;=D11,B12,E12-C12)</f>
        <v>3756.8582240852102</v>
      </c>
      <c r="E12" s="194">
        <f>IF(B12&lt;=D11,B12+C12,IF(P12=1,B12*(R12/(1-(1+R12)^-(Q12-0))),T12*(R12/(1-(1+R12)^-(U12-0)))))</f>
        <v>7907.9362674154236</v>
      </c>
      <c r="F12" s="195"/>
      <c r="G12" s="196"/>
      <c r="H12" s="132">
        <f t="shared" ref="H12:H75" si="3">E12+J12</f>
        <v>7907.9362674154236</v>
      </c>
      <c r="I12" s="138"/>
      <c r="J12" s="139"/>
      <c r="K12" s="140"/>
      <c r="L12" s="141"/>
      <c r="M12" s="125" t="str">
        <f t="shared" si="1"/>
        <v/>
      </c>
      <c r="N12" s="76"/>
      <c r="O12" s="126">
        <f t="shared" si="2"/>
        <v>0</v>
      </c>
      <c r="P12" s="126">
        <f t="shared" ref="P12:P75" si="4">IF(AND(((O11+P11)&gt;1),O11&lt;&gt;1),2,1)</f>
        <v>2</v>
      </c>
      <c r="Q12" s="127">
        <f>IF(L11=$R$6,LOG(E11/(E11-R12*B12),1+R12),Q11-1)</f>
        <v>179</v>
      </c>
      <c r="R12" s="142">
        <f>IF(I11=0,R11,I11/12)</f>
        <v>4.1666666666666666E-3</v>
      </c>
      <c r="T12" s="129">
        <f t="shared" ref="T12:T22" si="5">IF(OR(L11=$R$6,I11&gt;0),B12,T11)</f>
        <v>1000000</v>
      </c>
      <c r="U12" s="127">
        <f t="shared" ref="U12:U22" si="6">IF(OR(L11=$R$6,I11&gt;0),Q12,U11)</f>
        <v>180</v>
      </c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</row>
    <row r="13" spans="1:31" s="126" customFormat="1" ht="15" x14ac:dyDescent="0.2">
      <c r="A13" s="131">
        <f t="shared" ref="A13:A76" si="7">A12+1</f>
        <v>3</v>
      </c>
      <c r="B13" s="132">
        <f t="shared" ref="B13:B76" si="8">IF(J12&gt;B12,0,IF(OR(B12&lt;0,B12&lt;E12),0,(IF(J12=0,B12-D12,B12-J12-D12))))</f>
        <v>992501.87217516603</v>
      </c>
      <c r="C13" s="132">
        <f t="shared" si="0"/>
        <v>4135.424467396525</v>
      </c>
      <c r="D13" s="132">
        <f>IF(B13&lt;=D12,B13,E13-C13)</f>
        <v>3772.5118000188986</v>
      </c>
      <c r="E13" s="194">
        <f t="shared" ref="E13:E76" si="9">IF(B13&lt;=D12,B13+C13,IF(P13=1,B13*(R13/(1-(1+R13)^-(Q13-0))),T13*(R13/(1-(1+R13)^-(U13-0)))))</f>
        <v>7907.9362674154236</v>
      </c>
      <c r="F13" s="195"/>
      <c r="G13" s="196"/>
      <c r="H13" s="132">
        <f t="shared" si="3"/>
        <v>7907.9362674154236</v>
      </c>
      <c r="I13" s="138"/>
      <c r="J13" s="139"/>
      <c r="K13" s="140"/>
      <c r="L13" s="141"/>
      <c r="M13" s="125" t="str">
        <f t="shared" si="1"/>
        <v/>
      </c>
      <c r="N13" s="76"/>
      <c r="O13" s="126">
        <f t="shared" si="2"/>
        <v>0</v>
      </c>
      <c r="P13" s="126">
        <f t="shared" si="4"/>
        <v>2</v>
      </c>
      <c r="Q13" s="127">
        <f t="shared" ref="Q13:Q76" si="10">IF(L12=$R$6,LOG(E12/(E12-R13*B13),1+R13),Q12-1)</f>
        <v>178</v>
      </c>
      <c r="R13" s="142">
        <f>IF(I12=0,R12,I12/12)</f>
        <v>4.1666666666666666E-3</v>
      </c>
      <c r="T13" s="129">
        <f t="shared" si="5"/>
        <v>1000000</v>
      </c>
      <c r="U13" s="127">
        <f t="shared" si="6"/>
        <v>180</v>
      </c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</row>
    <row r="14" spans="1:31" s="126" customFormat="1" ht="15" x14ac:dyDescent="0.2">
      <c r="A14" s="131">
        <f t="shared" si="7"/>
        <v>4</v>
      </c>
      <c r="B14" s="132">
        <f t="shared" si="8"/>
        <v>988729.36037514708</v>
      </c>
      <c r="C14" s="132">
        <f t="shared" si="0"/>
        <v>4119.7056682297798</v>
      </c>
      <c r="D14" s="132">
        <f>IF(B14&lt;=D13,B14,E14-C14)</f>
        <v>3788.2305991856438</v>
      </c>
      <c r="E14" s="194">
        <f>IF(B14&lt;=D13,B14+C14,IF(P14=1,B14*(R14/(1-(1+R14)^-(Q14-0))),T14*(R14/(1-(1+R14)^-(U14-0)))))</f>
        <v>7907.9362674154236</v>
      </c>
      <c r="F14" s="195"/>
      <c r="G14" s="196"/>
      <c r="H14" s="132">
        <f t="shared" si="3"/>
        <v>7907.9362674154236</v>
      </c>
      <c r="I14" s="138"/>
      <c r="J14" s="139"/>
      <c r="K14" s="140"/>
      <c r="L14" s="141"/>
      <c r="M14" s="125" t="str">
        <f t="shared" si="1"/>
        <v/>
      </c>
      <c r="N14" s="76"/>
      <c r="O14" s="126">
        <f t="shared" si="2"/>
        <v>0</v>
      </c>
      <c r="P14" s="126">
        <f t="shared" si="4"/>
        <v>2</v>
      </c>
      <c r="Q14" s="127">
        <f t="shared" si="10"/>
        <v>177</v>
      </c>
      <c r="R14" s="142">
        <f>IF(I13=0,R13,I13/12)</f>
        <v>4.1666666666666666E-3</v>
      </c>
      <c r="T14" s="129">
        <f t="shared" si="5"/>
        <v>1000000</v>
      </c>
      <c r="U14" s="127">
        <f t="shared" si="6"/>
        <v>180</v>
      </c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</row>
    <row r="15" spans="1:31" s="126" customFormat="1" ht="15" x14ac:dyDescent="0.2">
      <c r="A15" s="131">
        <f t="shared" si="7"/>
        <v>5</v>
      </c>
      <c r="B15" s="132">
        <f t="shared" si="8"/>
        <v>984941.1297759614</v>
      </c>
      <c r="C15" s="132">
        <f t="shared" si="0"/>
        <v>4103.9213740665055</v>
      </c>
      <c r="D15" s="132">
        <f>IF(B15&lt;=D14,B15,E15-C15)</f>
        <v>3804.0148933489181</v>
      </c>
      <c r="E15" s="194">
        <f>IF(B15&lt;=D14,B15+C15,IF(P15=1,B15*(R15/(1-(1+R15)^-(Q15-0))),T15*(R15/(1-(1+R15)^-(U15-0)))))</f>
        <v>7907.9362674154236</v>
      </c>
      <c r="F15" s="195"/>
      <c r="G15" s="196"/>
      <c r="H15" s="132">
        <f t="shared" si="3"/>
        <v>7907.9362674154236</v>
      </c>
      <c r="I15" s="138"/>
      <c r="J15" s="139"/>
      <c r="K15" s="140"/>
      <c r="L15" s="141"/>
      <c r="M15" s="125" t="str">
        <f t="shared" si="1"/>
        <v/>
      </c>
      <c r="N15" s="76"/>
      <c r="O15" s="126">
        <f t="shared" si="2"/>
        <v>0</v>
      </c>
      <c r="P15" s="126">
        <f>IF(AND(((O14+P14)&gt;1),O14&lt;&gt;1),2,1)</f>
        <v>2</v>
      </c>
      <c r="Q15" s="127">
        <f>IF(L14=$R$6,LOG(E14/(E14-R15*B15),1+R15),Q14-1)</f>
        <v>176</v>
      </c>
      <c r="R15" s="142">
        <f>IF(I14=0,R14,I14/12)</f>
        <v>4.1666666666666666E-3</v>
      </c>
      <c r="T15" s="129">
        <f t="shared" si="5"/>
        <v>1000000</v>
      </c>
      <c r="U15" s="127">
        <f t="shared" si="6"/>
        <v>180</v>
      </c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</row>
    <row r="16" spans="1:31" s="126" customFormat="1" ht="15" x14ac:dyDescent="0.2">
      <c r="A16" s="131">
        <f t="shared" si="7"/>
        <v>6</v>
      </c>
      <c r="B16" s="132">
        <f t="shared" si="8"/>
        <v>981137.11488261248</v>
      </c>
      <c r="C16" s="132">
        <f t="shared" si="0"/>
        <v>4088.0713120108853</v>
      </c>
      <c r="D16" s="132">
        <f t="shared" ref="D16:D79" si="11">IF(B16&lt;=D15,B16,E16-C16)</f>
        <v>3819.8649554045383</v>
      </c>
      <c r="E16" s="194">
        <f>IF(B16&lt;=D15,B16+C16,IF(P16=1,B16*(R16/(1-(1+R16)^-(Q16-0))),T16*(R16/(1-(1+R16)^-(U16-0)))))</f>
        <v>7907.9362674154236</v>
      </c>
      <c r="F16" s="195"/>
      <c r="G16" s="196"/>
      <c r="H16" s="132">
        <f t="shared" si="3"/>
        <v>7907.9362674154236</v>
      </c>
      <c r="I16" s="138"/>
      <c r="J16" s="139"/>
      <c r="K16" s="140"/>
      <c r="L16" s="141"/>
      <c r="M16" s="125" t="str">
        <f t="shared" si="1"/>
        <v/>
      </c>
      <c r="N16" s="76"/>
      <c r="O16" s="126">
        <f t="shared" si="2"/>
        <v>0</v>
      </c>
      <c r="P16" s="126">
        <f t="shared" si="4"/>
        <v>2</v>
      </c>
      <c r="Q16" s="127">
        <f>IF(L15=$R$6,LOG(E15/(E15-R16*B16),1+R16),Q15-1)</f>
        <v>175</v>
      </c>
      <c r="R16" s="142">
        <f>IF(I15=0,R15,I15/12)</f>
        <v>4.1666666666666666E-3</v>
      </c>
      <c r="T16" s="129">
        <f t="shared" si="5"/>
        <v>1000000</v>
      </c>
      <c r="U16" s="127">
        <f t="shared" si="6"/>
        <v>180</v>
      </c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</row>
    <row r="17" spans="1:31" s="126" customFormat="1" ht="15" x14ac:dyDescent="0.2">
      <c r="A17" s="131">
        <f t="shared" si="7"/>
        <v>7</v>
      </c>
      <c r="B17" s="132">
        <f t="shared" si="8"/>
        <v>977317.24992720794</v>
      </c>
      <c r="C17" s="132">
        <f t="shared" si="0"/>
        <v>4072.155208030033</v>
      </c>
      <c r="D17" s="132">
        <f t="shared" si="11"/>
        <v>3835.7810593853906</v>
      </c>
      <c r="E17" s="194">
        <f t="shared" si="9"/>
        <v>7907.9362674154236</v>
      </c>
      <c r="F17" s="195"/>
      <c r="G17" s="196"/>
      <c r="H17" s="132">
        <f t="shared" si="3"/>
        <v>7907.9362674154236</v>
      </c>
      <c r="I17" s="138"/>
      <c r="J17" s="139"/>
      <c r="K17" s="140"/>
      <c r="L17" s="141"/>
      <c r="M17" s="125" t="str">
        <f t="shared" si="1"/>
        <v/>
      </c>
      <c r="N17" s="76"/>
      <c r="O17" s="126">
        <f t="shared" si="2"/>
        <v>0</v>
      </c>
      <c r="P17" s="126">
        <f t="shared" si="4"/>
        <v>2</v>
      </c>
      <c r="Q17" s="127">
        <f t="shared" si="10"/>
        <v>174</v>
      </c>
      <c r="R17" s="142">
        <f t="shared" ref="R17:R80" si="12">IF(I16=0,R16,I16/12)</f>
        <v>4.1666666666666666E-3</v>
      </c>
      <c r="T17" s="129">
        <f t="shared" si="5"/>
        <v>1000000</v>
      </c>
      <c r="U17" s="127">
        <f t="shared" si="6"/>
        <v>180</v>
      </c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</row>
    <row r="18" spans="1:31" s="126" customFormat="1" ht="15" x14ac:dyDescent="0.2">
      <c r="A18" s="131">
        <f t="shared" si="7"/>
        <v>8</v>
      </c>
      <c r="B18" s="132">
        <f t="shared" si="8"/>
        <v>973481.46886782255</v>
      </c>
      <c r="C18" s="132">
        <f t="shared" si="0"/>
        <v>4056.1727869492606</v>
      </c>
      <c r="D18" s="132">
        <f t="shared" si="11"/>
        <v>3851.7634804661629</v>
      </c>
      <c r="E18" s="194">
        <f t="shared" si="9"/>
        <v>7907.9362674154236</v>
      </c>
      <c r="F18" s="195"/>
      <c r="G18" s="196"/>
      <c r="H18" s="132">
        <f t="shared" si="3"/>
        <v>7907.9362674154236</v>
      </c>
      <c r="I18" s="138"/>
      <c r="J18" s="139"/>
      <c r="K18" s="140"/>
      <c r="L18" s="141"/>
      <c r="M18" s="125" t="str">
        <f t="shared" si="1"/>
        <v/>
      </c>
      <c r="N18" s="76"/>
      <c r="O18" s="126">
        <f t="shared" si="2"/>
        <v>0</v>
      </c>
      <c r="P18" s="126">
        <f t="shared" si="4"/>
        <v>2</v>
      </c>
      <c r="Q18" s="127">
        <f t="shared" si="10"/>
        <v>173</v>
      </c>
      <c r="R18" s="142">
        <f t="shared" si="12"/>
        <v>4.1666666666666666E-3</v>
      </c>
      <c r="T18" s="129">
        <f t="shared" si="5"/>
        <v>1000000</v>
      </c>
      <c r="U18" s="127">
        <f t="shared" si="6"/>
        <v>180</v>
      </c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</row>
    <row r="19" spans="1:31" s="126" customFormat="1" ht="15" x14ac:dyDescent="0.2">
      <c r="A19" s="131">
        <f t="shared" si="7"/>
        <v>9</v>
      </c>
      <c r="B19" s="132">
        <f t="shared" si="8"/>
        <v>969629.70538735634</v>
      </c>
      <c r="C19" s="132">
        <f>B19*R19</f>
        <v>4040.1237724473181</v>
      </c>
      <c r="D19" s="132">
        <f>IF(B19&lt;=D18,B19,E19-C19)</f>
        <v>3867.8124949681055</v>
      </c>
      <c r="E19" s="194">
        <f t="shared" si="9"/>
        <v>7907.9362674154236</v>
      </c>
      <c r="F19" s="195"/>
      <c r="G19" s="196"/>
      <c r="H19" s="132">
        <f t="shared" si="3"/>
        <v>7907.9362674154236</v>
      </c>
      <c r="I19" s="138"/>
      <c r="J19" s="139"/>
      <c r="K19" s="140"/>
      <c r="L19" s="141"/>
      <c r="M19" s="125" t="str">
        <f t="shared" si="1"/>
        <v/>
      </c>
      <c r="N19" s="76"/>
      <c r="O19" s="126">
        <f t="shared" si="2"/>
        <v>0</v>
      </c>
      <c r="P19" s="126">
        <f t="shared" si="4"/>
        <v>2</v>
      </c>
      <c r="Q19" s="127">
        <f>IF(L18=$R$6,LOG(E18/(E18-R19*B19),1+R19),Q18-1)</f>
        <v>172</v>
      </c>
      <c r="R19" s="142">
        <f t="shared" si="12"/>
        <v>4.1666666666666666E-3</v>
      </c>
      <c r="T19" s="129">
        <f t="shared" si="5"/>
        <v>1000000</v>
      </c>
      <c r="U19" s="127">
        <f t="shared" si="6"/>
        <v>180</v>
      </c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</row>
    <row r="20" spans="1:31" s="126" customFormat="1" ht="15" x14ac:dyDescent="0.2">
      <c r="A20" s="131">
        <f t="shared" si="7"/>
        <v>10</v>
      </c>
      <c r="B20" s="132">
        <f t="shared" si="8"/>
        <v>965761.89289238828</v>
      </c>
      <c r="C20" s="132">
        <f t="shared" si="0"/>
        <v>4024.0078870516177</v>
      </c>
      <c r="D20" s="132">
        <f t="shared" si="11"/>
        <v>3883.9283803638059</v>
      </c>
      <c r="E20" s="194">
        <f t="shared" si="9"/>
        <v>7907.9362674154236</v>
      </c>
      <c r="F20" s="195"/>
      <c r="G20" s="196"/>
      <c r="H20" s="132">
        <f t="shared" si="3"/>
        <v>7907.9362674154236</v>
      </c>
      <c r="I20" s="138"/>
      <c r="J20" s="139"/>
      <c r="K20" s="140"/>
      <c r="L20" s="141"/>
      <c r="M20" s="125" t="str">
        <f t="shared" si="1"/>
        <v/>
      </c>
      <c r="N20" s="76"/>
      <c r="O20" s="126">
        <f t="shared" si="2"/>
        <v>0</v>
      </c>
      <c r="P20" s="126">
        <f t="shared" si="4"/>
        <v>2</v>
      </c>
      <c r="Q20" s="127">
        <f t="shared" si="10"/>
        <v>171</v>
      </c>
      <c r="R20" s="142">
        <f t="shared" si="12"/>
        <v>4.1666666666666666E-3</v>
      </c>
      <c r="T20" s="129">
        <f t="shared" si="5"/>
        <v>1000000</v>
      </c>
      <c r="U20" s="127">
        <f t="shared" si="6"/>
        <v>180</v>
      </c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</row>
    <row r="21" spans="1:31" s="126" customFormat="1" ht="15" x14ac:dyDescent="0.2">
      <c r="A21" s="131">
        <f t="shared" si="7"/>
        <v>11</v>
      </c>
      <c r="B21" s="132">
        <f t="shared" si="8"/>
        <v>961877.96451202442</v>
      </c>
      <c r="C21" s="132">
        <f t="shared" si="0"/>
        <v>4007.8248521334349</v>
      </c>
      <c r="D21" s="132">
        <f t="shared" si="11"/>
        <v>3900.1114152819887</v>
      </c>
      <c r="E21" s="194">
        <f t="shared" si="9"/>
        <v>7907.9362674154236</v>
      </c>
      <c r="F21" s="195"/>
      <c r="G21" s="196"/>
      <c r="H21" s="132">
        <f t="shared" si="3"/>
        <v>7907.9362674154236</v>
      </c>
      <c r="I21" s="138"/>
      <c r="J21" s="139"/>
      <c r="K21" s="140"/>
      <c r="L21" s="141"/>
      <c r="M21" s="125" t="str">
        <f t="shared" si="1"/>
        <v/>
      </c>
      <c r="N21" s="76"/>
      <c r="O21" s="126">
        <f t="shared" si="2"/>
        <v>0</v>
      </c>
      <c r="P21" s="126">
        <f t="shared" si="4"/>
        <v>2</v>
      </c>
      <c r="Q21" s="127">
        <f t="shared" si="10"/>
        <v>170</v>
      </c>
      <c r="R21" s="142">
        <f t="shared" si="12"/>
        <v>4.1666666666666666E-3</v>
      </c>
      <c r="T21" s="129">
        <f t="shared" si="5"/>
        <v>1000000</v>
      </c>
      <c r="U21" s="127">
        <f t="shared" si="6"/>
        <v>180</v>
      </c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</row>
    <row r="22" spans="1:31" s="126" customFormat="1" ht="15" x14ac:dyDescent="0.2">
      <c r="A22" s="131">
        <f t="shared" si="7"/>
        <v>12</v>
      </c>
      <c r="B22" s="132">
        <f t="shared" si="8"/>
        <v>957977.85309674242</v>
      </c>
      <c r="C22" s="132">
        <f t="shared" si="0"/>
        <v>3991.5743879030933</v>
      </c>
      <c r="D22" s="132">
        <f t="shared" si="11"/>
        <v>3916.3618795123302</v>
      </c>
      <c r="E22" s="194">
        <f t="shared" si="9"/>
        <v>7907.9362674154236</v>
      </c>
      <c r="F22" s="195"/>
      <c r="G22" s="196"/>
      <c r="H22" s="132">
        <f t="shared" si="3"/>
        <v>7907.9362674154236</v>
      </c>
      <c r="I22" s="138"/>
      <c r="J22" s="139"/>
      <c r="K22" s="140"/>
      <c r="L22" s="141"/>
      <c r="M22" s="125" t="str">
        <f t="shared" si="1"/>
        <v/>
      </c>
      <c r="N22" s="76"/>
      <c r="O22" s="126">
        <f t="shared" si="2"/>
        <v>0</v>
      </c>
      <c r="P22" s="126">
        <f t="shared" si="4"/>
        <v>2</v>
      </c>
      <c r="Q22" s="127">
        <f t="shared" si="10"/>
        <v>169</v>
      </c>
      <c r="R22" s="142">
        <f t="shared" si="12"/>
        <v>4.1666666666666666E-3</v>
      </c>
      <c r="T22" s="129">
        <f t="shared" si="5"/>
        <v>1000000</v>
      </c>
      <c r="U22" s="127">
        <f t="shared" si="6"/>
        <v>180</v>
      </c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</row>
    <row r="23" spans="1:31" s="126" customFormat="1" ht="15" x14ac:dyDescent="0.2">
      <c r="A23" s="131">
        <f t="shared" si="7"/>
        <v>13</v>
      </c>
      <c r="B23" s="132">
        <f t="shared" si="8"/>
        <v>954061.4912172301</v>
      </c>
      <c r="C23" s="132">
        <f t="shared" si="0"/>
        <v>3975.2562134051254</v>
      </c>
      <c r="D23" s="132">
        <f t="shared" si="11"/>
        <v>3932.6800540102981</v>
      </c>
      <c r="E23" s="194">
        <f>IF(B23&lt;=D22,B23+C23,IF(P23=1,B23*(R23/(1-(1+R23)^-(Q23-0))),T23*(R23/(1-(1+R23)^-(U23-0)))))</f>
        <v>7907.9362674154236</v>
      </c>
      <c r="F23" s="195"/>
      <c r="G23" s="196"/>
      <c r="H23" s="132">
        <f t="shared" si="3"/>
        <v>7907.9362674154236</v>
      </c>
      <c r="I23" s="138"/>
      <c r="J23" s="139"/>
      <c r="K23" s="140"/>
      <c r="L23" s="141"/>
      <c r="M23" s="125" t="str">
        <f t="shared" si="1"/>
        <v/>
      </c>
      <c r="N23" s="76"/>
      <c r="O23" s="126">
        <f t="shared" si="2"/>
        <v>0</v>
      </c>
      <c r="P23" s="126">
        <f t="shared" si="4"/>
        <v>2</v>
      </c>
      <c r="Q23" s="127">
        <f t="shared" si="10"/>
        <v>168</v>
      </c>
      <c r="R23" s="142">
        <f t="shared" si="12"/>
        <v>4.1666666666666666E-3</v>
      </c>
      <c r="T23" s="129">
        <f>IF(OR(L22=$R$6,I22&gt;0),B23,T22)</f>
        <v>1000000</v>
      </c>
      <c r="U23" s="127">
        <f>IF(OR(L22=$R$6,I22&gt;0),Q23,U22)</f>
        <v>180</v>
      </c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</row>
    <row r="24" spans="1:31" s="126" customFormat="1" ht="15" x14ac:dyDescent="0.2">
      <c r="A24" s="131">
        <f t="shared" si="7"/>
        <v>14</v>
      </c>
      <c r="B24" s="132">
        <f t="shared" si="8"/>
        <v>950128.81116321986</v>
      </c>
      <c r="C24" s="132">
        <f t="shared" si="0"/>
        <v>3958.8700465134161</v>
      </c>
      <c r="D24" s="132">
        <f t="shared" si="11"/>
        <v>3949.0662209020074</v>
      </c>
      <c r="E24" s="194">
        <f t="shared" si="9"/>
        <v>7907.9362674154236</v>
      </c>
      <c r="F24" s="195"/>
      <c r="G24" s="196"/>
      <c r="H24" s="132">
        <f t="shared" si="3"/>
        <v>7907.9362674154236</v>
      </c>
      <c r="I24" s="138"/>
      <c r="J24" s="139"/>
      <c r="K24" s="140"/>
      <c r="L24" s="141"/>
      <c r="M24" s="143" t="str">
        <f t="shared" si="1"/>
        <v/>
      </c>
      <c r="N24" s="76"/>
      <c r="O24" s="126">
        <f t="shared" si="2"/>
        <v>0</v>
      </c>
      <c r="P24" s="126">
        <f t="shared" si="4"/>
        <v>2</v>
      </c>
      <c r="Q24" s="127">
        <f t="shared" si="10"/>
        <v>167</v>
      </c>
      <c r="R24" s="142">
        <f t="shared" si="12"/>
        <v>4.1666666666666666E-3</v>
      </c>
      <c r="T24" s="129">
        <f t="shared" ref="T24:T87" si="13">IF(OR(L23=$R$6,I23&gt;0),B24,T23)</f>
        <v>1000000</v>
      </c>
      <c r="U24" s="127">
        <f t="shared" ref="U24:U87" si="14">IF(OR(L23=$R$6,I23&gt;0),Q24,U23)</f>
        <v>180</v>
      </c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</row>
    <row r="25" spans="1:31" s="126" customFormat="1" ht="15" x14ac:dyDescent="0.2">
      <c r="A25" s="131">
        <f t="shared" si="7"/>
        <v>15</v>
      </c>
      <c r="B25" s="132">
        <f t="shared" si="8"/>
        <v>946179.74494231783</v>
      </c>
      <c r="C25" s="132">
        <f t="shared" si="0"/>
        <v>3942.4156039263244</v>
      </c>
      <c r="D25" s="132">
        <f t="shared" si="11"/>
        <v>3965.5206634890992</v>
      </c>
      <c r="E25" s="194">
        <f t="shared" si="9"/>
        <v>7907.9362674154236</v>
      </c>
      <c r="F25" s="195"/>
      <c r="G25" s="196"/>
      <c r="H25" s="132">
        <f t="shared" si="3"/>
        <v>7907.9362674154236</v>
      </c>
      <c r="I25" s="138"/>
      <c r="J25" s="139"/>
      <c r="K25" s="140"/>
      <c r="L25" s="141"/>
      <c r="M25" s="125" t="str">
        <f t="shared" si="1"/>
        <v/>
      </c>
      <c r="N25" s="76"/>
      <c r="O25" s="126">
        <f t="shared" si="2"/>
        <v>0</v>
      </c>
      <c r="P25" s="126">
        <f t="shared" si="4"/>
        <v>2</v>
      </c>
      <c r="Q25" s="127">
        <f t="shared" si="10"/>
        <v>166</v>
      </c>
      <c r="R25" s="142">
        <f t="shared" si="12"/>
        <v>4.1666666666666666E-3</v>
      </c>
      <c r="T25" s="129">
        <f t="shared" si="13"/>
        <v>1000000</v>
      </c>
      <c r="U25" s="127">
        <f t="shared" si="14"/>
        <v>180</v>
      </c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</row>
    <row r="26" spans="1:31" s="126" customFormat="1" ht="15" x14ac:dyDescent="0.2">
      <c r="A26" s="131">
        <f t="shared" si="7"/>
        <v>16</v>
      </c>
      <c r="B26" s="132">
        <f t="shared" si="8"/>
        <v>942214.22427882871</v>
      </c>
      <c r="C26" s="132">
        <f t="shared" si="0"/>
        <v>3925.8926011617864</v>
      </c>
      <c r="D26" s="132">
        <f t="shared" si="11"/>
        <v>3982.0436662536372</v>
      </c>
      <c r="E26" s="194">
        <f t="shared" si="9"/>
        <v>7907.9362674154236</v>
      </c>
      <c r="F26" s="195"/>
      <c r="G26" s="196"/>
      <c r="H26" s="132">
        <f t="shared" si="3"/>
        <v>7907.9362674154236</v>
      </c>
      <c r="I26" s="138"/>
      <c r="J26" s="139"/>
      <c r="K26" s="140"/>
      <c r="L26" s="141"/>
      <c r="M26" s="125" t="str">
        <f t="shared" si="1"/>
        <v/>
      </c>
      <c r="N26" s="76"/>
      <c r="O26" s="126">
        <f t="shared" si="2"/>
        <v>0</v>
      </c>
      <c r="P26" s="126">
        <f t="shared" si="4"/>
        <v>2</v>
      </c>
      <c r="Q26" s="127">
        <f t="shared" si="10"/>
        <v>165</v>
      </c>
      <c r="R26" s="142">
        <f t="shared" si="12"/>
        <v>4.1666666666666666E-3</v>
      </c>
      <c r="T26" s="129">
        <f t="shared" si="13"/>
        <v>1000000</v>
      </c>
      <c r="U26" s="127">
        <f t="shared" si="14"/>
        <v>180</v>
      </c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</row>
    <row r="27" spans="1:31" s="126" customFormat="1" ht="15" x14ac:dyDescent="0.2">
      <c r="A27" s="131">
        <f t="shared" si="7"/>
        <v>17</v>
      </c>
      <c r="B27" s="132">
        <f t="shared" si="8"/>
        <v>938232.18061257503</v>
      </c>
      <c r="C27" s="132">
        <f t="shared" si="0"/>
        <v>3909.3007525523958</v>
      </c>
      <c r="D27" s="132">
        <f t="shared" si="11"/>
        <v>3998.6355148630278</v>
      </c>
      <c r="E27" s="194">
        <f t="shared" si="9"/>
        <v>7907.9362674154236</v>
      </c>
      <c r="F27" s="195"/>
      <c r="G27" s="196"/>
      <c r="H27" s="132">
        <f t="shared" si="3"/>
        <v>7907.9362674154236</v>
      </c>
      <c r="I27" s="138"/>
      <c r="J27" s="139"/>
      <c r="K27" s="140"/>
      <c r="L27" s="141"/>
      <c r="M27" s="125" t="str">
        <f t="shared" si="1"/>
        <v/>
      </c>
      <c r="N27" s="76"/>
      <c r="O27" s="126">
        <f t="shared" si="2"/>
        <v>0</v>
      </c>
      <c r="P27" s="126">
        <f t="shared" si="4"/>
        <v>2</v>
      </c>
      <c r="Q27" s="127">
        <f t="shared" si="10"/>
        <v>164</v>
      </c>
      <c r="R27" s="142">
        <f t="shared" si="12"/>
        <v>4.1666666666666666E-3</v>
      </c>
      <c r="T27" s="129">
        <f t="shared" si="13"/>
        <v>1000000</v>
      </c>
      <c r="U27" s="127">
        <f t="shared" si="14"/>
        <v>180</v>
      </c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</row>
    <row r="28" spans="1:31" s="126" customFormat="1" ht="15" x14ac:dyDescent="0.2">
      <c r="A28" s="131">
        <f t="shared" si="7"/>
        <v>18</v>
      </c>
      <c r="B28" s="132">
        <f t="shared" si="8"/>
        <v>934233.54509771196</v>
      </c>
      <c r="C28" s="132">
        <f t="shared" si="0"/>
        <v>3892.6397712404664</v>
      </c>
      <c r="D28" s="132">
        <f t="shared" si="11"/>
        <v>4015.2964961749572</v>
      </c>
      <c r="E28" s="194">
        <f t="shared" si="9"/>
        <v>7907.9362674154236</v>
      </c>
      <c r="F28" s="195"/>
      <c r="G28" s="196"/>
      <c r="H28" s="132">
        <f t="shared" si="3"/>
        <v>7907.9362674154236</v>
      </c>
      <c r="I28" s="138"/>
      <c r="J28" s="139"/>
      <c r="K28" s="140"/>
      <c r="L28" s="141"/>
      <c r="M28" s="125" t="str">
        <f t="shared" si="1"/>
        <v/>
      </c>
      <c r="N28" s="76"/>
      <c r="O28" s="126">
        <f t="shared" si="2"/>
        <v>0</v>
      </c>
      <c r="P28" s="126">
        <f t="shared" si="4"/>
        <v>2</v>
      </c>
      <c r="Q28" s="127">
        <f t="shared" si="10"/>
        <v>163</v>
      </c>
      <c r="R28" s="142">
        <f t="shared" si="12"/>
        <v>4.1666666666666666E-3</v>
      </c>
      <c r="T28" s="129">
        <f t="shared" si="13"/>
        <v>1000000</v>
      </c>
      <c r="U28" s="127">
        <f t="shared" si="14"/>
        <v>180</v>
      </c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</row>
    <row r="29" spans="1:31" s="126" customFormat="1" ht="15" x14ac:dyDescent="0.2">
      <c r="A29" s="131">
        <f t="shared" si="7"/>
        <v>19</v>
      </c>
      <c r="B29" s="132">
        <f t="shared" si="8"/>
        <v>930218.24860153696</v>
      </c>
      <c r="C29" s="132">
        <f t="shared" si="0"/>
        <v>3875.9093691730704</v>
      </c>
      <c r="D29" s="132">
        <f t="shared" si="11"/>
        <v>4032.0268982423531</v>
      </c>
      <c r="E29" s="194">
        <f t="shared" si="9"/>
        <v>7907.9362674154236</v>
      </c>
      <c r="F29" s="195"/>
      <c r="G29" s="196"/>
      <c r="H29" s="132">
        <f t="shared" si="3"/>
        <v>7907.9362674154236</v>
      </c>
      <c r="I29" s="138"/>
      <c r="J29" s="139"/>
      <c r="K29" s="140"/>
      <c r="L29" s="141"/>
      <c r="M29" s="125" t="str">
        <f t="shared" si="1"/>
        <v/>
      </c>
      <c r="N29" s="76"/>
      <c r="O29" s="126">
        <f t="shared" si="2"/>
        <v>0</v>
      </c>
      <c r="P29" s="126">
        <f t="shared" si="4"/>
        <v>2</v>
      </c>
      <c r="Q29" s="127">
        <f t="shared" si="10"/>
        <v>162</v>
      </c>
      <c r="R29" s="142">
        <f t="shared" si="12"/>
        <v>4.1666666666666666E-3</v>
      </c>
      <c r="T29" s="129">
        <f t="shared" si="13"/>
        <v>1000000</v>
      </c>
      <c r="U29" s="127">
        <f t="shared" si="14"/>
        <v>180</v>
      </c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</row>
    <row r="30" spans="1:31" s="126" customFormat="1" ht="15" x14ac:dyDescent="0.2">
      <c r="A30" s="131">
        <f t="shared" si="7"/>
        <v>20</v>
      </c>
      <c r="B30" s="132">
        <f t="shared" si="8"/>
        <v>926186.22170329466</v>
      </c>
      <c r="C30" s="132">
        <f t="shared" si="0"/>
        <v>3859.1092570970609</v>
      </c>
      <c r="D30" s="132">
        <f t="shared" si="11"/>
        <v>4048.8270103183627</v>
      </c>
      <c r="E30" s="194">
        <f t="shared" si="9"/>
        <v>7907.9362674154236</v>
      </c>
      <c r="F30" s="195"/>
      <c r="G30" s="196"/>
      <c r="H30" s="132">
        <f t="shared" si="3"/>
        <v>7907.9362674154236</v>
      </c>
      <c r="I30" s="138"/>
      <c r="J30" s="139"/>
      <c r="K30" s="140"/>
      <c r="L30" s="141"/>
      <c r="M30" s="125" t="str">
        <f t="shared" si="1"/>
        <v/>
      </c>
      <c r="N30" s="76"/>
      <c r="O30" s="126">
        <f t="shared" si="2"/>
        <v>0</v>
      </c>
      <c r="P30" s="126">
        <f t="shared" si="4"/>
        <v>2</v>
      </c>
      <c r="Q30" s="127">
        <f t="shared" si="10"/>
        <v>161</v>
      </c>
      <c r="R30" s="142">
        <f t="shared" si="12"/>
        <v>4.1666666666666666E-3</v>
      </c>
      <c r="T30" s="129">
        <f t="shared" si="13"/>
        <v>1000000</v>
      </c>
      <c r="U30" s="127">
        <f t="shared" si="14"/>
        <v>180</v>
      </c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</row>
    <row r="31" spans="1:31" s="126" customFormat="1" ht="15" x14ac:dyDescent="0.2">
      <c r="A31" s="131">
        <f t="shared" si="7"/>
        <v>21</v>
      </c>
      <c r="B31" s="132">
        <f t="shared" si="8"/>
        <v>922137.39469297626</v>
      </c>
      <c r="C31" s="132">
        <f t="shared" si="0"/>
        <v>3842.2391445540675</v>
      </c>
      <c r="D31" s="132">
        <f t="shared" si="11"/>
        <v>4065.6971228613561</v>
      </c>
      <c r="E31" s="194">
        <f t="shared" si="9"/>
        <v>7907.9362674154236</v>
      </c>
      <c r="F31" s="195"/>
      <c r="G31" s="196"/>
      <c r="H31" s="132">
        <f t="shared" si="3"/>
        <v>7907.9362674154236</v>
      </c>
      <c r="I31" s="138"/>
      <c r="J31" s="139"/>
      <c r="K31" s="140"/>
      <c r="L31" s="141"/>
      <c r="M31" s="125" t="str">
        <f t="shared" si="1"/>
        <v/>
      </c>
      <c r="N31" s="76"/>
      <c r="O31" s="126">
        <f t="shared" si="2"/>
        <v>0</v>
      </c>
      <c r="P31" s="126">
        <f t="shared" si="4"/>
        <v>2</v>
      </c>
      <c r="Q31" s="127">
        <f t="shared" si="10"/>
        <v>160</v>
      </c>
      <c r="R31" s="142">
        <f t="shared" si="12"/>
        <v>4.1666666666666666E-3</v>
      </c>
      <c r="T31" s="129">
        <f t="shared" si="13"/>
        <v>1000000</v>
      </c>
      <c r="U31" s="127">
        <f t="shared" si="14"/>
        <v>180</v>
      </c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</row>
    <row r="32" spans="1:31" s="126" customFormat="1" ht="15" x14ac:dyDescent="0.2">
      <c r="A32" s="131">
        <f t="shared" si="7"/>
        <v>22</v>
      </c>
      <c r="B32" s="132">
        <f t="shared" si="8"/>
        <v>918071.69757011486</v>
      </c>
      <c r="C32" s="132">
        <f t="shared" si="0"/>
        <v>3825.2987398754785</v>
      </c>
      <c r="D32" s="132">
        <f t="shared" si="11"/>
        <v>4082.637527539945</v>
      </c>
      <c r="E32" s="194">
        <f t="shared" si="9"/>
        <v>7907.9362674154236</v>
      </c>
      <c r="F32" s="195"/>
      <c r="G32" s="196"/>
      <c r="H32" s="132">
        <f t="shared" si="3"/>
        <v>7907.9362674154236</v>
      </c>
      <c r="I32" s="138"/>
      <c r="J32" s="139"/>
      <c r="K32" s="140"/>
      <c r="L32" s="141"/>
      <c r="M32" s="125" t="str">
        <f t="shared" si="1"/>
        <v/>
      </c>
      <c r="N32" s="76"/>
      <c r="O32" s="126">
        <f t="shared" si="2"/>
        <v>0</v>
      </c>
      <c r="P32" s="126">
        <f t="shared" si="4"/>
        <v>2</v>
      </c>
      <c r="Q32" s="127">
        <f t="shared" si="10"/>
        <v>159</v>
      </c>
      <c r="R32" s="142">
        <f t="shared" si="12"/>
        <v>4.1666666666666666E-3</v>
      </c>
      <c r="T32" s="129">
        <f t="shared" si="13"/>
        <v>1000000</v>
      </c>
      <c r="U32" s="127">
        <f t="shared" si="14"/>
        <v>180</v>
      </c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</row>
    <row r="33" spans="1:31" s="126" customFormat="1" ht="15" x14ac:dyDescent="0.2">
      <c r="A33" s="131">
        <f t="shared" si="7"/>
        <v>23</v>
      </c>
      <c r="B33" s="132">
        <f t="shared" si="8"/>
        <v>913989.06004257489</v>
      </c>
      <c r="C33" s="132">
        <f t="shared" si="0"/>
        <v>3808.2877501773951</v>
      </c>
      <c r="D33" s="132">
        <f t="shared" si="11"/>
        <v>4099.6485172380289</v>
      </c>
      <c r="E33" s="194">
        <f t="shared" si="9"/>
        <v>7907.9362674154236</v>
      </c>
      <c r="F33" s="195"/>
      <c r="G33" s="196"/>
      <c r="H33" s="132">
        <f t="shared" si="3"/>
        <v>7907.9362674154236</v>
      </c>
      <c r="I33" s="138"/>
      <c r="J33" s="139"/>
      <c r="K33" s="140"/>
      <c r="L33" s="141"/>
      <c r="M33" s="125" t="str">
        <f t="shared" si="1"/>
        <v/>
      </c>
      <c r="N33" s="76"/>
      <c r="O33" s="126">
        <f t="shared" si="2"/>
        <v>0</v>
      </c>
      <c r="P33" s="126">
        <f t="shared" si="4"/>
        <v>2</v>
      </c>
      <c r="Q33" s="127">
        <f t="shared" si="10"/>
        <v>158</v>
      </c>
      <c r="R33" s="142">
        <f t="shared" si="12"/>
        <v>4.1666666666666666E-3</v>
      </c>
      <c r="T33" s="129">
        <f t="shared" si="13"/>
        <v>1000000</v>
      </c>
      <c r="U33" s="127">
        <f t="shared" si="14"/>
        <v>180</v>
      </c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</row>
    <row r="34" spans="1:31" s="126" customFormat="1" ht="15" x14ac:dyDescent="0.2">
      <c r="A34" s="131">
        <f t="shared" si="7"/>
        <v>24</v>
      </c>
      <c r="B34" s="132">
        <f t="shared" si="8"/>
        <v>909889.41152533691</v>
      </c>
      <c r="C34" s="132">
        <f t="shared" si="0"/>
        <v>3791.2058813555705</v>
      </c>
      <c r="D34" s="132">
        <f t="shared" si="11"/>
        <v>4116.7303860598531</v>
      </c>
      <c r="E34" s="194">
        <f t="shared" si="9"/>
        <v>7907.9362674154236</v>
      </c>
      <c r="F34" s="195"/>
      <c r="G34" s="196"/>
      <c r="H34" s="132">
        <f t="shared" si="3"/>
        <v>7907.9362674154236</v>
      </c>
      <c r="I34" s="138"/>
      <c r="J34" s="139"/>
      <c r="K34" s="140"/>
      <c r="L34" s="141"/>
      <c r="M34" s="125" t="str">
        <f t="shared" si="1"/>
        <v/>
      </c>
      <c r="N34" s="76"/>
      <c r="O34" s="126">
        <f t="shared" si="2"/>
        <v>0</v>
      </c>
      <c r="P34" s="126">
        <f t="shared" si="4"/>
        <v>2</v>
      </c>
      <c r="Q34" s="127">
        <f t="shared" si="10"/>
        <v>157</v>
      </c>
      <c r="R34" s="142">
        <f t="shared" si="12"/>
        <v>4.1666666666666666E-3</v>
      </c>
      <c r="T34" s="129">
        <f t="shared" si="13"/>
        <v>1000000</v>
      </c>
      <c r="U34" s="127">
        <f t="shared" si="14"/>
        <v>180</v>
      </c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</row>
    <row r="35" spans="1:31" s="126" customFormat="1" ht="15" x14ac:dyDescent="0.2">
      <c r="A35" s="131">
        <f t="shared" si="7"/>
        <v>25</v>
      </c>
      <c r="B35" s="132">
        <f t="shared" si="8"/>
        <v>905772.68113927706</v>
      </c>
      <c r="C35" s="132">
        <f t="shared" si="0"/>
        <v>3774.0528380803212</v>
      </c>
      <c r="D35" s="132">
        <f t="shared" si="11"/>
        <v>4133.8834293351028</v>
      </c>
      <c r="E35" s="194">
        <f t="shared" si="9"/>
        <v>7907.9362674154236</v>
      </c>
      <c r="F35" s="195"/>
      <c r="G35" s="196"/>
      <c r="H35" s="132">
        <f t="shared" si="3"/>
        <v>7907.9362674154236</v>
      </c>
      <c r="I35" s="138"/>
      <c r="J35" s="139"/>
      <c r="K35" s="140"/>
      <c r="L35" s="141"/>
      <c r="M35" s="125" t="str">
        <f t="shared" si="1"/>
        <v/>
      </c>
      <c r="N35" s="76"/>
      <c r="O35" s="126">
        <f t="shared" si="2"/>
        <v>0</v>
      </c>
      <c r="P35" s="126">
        <f t="shared" si="4"/>
        <v>2</v>
      </c>
      <c r="Q35" s="127">
        <f t="shared" si="10"/>
        <v>156</v>
      </c>
      <c r="R35" s="142">
        <f t="shared" si="12"/>
        <v>4.1666666666666666E-3</v>
      </c>
      <c r="T35" s="129">
        <f t="shared" si="13"/>
        <v>1000000</v>
      </c>
      <c r="U35" s="127">
        <f t="shared" si="14"/>
        <v>180</v>
      </c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</row>
    <row r="36" spans="1:31" s="126" customFormat="1" ht="15" x14ac:dyDescent="0.2">
      <c r="A36" s="131">
        <f t="shared" si="7"/>
        <v>26</v>
      </c>
      <c r="B36" s="132">
        <f t="shared" si="8"/>
        <v>901638.79770994198</v>
      </c>
      <c r="C36" s="132">
        <f t="shared" si="0"/>
        <v>3756.8283237914247</v>
      </c>
      <c r="D36" s="132">
        <f t="shared" si="11"/>
        <v>4151.1079436239988</v>
      </c>
      <c r="E36" s="194">
        <f t="shared" si="9"/>
        <v>7907.9362674154236</v>
      </c>
      <c r="F36" s="195"/>
      <c r="G36" s="196"/>
      <c r="H36" s="132">
        <f t="shared" si="3"/>
        <v>7907.9362674154236</v>
      </c>
      <c r="I36" s="138"/>
      <c r="J36" s="139"/>
      <c r="K36" s="140"/>
      <c r="L36" s="141"/>
      <c r="M36" s="125" t="str">
        <f t="shared" si="1"/>
        <v/>
      </c>
      <c r="N36" s="76"/>
      <c r="O36" s="126">
        <f t="shared" si="2"/>
        <v>0</v>
      </c>
      <c r="P36" s="126">
        <f t="shared" si="4"/>
        <v>2</v>
      </c>
      <c r="Q36" s="127">
        <f t="shared" si="10"/>
        <v>155</v>
      </c>
      <c r="R36" s="142">
        <f t="shared" si="12"/>
        <v>4.1666666666666666E-3</v>
      </c>
      <c r="T36" s="129">
        <f t="shared" si="13"/>
        <v>1000000</v>
      </c>
      <c r="U36" s="127">
        <f t="shared" si="14"/>
        <v>180</v>
      </c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</row>
    <row r="37" spans="1:31" s="126" customFormat="1" ht="15" x14ac:dyDescent="0.2">
      <c r="A37" s="131">
        <f t="shared" si="7"/>
        <v>27</v>
      </c>
      <c r="B37" s="132">
        <f t="shared" si="8"/>
        <v>897487.68976631796</v>
      </c>
      <c r="C37" s="132">
        <f t="shared" si="0"/>
        <v>3739.5320406929914</v>
      </c>
      <c r="D37" s="132">
        <f t="shared" si="11"/>
        <v>4168.4042267224322</v>
      </c>
      <c r="E37" s="194">
        <f t="shared" si="9"/>
        <v>7907.9362674154236</v>
      </c>
      <c r="F37" s="195"/>
      <c r="G37" s="196"/>
      <c r="H37" s="132">
        <f t="shared" si="3"/>
        <v>7907.9362674154236</v>
      </c>
      <c r="I37" s="138"/>
      <c r="J37" s="139"/>
      <c r="K37" s="140"/>
      <c r="L37" s="141"/>
      <c r="M37" s="125" t="str">
        <f t="shared" si="1"/>
        <v/>
      </c>
      <c r="N37" s="76"/>
      <c r="O37" s="126">
        <f t="shared" si="2"/>
        <v>0</v>
      </c>
      <c r="P37" s="126">
        <f t="shared" si="4"/>
        <v>2</v>
      </c>
      <c r="Q37" s="127">
        <f t="shared" si="10"/>
        <v>154</v>
      </c>
      <c r="R37" s="142">
        <f t="shared" si="12"/>
        <v>4.1666666666666666E-3</v>
      </c>
      <c r="T37" s="129">
        <f t="shared" si="13"/>
        <v>1000000</v>
      </c>
      <c r="U37" s="127">
        <f t="shared" si="14"/>
        <v>180</v>
      </c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</row>
    <row r="38" spans="1:31" s="126" customFormat="1" ht="15" x14ac:dyDescent="0.2">
      <c r="A38" s="131">
        <f t="shared" si="7"/>
        <v>28</v>
      </c>
      <c r="B38" s="132">
        <f t="shared" si="8"/>
        <v>893319.28553959553</v>
      </c>
      <c r="C38" s="132">
        <f t="shared" si="0"/>
        <v>3722.1636897483145</v>
      </c>
      <c r="D38" s="132">
        <f t="shared" si="11"/>
        <v>4185.7725776671086</v>
      </c>
      <c r="E38" s="194">
        <f t="shared" si="9"/>
        <v>7907.9362674154236</v>
      </c>
      <c r="F38" s="195"/>
      <c r="G38" s="196"/>
      <c r="H38" s="132">
        <f t="shared" si="3"/>
        <v>7907.9362674154236</v>
      </c>
      <c r="I38" s="138"/>
      <c r="J38" s="139"/>
      <c r="K38" s="140"/>
      <c r="L38" s="141"/>
      <c r="M38" s="125" t="str">
        <f t="shared" si="1"/>
        <v/>
      </c>
      <c r="N38" s="76"/>
      <c r="O38" s="126">
        <f t="shared" si="2"/>
        <v>0</v>
      </c>
      <c r="P38" s="126">
        <f t="shared" si="4"/>
        <v>2</v>
      </c>
      <c r="Q38" s="127">
        <f t="shared" si="10"/>
        <v>153</v>
      </c>
      <c r="R38" s="142">
        <f t="shared" si="12"/>
        <v>4.1666666666666666E-3</v>
      </c>
      <c r="T38" s="129">
        <f t="shared" si="13"/>
        <v>1000000</v>
      </c>
      <c r="U38" s="127">
        <f t="shared" si="14"/>
        <v>180</v>
      </c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</row>
    <row r="39" spans="1:31" s="126" customFormat="1" ht="15" x14ac:dyDescent="0.2">
      <c r="A39" s="131">
        <f t="shared" si="7"/>
        <v>29</v>
      </c>
      <c r="B39" s="132">
        <f t="shared" si="8"/>
        <v>889133.51296192838</v>
      </c>
      <c r="C39" s="132">
        <f t="shared" si="0"/>
        <v>3704.7229706747016</v>
      </c>
      <c r="D39" s="132">
        <f t="shared" si="11"/>
        <v>4203.2132967407215</v>
      </c>
      <c r="E39" s="194">
        <f t="shared" si="9"/>
        <v>7907.9362674154236</v>
      </c>
      <c r="F39" s="195"/>
      <c r="G39" s="196"/>
      <c r="H39" s="132">
        <f t="shared" si="3"/>
        <v>7907.9362674154236</v>
      </c>
      <c r="I39" s="138"/>
      <c r="J39" s="139"/>
      <c r="K39" s="140"/>
      <c r="L39" s="141"/>
      <c r="M39" s="125" t="str">
        <f t="shared" si="1"/>
        <v/>
      </c>
      <c r="N39" s="76"/>
      <c r="O39" s="126">
        <f t="shared" si="2"/>
        <v>0</v>
      </c>
      <c r="P39" s="126">
        <f t="shared" si="4"/>
        <v>2</v>
      </c>
      <c r="Q39" s="127">
        <f t="shared" si="10"/>
        <v>152</v>
      </c>
      <c r="R39" s="142">
        <f t="shared" si="12"/>
        <v>4.1666666666666666E-3</v>
      </c>
      <c r="T39" s="129">
        <f t="shared" si="13"/>
        <v>1000000</v>
      </c>
      <c r="U39" s="127">
        <f t="shared" si="14"/>
        <v>180</v>
      </c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</row>
    <row r="40" spans="1:31" s="126" customFormat="1" ht="15" x14ac:dyDescent="0.2">
      <c r="A40" s="131">
        <f t="shared" si="7"/>
        <v>30</v>
      </c>
      <c r="B40" s="132">
        <f t="shared" si="8"/>
        <v>884930.29966518772</v>
      </c>
      <c r="C40" s="132">
        <f t="shared" si="0"/>
        <v>3687.2095819382821</v>
      </c>
      <c r="D40" s="132">
        <f t="shared" si="11"/>
        <v>4220.7266854771415</v>
      </c>
      <c r="E40" s="194">
        <f t="shared" si="9"/>
        <v>7907.9362674154236</v>
      </c>
      <c r="F40" s="195"/>
      <c r="G40" s="196"/>
      <c r="H40" s="132">
        <f t="shared" si="3"/>
        <v>7907.9362674154236</v>
      </c>
      <c r="I40" s="138"/>
      <c r="J40" s="139"/>
      <c r="K40" s="140"/>
      <c r="L40" s="141"/>
      <c r="M40" s="125" t="str">
        <f t="shared" si="1"/>
        <v/>
      </c>
      <c r="N40" s="76"/>
      <c r="O40" s="126">
        <f t="shared" si="2"/>
        <v>0</v>
      </c>
      <c r="P40" s="126">
        <f t="shared" si="4"/>
        <v>2</v>
      </c>
      <c r="Q40" s="127">
        <f t="shared" si="10"/>
        <v>151</v>
      </c>
      <c r="R40" s="142">
        <f t="shared" si="12"/>
        <v>4.1666666666666666E-3</v>
      </c>
      <c r="T40" s="129">
        <f t="shared" si="13"/>
        <v>1000000</v>
      </c>
      <c r="U40" s="127">
        <f t="shared" si="14"/>
        <v>180</v>
      </c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</row>
    <row r="41" spans="1:31" s="126" customFormat="1" ht="15" x14ac:dyDescent="0.2">
      <c r="A41" s="131">
        <f t="shared" si="7"/>
        <v>31</v>
      </c>
      <c r="B41" s="132">
        <f t="shared" si="8"/>
        <v>880709.57297971053</v>
      </c>
      <c r="C41" s="132">
        <f t="shared" si="0"/>
        <v>3669.6232207487938</v>
      </c>
      <c r="D41" s="132">
        <f t="shared" si="11"/>
        <v>4238.3130466666298</v>
      </c>
      <c r="E41" s="194">
        <f t="shared" si="9"/>
        <v>7907.9362674154236</v>
      </c>
      <c r="F41" s="195"/>
      <c r="G41" s="196"/>
      <c r="H41" s="132">
        <f t="shared" si="3"/>
        <v>7907.9362674154236</v>
      </c>
      <c r="I41" s="138"/>
      <c r="J41" s="139"/>
      <c r="K41" s="140"/>
      <c r="L41" s="141"/>
      <c r="M41" s="125" t="str">
        <f t="shared" si="1"/>
        <v/>
      </c>
      <c r="N41" s="76"/>
      <c r="O41" s="126">
        <f t="shared" si="2"/>
        <v>0</v>
      </c>
      <c r="P41" s="126">
        <f t="shared" si="4"/>
        <v>2</v>
      </c>
      <c r="Q41" s="127">
        <f t="shared" si="10"/>
        <v>150</v>
      </c>
      <c r="R41" s="142">
        <f t="shared" si="12"/>
        <v>4.1666666666666666E-3</v>
      </c>
      <c r="T41" s="129">
        <f t="shared" si="13"/>
        <v>1000000</v>
      </c>
      <c r="U41" s="127">
        <f t="shared" si="14"/>
        <v>180</v>
      </c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</row>
    <row r="42" spans="1:31" s="126" customFormat="1" ht="15" x14ac:dyDescent="0.2">
      <c r="A42" s="131">
        <f t="shared" si="7"/>
        <v>32</v>
      </c>
      <c r="B42" s="132">
        <f t="shared" si="8"/>
        <v>876471.25993304385</v>
      </c>
      <c r="C42" s="132">
        <f t="shared" si="0"/>
        <v>3651.9635830543493</v>
      </c>
      <c r="D42" s="132">
        <f t="shared" si="11"/>
        <v>4255.9726843610742</v>
      </c>
      <c r="E42" s="194">
        <f t="shared" si="9"/>
        <v>7907.9362674154236</v>
      </c>
      <c r="F42" s="195"/>
      <c r="G42" s="196"/>
      <c r="H42" s="132">
        <f t="shared" si="3"/>
        <v>7907.9362674154236</v>
      </c>
      <c r="I42" s="138"/>
      <c r="J42" s="139"/>
      <c r="K42" s="140"/>
      <c r="L42" s="141"/>
      <c r="M42" s="125" t="str">
        <f t="shared" si="1"/>
        <v/>
      </c>
      <c r="N42" s="76"/>
      <c r="O42" s="126">
        <f t="shared" si="2"/>
        <v>0</v>
      </c>
      <c r="P42" s="126">
        <f t="shared" si="4"/>
        <v>2</v>
      </c>
      <c r="Q42" s="127">
        <f t="shared" si="10"/>
        <v>149</v>
      </c>
      <c r="R42" s="142">
        <f t="shared" si="12"/>
        <v>4.1666666666666666E-3</v>
      </c>
      <c r="T42" s="129">
        <f t="shared" si="13"/>
        <v>1000000</v>
      </c>
      <c r="U42" s="127">
        <f t="shared" si="14"/>
        <v>180</v>
      </c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</row>
    <row r="43" spans="1:31" s="126" customFormat="1" ht="15" x14ac:dyDescent="0.2">
      <c r="A43" s="131">
        <f t="shared" si="7"/>
        <v>33</v>
      </c>
      <c r="B43" s="132">
        <f t="shared" si="8"/>
        <v>872215.28724868281</v>
      </c>
      <c r="C43" s="132">
        <f t="shared" si="0"/>
        <v>3634.2303635361782</v>
      </c>
      <c r="D43" s="132">
        <f t="shared" si="11"/>
        <v>4273.7059038792449</v>
      </c>
      <c r="E43" s="194">
        <f t="shared" si="9"/>
        <v>7907.9362674154236</v>
      </c>
      <c r="F43" s="195"/>
      <c r="G43" s="196"/>
      <c r="H43" s="132">
        <f t="shared" si="3"/>
        <v>7907.9362674154236</v>
      </c>
      <c r="I43" s="138"/>
      <c r="J43" s="139"/>
      <c r="K43" s="140"/>
      <c r="L43" s="141"/>
      <c r="M43" s="125" t="str">
        <f t="shared" si="1"/>
        <v/>
      </c>
      <c r="N43" s="76"/>
      <c r="O43" s="126">
        <f t="shared" si="2"/>
        <v>0</v>
      </c>
      <c r="P43" s="126">
        <f t="shared" si="4"/>
        <v>2</v>
      </c>
      <c r="Q43" s="127">
        <f t="shared" si="10"/>
        <v>148</v>
      </c>
      <c r="R43" s="142">
        <f t="shared" si="12"/>
        <v>4.1666666666666666E-3</v>
      </c>
      <c r="T43" s="129">
        <f t="shared" si="13"/>
        <v>1000000</v>
      </c>
      <c r="U43" s="127">
        <f t="shared" si="14"/>
        <v>180</v>
      </c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</row>
    <row r="44" spans="1:31" s="126" customFormat="1" ht="15" x14ac:dyDescent="0.2">
      <c r="A44" s="131">
        <f t="shared" si="7"/>
        <v>34</v>
      </c>
      <c r="B44" s="132">
        <f t="shared" si="8"/>
        <v>867941.58134480356</v>
      </c>
      <c r="C44" s="132">
        <f t="shared" si="0"/>
        <v>3616.423255603348</v>
      </c>
      <c r="D44" s="132">
        <f t="shared" si="11"/>
        <v>4291.513011812076</v>
      </c>
      <c r="E44" s="194">
        <f t="shared" si="9"/>
        <v>7907.9362674154236</v>
      </c>
      <c r="F44" s="195"/>
      <c r="G44" s="196"/>
      <c r="H44" s="132">
        <f t="shared" si="3"/>
        <v>7907.9362674154236</v>
      </c>
      <c r="I44" s="138"/>
      <c r="J44" s="139"/>
      <c r="K44" s="140"/>
      <c r="L44" s="141"/>
      <c r="M44" s="125" t="str">
        <f t="shared" si="1"/>
        <v/>
      </c>
      <c r="N44" s="76"/>
      <c r="O44" s="126">
        <f t="shared" si="2"/>
        <v>0</v>
      </c>
      <c r="P44" s="126">
        <f t="shared" si="4"/>
        <v>2</v>
      </c>
      <c r="Q44" s="127">
        <f t="shared" si="10"/>
        <v>147</v>
      </c>
      <c r="R44" s="142">
        <f t="shared" si="12"/>
        <v>4.1666666666666666E-3</v>
      </c>
      <c r="T44" s="129">
        <f t="shared" si="13"/>
        <v>1000000</v>
      </c>
      <c r="U44" s="127">
        <f t="shared" si="14"/>
        <v>180</v>
      </c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</row>
    <row r="45" spans="1:31" s="126" customFormat="1" ht="15" x14ac:dyDescent="0.2">
      <c r="A45" s="131">
        <f t="shared" si="7"/>
        <v>35</v>
      </c>
      <c r="B45" s="132">
        <f t="shared" si="8"/>
        <v>863650.06833299145</v>
      </c>
      <c r="C45" s="132">
        <f t="shared" si="0"/>
        <v>3598.5419513874645</v>
      </c>
      <c r="D45" s="132">
        <f t="shared" si="11"/>
        <v>4309.3943160279596</v>
      </c>
      <c r="E45" s="194">
        <f t="shared" si="9"/>
        <v>7907.9362674154236</v>
      </c>
      <c r="F45" s="195"/>
      <c r="G45" s="196"/>
      <c r="H45" s="132">
        <f t="shared" si="3"/>
        <v>7907.9362674154236</v>
      </c>
      <c r="I45" s="138"/>
      <c r="J45" s="139"/>
      <c r="K45" s="140"/>
      <c r="L45" s="141"/>
      <c r="M45" s="125" t="str">
        <f t="shared" si="1"/>
        <v/>
      </c>
      <c r="N45" s="76"/>
      <c r="O45" s="126">
        <f t="shared" si="2"/>
        <v>0</v>
      </c>
      <c r="P45" s="126">
        <f t="shared" si="4"/>
        <v>2</v>
      </c>
      <c r="Q45" s="127">
        <f t="shared" si="10"/>
        <v>146</v>
      </c>
      <c r="R45" s="142">
        <f t="shared" si="12"/>
        <v>4.1666666666666666E-3</v>
      </c>
      <c r="T45" s="129">
        <f t="shared" si="13"/>
        <v>1000000</v>
      </c>
      <c r="U45" s="127">
        <f t="shared" si="14"/>
        <v>180</v>
      </c>
      <c r="V45" s="130"/>
      <c r="W45" s="130"/>
      <c r="X45" s="130"/>
      <c r="Y45" s="130"/>
      <c r="Z45" s="130"/>
      <c r="AA45" s="130"/>
      <c r="AB45" s="130"/>
      <c r="AC45" s="130"/>
      <c r="AD45" s="130"/>
      <c r="AE45" s="130"/>
    </row>
    <row r="46" spans="1:31" s="126" customFormat="1" ht="15" x14ac:dyDescent="0.2">
      <c r="A46" s="131">
        <f t="shared" si="7"/>
        <v>36</v>
      </c>
      <c r="B46" s="132">
        <f t="shared" si="8"/>
        <v>859340.67401696346</v>
      </c>
      <c r="C46" s="132">
        <f t="shared" si="0"/>
        <v>3580.5861417373476</v>
      </c>
      <c r="D46" s="132">
        <f t="shared" si="11"/>
        <v>4327.3501256780764</v>
      </c>
      <c r="E46" s="194">
        <f t="shared" si="9"/>
        <v>7907.9362674154236</v>
      </c>
      <c r="F46" s="195"/>
      <c r="G46" s="196"/>
      <c r="H46" s="132">
        <f t="shared" si="3"/>
        <v>7907.9362674154236</v>
      </c>
      <c r="I46" s="138"/>
      <c r="J46" s="139"/>
      <c r="K46" s="140"/>
      <c r="L46" s="141"/>
      <c r="M46" s="125" t="str">
        <f t="shared" si="1"/>
        <v/>
      </c>
      <c r="N46" s="76"/>
      <c r="O46" s="126">
        <f t="shared" si="2"/>
        <v>0</v>
      </c>
      <c r="P46" s="126">
        <f t="shared" si="4"/>
        <v>2</v>
      </c>
      <c r="Q46" s="127">
        <f t="shared" si="10"/>
        <v>145</v>
      </c>
      <c r="R46" s="142">
        <f t="shared" si="12"/>
        <v>4.1666666666666666E-3</v>
      </c>
      <c r="T46" s="129">
        <f t="shared" si="13"/>
        <v>1000000</v>
      </c>
      <c r="U46" s="127">
        <f t="shared" si="14"/>
        <v>180</v>
      </c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</row>
    <row r="47" spans="1:31" s="126" customFormat="1" ht="15" x14ac:dyDescent="0.2">
      <c r="A47" s="131">
        <f t="shared" si="7"/>
        <v>37</v>
      </c>
      <c r="B47" s="132">
        <f t="shared" si="8"/>
        <v>855013.32389128534</v>
      </c>
      <c r="C47" s="132">
        <f t="shared" si="0"/>
        <v>3562.5555162136889</v>
      </c>
      <c r="D47" s="132">
        <f t="shared" si="11"/>
        <v>4345.3807512017347</v>
      </c>
      <c r="E47" s="194">
        <f t="shared" si="9"/>
        <v>7907.9362674154236</v>
      </c>
      <c r="F47" s="195"/>
      <c r="G47" s="196"/>
      <c r="H47" s="132">
        <f t="shared" si="3"/>
        <v>7907.9362674154236</v>
      </c>
      <c r="I47" s="138"/>
      <c r="J47" s="139"/>
      <c r="K47" s="140"/>
      <c r="L47" s="141"/>
      <c r="M47" s="125" t="str">
        <f t="shared" si="1"/>
        <v/>
      </c>
      <c r="N47" s="76"/>
      <c r="O47" s="126">
        <f t="shared" si="2"/>
        <v>0</v>
      </c>
      <c r="P47" s="126">
        <f t="shared" si="4"/>
        <v>2</v>
      </c>
      <c r="Q47" s="127">
        <f t="shared" si="10"/>
        <v>144</v>
      </c>
      <c r="R47" s="142">
        <f t="shared" si="12"/>
        <v>4.1666666666666666E-3</v>
      </c>
      <c r="T47" s="129">
        <f t="shared" si="13"/>
        <v>1000000</v>
      </c>
      <c r="U47" s="127">
        <f t="shared" si="14"/>
        <v>180</v>
      </c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</row>
    <row r="48" spans="1:31" s="126" customFormat="1" ht="15" x14ac:dyDescent="0.2">
      <c r="A48" s="131">
        <f t="shared" si="7"/>
        <v>38</v>
      </c>
      <c r="B48" s="132">
        <f t="shared" si="8"/>
        <v>850667.94314008357</v>
      </c>
      <c r="C48" s="132">
        <f t="shared" si="0"/>
        <v>3544.4497630836813</v>
      </c>
      <c r="D48" s="132">
        <f t="shared" si="11"/>
        <v>4363.4865043317423</v>
      </c>
      <c r="E48" s="194">
        <f t="shared" si="9"/>
        <v>7907.9362674154236</v>
      </c>
      <c r="F48" s="195"/>
      <c r="G48" s="196"/>
      <c r="H48" s="132">
        <f t="shared" si="3"/>
        <v>7907.9362674154236</v>
      </c>
      <c r="I48" s="138"/>
      <c r="J48" s="139"/>
      <c r="K48" s="140"/>
      <c r="L48" s="141"/>
      <c r="M48" s="125" t="str">
        <f t="shared" si="1"/>
        <v/>
      </c>
      <c r="N48" s="76"/>
      <c r="O48" s="126">
        <f t="shared" si="2"/>
        <v>0</v>
      </c>
      <c r="P48" s="126">
        <f t="shared" si="4"/>
        <v>2</v>
      </c>
      <c r="Q48" s="127">
        <f t="shared" si="10"/>
        <v>143</v>
      </c>
      <c r="R48" s="142">
        <f t="shared" si="12"/>
        <v>4.1666666666666666E-3</v>
      </c>
      <c r="T48" s="129">
        <f t="shared" si="13"/>
        <v>1000000</v>
      </c>
      <c r="U48" s="127">
        <f t="shared" si="14"/>
        <v>180</v>
      </c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</row>
    <row r="49" spans="1:31" s="126" customFormat="1" ht="15" x14ac:dyDescent="0.2">
      <c r="A49" s="131">
        <f t="shared" si="7"/>
        <v>39</v>
      </c>
      <c r="B49" s="132">
        <f t="shared" si="8"/>
        <v>846304.45663575188</v>
      </c>
      <c r="C49" s="132">
        <f t="shared" si="0"/>
        <v>3526.2685693156327</v>
      </c>
      <c r="D49" s="132">
        <f t="shared" si="11"/>
        <v>4381.6676980997909</v>
      </c>
      <c r="E49" s="194">
        <f t="shared" si="9"/>
        <v>7907.9362674154236</v>
      </c>
      <c r="F49" s="195"/>
      <c r="G49" s="196"/>
      <c r="H49" s="132">
        <f t="shared" si="3"/>
        <v>7907.9362674154236</v>
      </c>
      <c r="I49" s="138"/>
      <c r="J49" s="139"/>
      <c r="K49" s="140"/>
      <c r="L49" s="141"/>
      <c r="M49" s="125" t="str">
        <f t="shared" si="1"/>
        <v/>
      </c>
      <c r="N49" s="76"/>
      <c r="O49" s="126">
        <f t="shared" si="2"/>
        <v>0</v>
      </c>
      <c r="P49" s="126">
        <f t="shared" si="4"/>
        <v>2</v>
      </c>
      <c r="Q49" s="127">
        <f t="shared" si="10"/>
        <v>142</v>
      </c>
      <c r="R49" s="142">
        <f t="shared" si="12"/>
        <v>4.1666666666666666E-3</v>
      </c>
      <c r="T49" s="129">
        <f t="shared" si="13"/>
        <v>1000000</v>
      </c>
      <c r="U49" s="127">
        <f t="shared" si="14"/>
        <v>180</v>
      </c>
      <c r="V49" s="130"/>
      <c r="W49" s="130"/>
      <c r="X49" s="130"/>
      <c r="Y49" s="130"/>
      <c r="Z49" s="130"/>
      <c r="AA49" s="130"/>
      <c r="AB49" s="130"/>
      <c r="AC49" s="130"/>
      <c r="AD49" s="130"/>
      <c r="AE49" s="130"/>
    </row>
    <row r="50" spans="1:31" s="126" customFormat="1" ht="15" x14ac:dyDescent="0.2">
      <c r="A50" s="131">
        <f t="shared" si="7"/>
        <v>40</v>
      </c>
      <c r="B50" s="132">
        <f t="shared" si="8"/>
        <v>841922.78893765213</v>
      </c>
      <c r="C50" s="132">
        <f t="shared" si="0"/>
        <v>3508.0116205735503</v>
      </c>
      <c r="D50" s="132">
        <f t="shared" si="11"/>
        <v>4399.9246468418733</v>
      </c>
      <c r="E50" s="194">
        <f t="shared" si="9"/>
        <v>7907.9362674154236</v>
      </c>
      <c r="F50" s="195"/>
      <c r="G50" s="196"/>
      <c r="H50" s="132">
        <f t="shared" si="3"/>
        <v>7907.9362674154236</v>
      </c>
      <c r="I50" s="138"/>
      <c r="J50" s="139"/>
      <c r="K50" s="140"/>
      <c r="L50" s="141"/>
      <c r="M50" s="125" t="str">
        <f t="shared" si="1"/>
        <v/>
      </c>
      <c r="N50" s="76"/>
      <c r="O50" s="126">
        <f t="shared" si="2"/>
        <v>0</v>
      </c>
      <c r="P50" s="126">
        <f t="shared" si="4"/>
        <v>2</v>
      </c>
      <c r="Q50" s="127">
        <f t="shared" si="10"/>
        <v>141</v>
      </c>
      <c r="R50" s="142">
        <f t="shared" si="12"/>
        <v>4.1666666666666666E-3</v>
      </c>
      <c r="T50" s="129">
        <f t="shared" si="13"/>
        <v>1000000</v>
      </c>
      <c r="U50" s="127">
        <f t="shared" si="14"/>
        <v>180</v>
      </c>
      <c r="V50" s="130"/>
      <c r="W50" s="130"/>
      <c r="X50" s="130"/>
      <c r="Y50" s="130"/>
      <c r="Z50" s="130"/>
      <c r="AA50" s="130"/>
      <c r="AB50" s="130"/>
      <c r="AC50" s="130"/>
      <c r="AD50" s="130"/>
      <c r="AE50" s="130"/>
    </row>
    <row r="51" spans="1:31" s="126" customFormat="1" ht="15" x14ac:dyDescent="0.2">
      <c r="A51" s="131">
        <f t="shared" si="7"/>
        <v>41</v>
      </c>
      <c r="B51" s="132">
        <f t="shared" si="8"/>
        <v>837522.86429081031</v>
      </c>
      <c r="C51" s="132">
        <f t="shared" si="0"/>
        <v>3489.6786012117095</v>
      </c>
      <c r="D51" s="132">
        <f t="shared" si="11"/>
        <v>4418.2576662037136</v>
      </c>
      <c r="E51" s="194">
        <f t="shared" si="9"/>
        <v>7907.9362674154236</v>
      </c>
      <c r="F51" s="195"/>
      <c r="G51" s="196"/>
      <c r="H51" s="132">
        <f t="shared" si="3"/>
        <v>7907.9362674154236</v>
      </c>
      <c r="I51" s="138"/>
      <c r="J51" s="139"/>
      <c r="K51" s="140"/>
      <c r="L51" s="141"/>
      <c r="M51" s="125" t="str">
        <f t="shared" si="1"/>
        <v/>
      </c>
      <c r="N51" s="76"/>
      <c r="O51" s="126">
        <f t="shared" si="2"/>
        <v>0</v>
      </c>
      <c r="P51" s="126">
        <f t="shared" si="4"/>
        <v>2</v>
      </c>
      <c r="Q51" s="127">
        <f t="shared" si="10"/>
        <v>140</v>
      </c>
      <c r="R51" s="142">
        <f t="shared" si="12"/>
        <v>4.1666666666666666E-3</v>
      </c>
      <c r="T51" s="129">
        <f t="shared" si="13"/>
        <v>1000000</v>
      </c>
      <c r="U51" s="127">
        <f t="shared" si="14"/>
        <v>180</v>
      </c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</row>
    <row r="52" spans="1:31" s="126" customFormat="1" ht="15" x14ac:dyDescent="0.2">
      <c r="A52" s="131">
        <f t="shared" si="7"/>
        <v>42</v>
      </c>
      <c r="B52" s="132">
        <f t="shared" si="8"/>
        <v>833104.60662460665</v>
      </c>
      <c r="C52" s="132">
        <f t="shared" si="0"/>
        <v>3471.2691942691945</v>
      </c>
      <c r="D52" s="132">
        <f t="shared" si="11"/>
        <v>4436.6670731462291</v>
      </c>
      <c r="E52" s="194">
        <f t="shared" si="9"/>
        <v>7907.9362674154236</v>
      </c>
      <c r="F52" s="195"/>
      <c r="G52" s="196"/>
      <c r="H52" s="132">
        <f t="shared" si="3"/>
        <v>7907.9362674154236</v>
      </c>
      <c r="I52" s="138"/>
      <c r="J52" s="139"/>
      <c r="K52" s="140"/>
      <c r="L52" s="141"/>
      <c r="M52" s="125" t="str">
        <f t="shared" si="1"/>
        <v/>
      </c>
      <c r="N52" s="76"/>
      <c r="O52" s="126">
        <f t="shared" si="2"/>
        <v>0</v>
      </c>
      <c r="P52" s="126">
        <f t="shared" si="4"/>
        <v>2</v>
      </c>
      <c r="Q52" s="127">
        <f t="shared" si="10"/>
        <v>139</v>
      </c>
      <c r="R52" s="142">
        <f t="shared" si="12"/>
        <v>4.1666666666666666E-3</v>
      </c>
      <c r="T52" s="129">
        <f t="shared" si="13"/>
        <v>1000000</v>
      </c>
      <c r="U52" s="127">
        <f t="shared" si="14"/>
        <v>180</v>
      </c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</row>
    <row r="53" spans="1:31" s="126" customFormat="1" ht="15" x14ac:dyDescent="0.2">
      <c r="A53" s="131">
        <f t="shared" si="7"/>
        <v>43</v>
      </c>
      <c r="B53" s="132">
        <f t="shared" si="8"/>
        <v>828667.93955146044</v>
      </c>
      <c r="C53" s="132">
        <f t="shared" si="0"/>
        <v>3452.7830814644185</v>
      </c>
      <c r="D53" s="132">
        <f t="shared" si="11"/>
        <v>4455.1531859510051</v>
      </c>
      <c r="E53" s="194">
        <f t="shared" si="9"/>
        <v>7907.9362674154236</v>
      </c>
      <c r="F53" s="195"/>
      <c r="G53" s="196"/>
      <c r="H53" s="132">
        <f t="shared" si="3"/>
        <v>7907.9362674154236</v>
      </c>
      <c r="I53" s="138"/>
      <c r="J53" s="139"/>
      <c r="K53" s="140"/>
      <c r="L53" s="141"/>
      <c r="M53" s="125" t="str">
        <f t="shared" si="1"/>
        <v/>
      </c>
      <c r="N53" s="76"/>
      <c r="O53" s="126">
        <f t="shared" si="2"/>
        <v>0</v>
      </c>
      <c r="P53" s="126">
        <f t="shared" si="4"/>
        <v>2</v>
      </c>
      <c r="Q53" s="127">
        <f t="shared" si="10"/>
        <v>138</v>
      </c>
      <c r="R53" s="142">
        <f t="shared" si="12"/>
        <v>4.1666666666666666E-3</v>
      </c>
      <c r="T53" s="129">
        <f t="shared" si="13"/>
        <v>1000000</v>
      </c>
      <c r="U53" s="127">
        <f t="shared" si="14"/>
        <v>180</v>
      </c>
      <c r="V53" s="130"/>
      <c r="W53" s="130"/>
      <c r="X53" s="130"/>
      <c r="Y53" s="130"/>
      <c r="Z53" s="130"/>
      <c r="AA53" s="130"/>
      <c r="AB53" s="130"/>
      <c r="AC53" s="130"/>
      <c r="AD53" s="130"/>
      <c r="AE53" s="130"/>
    </row>
    <row r="54" spans="1:31" s="126" customFormat="1" ht="15" x14ac:dyDescent="0.2">
      <c r="A54" s="131">
        <f t="shared" si="7"/>
        <v>44</v>
      </c>
      <c r="B54" s="132">
        <f t="shared" si="8"/>
        <v>824212.78636550938</v>
      </c>
      <c r="C54" s="132">
        <f t="shared" si="0"/>
        <v>3434.2199431896224</v>
      </c>
      <c r="D54" s="132">
        <f t="shared" si="11"/>
        <v>4473.7163242258011</v>
      </c>
      <c r="E54" s="194">
        <f t="shared" si="9"/>
        <v>7907.9362674154236</v>
      </c>
      <c r="F54" s="195"/>
      <c r="G54" s="196"/>
      <c r="H54" s="132">
        <f t="shared" si="3"/>
        <v>7907.9362674154236</v>
      </c>
      <c r="I54" s="138"/>
      <c r="J54" s="139"/>
      <c r="K54" s="140"/>
      <c r="L54" s="141"/>
      <c r="M54" s="125" t="str">
        <f t="shared" si="1"/>
        <v/>
      </c>
      <c r="N54" s="76"/>
      <c r="O54" s="126">
        <f t="shared" si="2"/>
        <v>0</v>
      </c>
      <c r="P54" s="126">
        <f t="shared" si="4"/>
        <v>2</v>
      </c>
      <c r="Q54" s="127">
        <f t="shared" si="10"/>
        <v>137</v>
      </c>
      <c r="R54" s="142">
        <f t="shared" si="12"/>
        <v>4.1666666666666666E-3</v>
      </c>
      <c r="T54" s="129">
        <f t="shared" si="13"/>
        <v>1000000</v>
      </c>
      <c r="U54" s="127">
        <f t="shared" si="14"/>
        <v>180</v>
      </c>
      <c r="V54" s="130"/>
      <c r="W54" s="130"/>
      <c r="X54" s="130"/>
      <c r="Y54" s="130"/>
      <c r="Z54" s="130"/>
      <c r="AA54" s="130"/>
      <c r="AB54" s="130"/>
      <c r="AC54" s="130"/>
      <c r="AD54" s="130"/>
      <c r="AE54" s="130"/>
    </row>
    <row r="55" spans="1:31" s="126" customFormat="1" ht="15" x14ac:dyDescent="0.2">
      <c r="A55" s="131">
        <f t="shared" si="7"/>
        <v>45</v>
      </c>
      <c r="B55" s="132">
        <f t="shared" si="8"/>
        <v>819739.07004128362</v>
      </c>
      <c r="C55" s="132">
        <f t="shared" si="0"/>
        <v>3415.5794585053482</v>
      </c>
      <c r="D55" s="132">
        <f t="shared" si="11"/>
        <v>4492.3568089100754</v>
      </c>
      <c r="E55" s="194">
        <f t="shared" si="9"/>
        <v>7907.9362674154236</v>
      </c>
      <c r="F55" s="195"/>
      <c r="G55" s="196"/>
      <c r="H55" s="132">
        <f t="shared" si="3"/>
        <v>7907.9362674154236</v>
      </c>
      <c r="I55" s="138"/>
      <c r="J55" s="139"/>
      <c r="K55" s="140"/>
      <c r="L55" s="141"/>
      <c r="M55" s="125" t="str">
        <f t="shared" si="1"/>
        <v/>
      </c>
      <c r="N55" s="76"/>
      <c r="O55" s="126">
        <f t="shared" si="2"/>
        <v>0</v>
      </c>
      <c r="P55" s="126">
        <f t="shared" si="4"/>
        <v>2</v>
      </c>
      <c r="Q55" s="127">
        <f t="shared" si="10"/>
        <v>136</v>
      </c>
      <c r="R55" s="142">
        <f t="shared" si="12"/>
        <v>4.1666666666666666E-3</v>
      </c>
      <c r="T55" s="129">
        <f t="shared" si="13"/>
        <v>1000000</v>
      </c>
      <c r="U55" s="127">
        <f t="shared" si="14"/>
        <v>180</v>
      </c>
      <c r="V55" s="130"/>
      <c r="W55" s="130"/>
      <c r="X55" s="130"/>
      <c r="Y55" s="130"/>
      <c r="Z55" s="130"/>
      <c r="AA55" s="130"/>
      <c r="AB55" s="130"/>
      <c r="AC55" s="130"/>
      <c r="AD55" s="130"/>
      <c r="AE55" s="130"/>
    </row>
    <row r="56" spans="1:31" s="126" customFormat="1" ht="15" x14ac:dyDescent="0.2">
      <c r="A56" s="131">
        <f t="shared" si="7"/>
        <v>46</v>
      </c>
      <c r="B56" s="132">
        <f t="shared" si="8"/>
        <v>815246.71323237359</v>
      </c>
      <c r="C56" s="132">
        <f t="shared" si="0"/>
        <v>3396.8613051348898</v>
      </c>
      <c r="D56" s="132">
        <f t="shared" si="11"/>
        <v>4511.0749622805342</v>
      </c>
      <c r="E56" s="194">
        <f t="shared" si="9"/>
        <v>7907.9362674154236</v>
      </c>
      <c r="F56" s="195"/>
      <c r="G56" s="196"/>
      <c r="H56" s="132">
        <f t="shared" si="3"/>
        <v>7907.9362674154236</v>
      </c>
      <c r="I56" s="138"/>
      <c r="J56" s="139"/>
      <c r="K56" s="140"/>
      <c r="L56" s="141"/>
      <c r="M56" s="125" t="str">
        <f t="shared" si="1"/>
        <v/>
      </c>
      <c r="N56" s="76"/>
      <c r="O56" s="126">
        <f t="shared" si="2"/>
        <v>0</v>
      </c>
      <c r="P56" s="126">
        <f t="shared" si="4"/>
        <v>2</v>
      </c>
      <c r="Q56" s="127">
        <f t="shared" si="10"/>
        <v>135</v>
      </c>
      <c r="R56" s="142">
        <f t="shared" si="12"/>
        <v>4.1666666666666666E-3</v>
      </c>
      <c r="T56" s="129">
        <f t="shared" si="13"/>
        <v>1000000</v>
      </c>
      <c r="U56" s="127">
        <f t="shared" si="14"/>
        <v>180</v>
      </c>
      <c r="V56" s="130"/>
      <c r="W56" s="130"/>
      <c r="X56" s="130"/>
      <c r="Y56" s="130"/>
      <c r="Z56" s="130"/>
      <c r="AA56" s="130"/>
      <c r="AB56" s="130"/>
      <c r="AC56" s="130"/>
      <c r="AD56" s="130"/>
      <c r="AE56" s="130"/>
    </row>
    <row r="57" spans="1:31" s="126" customFormat="1" ht="15" x14ac:dyDescent="0.2">
      <c r="A57" s="131">
        <f t="shared" si="7"/>
        <v>47</v>
      </c>
      <c r="B57" s="132">
        <f t="shared" si="8"/>
        <v>810735.63827009301</v>
      </c>
      <c r="C57" s="132">
        <f t="shared" si="0"/>
        <v>3378.0651594587207</v>
      </c>
      <c r="D57" s="132">
        <f t="shared" si="11"/>
        <v>4529.8711079567029</v>
      </c>
      <c r="E57" s="194">
        <f t="shared" si="9"/>
        <v>7907.9362674154236</v>
      </c>
      <c r="F57" s="195"/>
      <c r="G57" s="196"/>
      <c r="H57" s="132">
        <f t="shared" si="3"/>
        <v>7907.9362674154236</v>
      </c>
      <c r="I57" s="138"/>
      <c r="J57" s="139"/>
      <c r="K57" s="140"/>
      <c r="L57" s="141"/>
      <c r="M57" s="125" t="str">
        <f t="shared" si="1"/>
        <v/>
      </c>
      <c r="N57" s="76"/>
      <c r="O57" s="126">
        <f t="shared" si="2"/>
        <v>0</v>
      </c>
      <c r="P57" s="126">
        <f t="shared" si="4"/>
        <v>2</v>
      </c>
      <c r="Q57" s="127">
        <f t="shared" si="10"/>
        <v>134</v>
      </c>
      <c r="R57" s="142">
        <f t="shared" si="12"/>
        <v>4.1666666666666666E-3</v>
      </c>
      <c r="T57" s="129">
        <f t="shared" si="13"/>
        <v>1000000</v>
      </c>
      <c r="U57" s="127">
        <f t="shared" si="14"/>
        <v>180</v>
      </c>
      <c r="V57" s="130"/>
      <c r="W57" s="130"/>
      <c r="X57" s="130"/>
      <c r="Y57" s="130"/>
      <c r="Z57" s="130"/>
      <c r="AA57" s="130"/>
      <c r="AB57" s="130"/>
      <c r="AC57" s="130"/>
      <c r="AD57" s="130"/>
      <c r="AE57" s="130"/>
    </row>
    <row r="58" spans="1:31" s="126" customFormat="1" ht="15" x14ac:dyDescent="0.2">
      <c r="A58" s="131">
        <f t="shared" si="7"/>
        <v>48</v>
      </c>
      <c r="B58" s="132">
        <f t="shared" si="8"/>
        <v>806205.76716213627</v>
      </c>
      <c r="C58" s="132">
        <f t="shared" si="0"/>
        <v>3359.1906965089011</v>
      </c>
      <c r="D58" s="132">
        <f t="shared" si="11"/>
        <v>4548.7455709065225</v>
      </c>
      <c r="E58" s="194">
        <f t="shared" si="9"/>
        <v>7907.9362674154236</v>
      </c>
      <c r="F58" s="195"/>
      <c r="G58" s="196"/>
      <c r="H58" s="132">
        <f t="shared" si="3"/>
        <v>7907.9362674154236</v>
      </c>
      <c r="I58" s="138"/>
      <c r="J58" s="139"/>
      <c r="K58" s="140"/>
      <c r="L58" s="141"/>
      <c r="M58" s="125" t="str">
        <f t="shared" si="1"/>
        <v/>
      </c>
      <c r="N58" s="76"/>
      <c r="O58" s="126">
        <f t="shared" si="2"/>
        <v>0</v>
      </c>
      <c r="P58" s="126">
        <f t="shared" si="4"/>
        <v>2</v>
      </c>
      <c r="Q58" s="127">
        <f t="shared" si="10"/>
        <v>133</v>
      </c>
      <c r="R58" s="142">
        <f t="shared" si="12"/>
        <v>4.1666666666666666E-3</v>
      </c>
      <c r="T58" s="129">
        <f t="shared" si="13"/>
        <v>1000000</v>
      </c>
      <c r="U58" s="127">
        <f t="shared" si="14"/>
        <v>180</v>
      </c>
      <c r="V58" s="130"/>
      <c r="W58" s="130"/>
      <c r="X58" s="130"/>
      <c r="Y58" s="130"/>
      <c r="Z58" s="130"/>
      <c r="AA58" s="130"/>
      <c r="AB58" s="130"/>
      <c r="AC58" s="130"/>
      <c r="AD58" s="130"/>
      <c r="AE58" s="130"/>
    </row>
    <row r="59" spans="1:31" s="126" customFormat="1" ht="15" x14ac:dyDescent="0.2">
      <c r="A59" s="131">
        <f t="shared" si="7"/>
        <v>49</v>
      </c>
      <c r="B59" s="132">
        <f t="shared" si="8"/>
        <v>801657.02159122971</v>
      </c>
      <c r="C59" s="132">
        <f t="shared" si="0"/>
        <v>3340.2375899634571</v>
      </c>
      <c r="D59" s="132">
        <f t="shared" si="11"/>
        <v>4567.6986774519664</v>
      </c>
      <c r="E59" s="194">
        <f t="shared" si="9"/>
        <v>7907.9362674154236</v>
      </c>
      <c r="F59" s="195"/>
      <c r="G59" s="196"/>
      <c r="H59" s="132">
        <f t="shared" si="3"/>
        <v>7907.9362674154236</v>
      </c>
      <c r="I59" s="138"/>
      <c r="J59" s="139"/>
      <c r="K59" s="140"/>
      <c r="L59" s="141"/>
      <c r="M59" s="125" t="str">
        <f t="shared" si="1"/>
        <v/>
      </c>
      <c r="N59" s="76"/>
      <c r="O59" s="126">
        <f t="shared" si="2"/>
        <v>0</v>
      </c>
      <c r="P59" s="126">
        <f t="shared" si="4"/>
        <v>2</v>
      </c>
      <c r="Q59" s="127">
        <f t="shared" si="10"/>
        <v>132</v>
      </c>
      <c r="R59" s="142">
        <f t="shared" si="12"/>
        <v>4.1666666666666666E-3</v>
      </c>
      <c r="T59" s="129">
        <f t="shared" si="13"/>
        <v>1000000</v>
      </c>
      <c r="U59" s="127">
        <f t="shared" si="14"/>
        <v>180</v>
      </c>
      <c r="V59" s="130"/>
      <c r="W59" s="130"/>
      <c r="X59" s="130"/>
      <c r="Y59" s="130"/>
      <c r="Z59" s="130"/>
      <c r="AA59" s="130"/>
      <c r="AB59" s="130"/>
      <c r="AC59" s="130"/>
      <c r="AD59" s="130"/>
      <c r="AE59" s="130"/>
    </row>
    <row r="60" spans="1:31" s="126" customFormat="1" ht="15" x14ac:dyDescent="0.2">
      <c r="A60" s="131">
        <f t="shared" si="7"/>
        <v>50</v>
      </c>
      <c r="B60" s="132">
        <f t="shared" si="8"/>
        <v>797089.32291377778</v>
      </c>
      <c r="C60" s="132">
        <f t="shared" si="0"/>
        <v>3321.2055121407407</v>
      </c>
      <c r="D60" s="132">
        <f t="shared" si="11"/>
        <v>4586.7307552746825</v>
      </c>
      <c r="E60" s="194">
        <f t="shared" si="9"/>
        <v>7907.9362674154236</v>
      </c>
      <c r="F60" s="195"/>
      <c r="G60" s="196"/>
      <c r="H60" s="132">
        <f t="shared" si="3"/>
        <v>7907.9362674154236</v>
      </c>
      <c r="I60" s="138"/>
      <c r="J60" s="139"/>
      <c r="K60" s="140"/>
      <c r="L60" s="141"/>
      <c r="M60" s="125" t="str">
        <f t="shared" si="1"/>
        <v/>
      </c>
      <c r="N60" s="76"/>
      <c r="O60" s="126">
        <f t="shared" si="2"/>
        <v>0</v>
      </c>
      <c r="P60" s="126">
        <f t="shared" si="4"/>
        <v>2</v>
      </c>
      <c r="Q60" s="127">
        <f t="shared" si="10"/>
        <v>131</v>
      </c>
      <c r="R60" s="142">
        <f t="shared" si="12"/>
        <v>4.1666666666666666E-3</v>
      </c>
      <c r="T60" s="129">
        <f t="shared" si="13"/>
        <v>1000000</v>
      </c>
      <c r="U60" s="127">
        <f t="shared" si="14"/>
        <v>180</v>
      </c>
      <c r="V60" s="130"/>
      <c r="W60" s="130"/>
      <c r="X60" s="130"/>
      <c r="Y60" s="130"/>
      <c r="Z60" s="130"/>
      <c r="AA60" s="130"/>
      <c r="AB60" s="130"/>
      <c r="AC60" s="130"/>
      <c r="AD60" s="130"/>
      <c r="AE60" s="130"/>
    </row>
    <row r="61" spans="1:31" s="126" customFormat="1" ht="15" x14ac:dyDescent="0.2">
      <c r="A61" s="131">
        <f t="shared" si="7"/>
        <v>51</v>
      </c>
      <c r="B61" s="132">
        <f t="shared" si="8"/>
        <v>792502.59215850313</v>
      </c>
      <c r="C61" s="132">
        <f t="shared" si="0"/>
        <v>3302.0941339937631</v>
      </c>
      <c r="D61" s="132">
        <f t="shared" si="11"/>
        <v>4605.84213342166</v>
      </c>
      <c r="E61" s="194">
        <f t="shared" si="9"/>
        <v>7907.9362674154236</v>
      </c>
      <c r="F61" s="195"/>
      <c r="G61" s="196"/>
      <c r="H61" s="132">
        <f t="shared" si="3"/>
        <v>7907.9362674154236</v>
      </c>
      <c r="I61" s="138"/>
      <c r="J61" s="139"/>
      <c r="K61" s="140"/>
      <c r="L61" s="141"/>
      <c r="M61" s="125" t="str">
        <f t="shared" si="1"/>
        <v/>
      </c>
      <c r="N61" s="76"/>
      <c r="O61" s="126">
        <f t="shared" si="2"/>
        <v>0</v>
      </c>
      <c r="P61" s="126">
        <f t="shared" si="4"/>
        <v>2</v>
      </c>
      <c r="Q61" s="127">
        <f t="shared" si="10"/>
        <v>130</v>
      </c>
      <c r="R61" s="142">
        <f t="shared" si="12"/>
        <v>4.1666666666666666E-3</v>
      </c>
      <c r="T61" s="129">
        <f t="shared" si="13"/>
        <v>1000000</v>
      </c>
      <c r="U61" s="127">
        <f t="shared" si="14"/>
        <v>180</v>
      </c>
      <c r="V61" s="130"/>
      <c r="W61" s="130"/>
      <c r="X61" s="130"/>
      <c r="Y61" s="130"/>
      <c r="Z61" s="130"/>
      <c r="AA61" s="130"/>
      <c r="AB61" s="130"/>
      <c r="AC61" s="130"/>
      <c r="AD61" s="130"/>
      <c r="AE61" s="130"/>
    </row>
    <row r="62" spans="1:31" s="126" customFormat="1" ht="15" x14ac:dyDescent="0.2">
      <c r="A62" s="131">
        <f t="shared" si="7"/>
        <v>52</v>
      </c>
      <c r="B62" s="132">
        <f t="shared" si="8"/>
        <v>787896.75002508145</v>
      </c>
      <c r="C62" s="132">
        <f t="shared" si="0"/>
        <v>3282.9031251045058</v>
      </c>
      <c r="D62" s="132">
        <f t="shared" si="11"/>
        <v>4625.0331423109183</v>
      </c>
      <c r="E62" s="194">
        <f t="shared" si="9"/>
        <v>7907.9362674154236</v>
      </c>
      <c r="F62" s="195"/>
      <c r="G62" s="196"/>
      <c r="H62" s="132">
        <f t="shared" si="3"/>
        <v>7907.9362674154236</v>
      </c>
      <c r="I62" s="138"/>
      <c r="J62" s="139"/>
      <c r="K62" s="140"/>
      <c r="L62" s="141"/>
      <c r="M62" s="125" t="str">
        <f t="shared" si="1"/>
        <v/>
      </c>
      <c r="N62" s="76"/>
      <c r="O62" s="126">
        <f t="shared" si="2"/>
        <v>0</v>
      </c>
      <c r="P62" s="126">
        <f t="shared" si="4"/>
        <v>2</v>
      </c>
      <c r="Q62" s="127">
        <f t="shared" si="10"/>
        <v>129</v>
      </c>
      <c r="R62" s="142">
        <f t="shared" si="12"/>
        <v>4.1666666666666666E-3</v>
      </c>
      <c r="T62" s="129">
        <f t="shared" si="13"/>
        <v>1000000</v>
      </c>
      <c r="U62" s="127">
        <f t="shared" si="14"/>
        <v>180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</row>
    <row r="63" spans="1:31" s="126" customFormat="1" ht="15" x14ac:dyDescent="0.2">
      <c r="A63" s="131">
        <f t="shared" si="7"/>
        <v>53</v>
      </c>
      <c r="B63" s="132">
        <f t="shared" si="8"/>
        <v>783271.71688277053</v>
      </c>
      <c r="C63" s="132">
        <f t="shared" si="0"/>
        <v>3263.6321536782107</v>
      </c>
      <c r="D63" s="132">
        <f t="shared" si="11"/>
        <v>4644.3041137372129</v>
      </c>
      <c r="E63" s="194">
        <f t="shared" si="9"/>
        <v>7907.9362674154236</v>
      </c>
      <c r="F63" s="195"/>
      <c r="G63" s="196"/>
      <c r="H63" s="132">
        <f t="shared" si="3"/>
        <v>7907.9362674154236</v>
      </c>
      <c r="I63" s="138"/>
      <c r="J63" s="139"/>
      <c r="K63" s="140"/>
      <c r="L63" s="141"/>
      <c r="M63" s="125" t="str">
        <f t="shared" si="1"/>
        <v/>
      </c>
      <c r="N63" s="76"/>
      <c r="O63" s="126">
        <f t="shared" si="2"/>
        <v>0</v>
      </c>
      <c r="P63" s="126">
        <f t="shared" si="4"/>
        <v>2</v>
      </c>
      <c r="Q63" s="127">
        <f t="shared" si="10"/>
        <v>128</v>
      </c>
      <c r="R63" s="142">
        <f t="shared" si="12"/>
        <v>4.1666666666666666E-3</v>
      </c>
      <c r="T63" s="129">
        <f t="shared" si="13"/>
        <v>1000000</v>
      </c>
      <c r="U63" s="127">
        <f t="shared" si="14"/>
        <v>180</v>
      </c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</row>
    <row r="64" spans="1:31" s="126" customFormat="1" ht="15" x14ac:dyDescent="0.2">
      <c r="A64" s="131">
        <f t="shared" si="7"/>
        <v>54</v>
      </c>
      <c r="B64" s="132">
        <f t="shared" si="8"/>
        <v>778627.41276903334</v>
      </c>
      <c r="C64" s="132">
        <f t="shared" si="0"/>
        <v>3244.2808865376387</v>
      </c>
      <c r="D64" s="132">
        <f t="shared" si="11"/>
        <v>4663.6553808777844</v>
      </c>
      <c r="E64" s="194">
        <f t="shared" si="9"/>
        <v>7907.9362674154236</v>
      </c>
      <c r="F64" s="195"/>
      <c r="G64" s="196"/>
      <c r="H64" s="132">
        <f t="shared" si="3"/>
        <v>7907.9362674154236</v>
      </c>
      <c r="I64" s="138"/>
      <c r="J64" s="139"/>
      <c r="K64" s="140"/>
      <c r="L64" s="141"/>
      <c r="M64" s="125" t="str">
        <f t="shared" si="1"/>
        <v/>
      </c>
      <c r="N64" s="76"/>
      <c r="O64" s="126">
        <f t="shared" si="2"/>
        <v>0</v>
      </c>
      <c r="P64" s="126">
        <f t="shared" si="4"/>
        <v>2</v>
      </c>
      <c r="Q64" s="127">
        <f t="shared" si="10"/>
        <v>127</v>
      </c>
      <c r="R64" s="142">
        <f t="shared" si="12"/>
        <v>4.1666666666666666E-3</v>
      </c>
      <c r="T64" s="129">
        <f t="shared" si="13"/>
        <v>1000000</v>
      </c>
      <c r="U64" s="127">
        <f t="shared" si="14"/>
        <v>180</v>
      </c>
      <c r="V64" s="130"/>
      <c r="W64" s="130"/>
      <c r="X64" s="130"/>
      <c r="Y64" s="130"/>
      <c r="Z64" s="130"/>
      <c r="AA64" s="130"/>
      <c r="AB64" s="130"/>
      <c r="AC64" s="130"/>
      <c r="AD64" s="130"/>
      <c r="AE64" s="130"/>
    </row>
    <row r="65" spans="1:31" s="126" customFormat="1" ht="15" x14ac:dyDescent="0.2">
      <c r="A65" s="131">
        <f t="shared" si="7"/>
        <v>55</v>
      </c>
      <c r="B65" s="132">
        <f t="shared" si="8"/>
        <v>773963.75738815556</v>
      </c>
      <c r="C65" s="132">
        <f t="shared" si="0"/>
        <v>3224.8489891173149</v>
      </c>
      <c r="D65" s="132">
        <f t="shared" si="11"/>
        <v>4683.0872782981087</v>
      </c>
      <c r="E65" s="194">
        <f t="shared" si="9"/>
        <v>7907.9362674154236</v>
      </c>
      <c r="F65" s="195"/>
      <c r="G65" s="196"/>
      <c r="H65" s="132">
        <f t="shared" si="3"/>
        <v>7907.9362674154236</v>
      </c>
      <c r="I65" s="138"/>
      <c r="J65" s="139"/>
      <c r="K65" s="140"/>
      <c r="L65" s="141"/>
      <c r="M65" s="125" t="str">
        <f t="shared" si="1"/>
        <v/>
      </c>
      <c r="N65" s="76"/>
      <c r="O65" s="126">
        <f t="shared" si="2"/>
        <v>0</v>
      </c>
      <c r="P65" s="126">
        <f t="shared" si="4"/>
        <v>2</v>
      </c>
      <c r="Q65" s="127">
        <f t="shared" si="10"/>
        <v>126</v>
      </c>
      <c r="R65" s="142">
        <f t="shared" si="12"/>
        <v>4.1666666666666666E-3</v>
      </c>
      <c r="T65" s="129">
        <f t="shared" si="13"/>
        <v>1000000</v>
      </c>
      <c r="U65" s="127">
        <f t="shared" si="14"/>
        <v>180</v>
      </c>
      <c r="V65" s="130"/>
      <c r="W65" s="130"/>
      <c r="X65" s="130"/>
      <c r="Y65" s="130"/>
      <c r="Z65" s="130"/>
      <c r="AA65" s="130"/>
      <c r="AB65" s="130"/>
      <c r="AC65" s="130"/>
      <c r="AD65" s="130"/>
      <c r="AE65" s="130"/>
    </row>
    <row r="66" spans="1:31" s="126" customFormat="1" ht="15" x14ac:dyDescent="0.2">
      <c r="A66" s="131">
        <f t="shared" si="7"/>
        <v>56</v>
      </c>
      <c r="B66" s="132">
        <f t="shared" si="8"/>
        <v>769280.67010985746</v>
      </c>
      <c r="C66" s="132">
        <f t="shared" si="0"/>
        <v>3205.3361254577394</v>
      </c>
      <c r="D66" s="132">
        <f t="shared" si="11"/>
        <v>4702.6001419576842</v>
      </c>
      <c r="E66" s="194">
        <f t="shared" si="9"/>
        <v>7907.9362674154236</v>
      </c>
      <c r="F66" s="195"/>
      <c r="G66" s="196"/>
      <c r="H66" s="132">
        <f t="shared" si="3"/>
        <v>7907.9362674154236</v>
      </c>
      <c r="I66" s="138"/>
      <c r="J66" s="139"/>
      <c r="K66" s="140"/>
      <c r="L66" s="141"/>
      <c r="M66" s="125" t="str">
        <f t="shared" si="1"/>
        <v/>
      </c>
      <c r="N66" s="76"/>
      <c r="O66" s="126">
        <f t="shared" si="2"/>
        <v>0</v>
      </c>
      <c r="P66" s="126">
        <f t="shared" si="4"/>
        <v>2</v>
      </c>
      <c r="Q66" s="127">
        <f t="shared" si="10"/>
        <v>125</v>
      </c>
      <c r="R66" s="142">
        <f t="shared" si="12"/>
        <v>4.1666666666666666E-3</v>
      </c>
      <c r="T66" s="129">
        <f t="shared" si="13"/>
        <v>1000000</v>
      </c>
      <c r="U66" s="127">
        <f t="shared" si="14"/>
        <v>180</v>
      </c>
      <c r="V66" s="130"/>
      <c r="W66" s="130"/>
      <c r="X66" s="130"/>
      <c r="Y66" s="130"/>
      <c r="Z66" s="130"/>
      <c r="AA66" s="130"/>
      <c r="AB66" s="130"/>
      <c r="AC66" s="130"/>
      <c r="AD66" s="130"/>
      <c r="AE66" s="130"/>
    </row>
    <row r="67" spans="1:31" s="126" customFormat="1" ht="15" x14ac:dyDescent="0.2">
      <c r="A67" s="131">
        <f t="shared" si="7"/>
        <v>57</v>
      </c>
      <c r="B67" s="132">
        <f t="shared" si="8"/>
        <v>764578.06996789982</v>
      </c>
      <c r="C67" s="132">
        <f t="shared" si="0"/>
        <v>3185.7419581995828</v>
      </c>
      <c r="D67" s="132">
        <f t="shared" si="11"/>
        <v>4722.1943092158408</v>
      </c>
      <c r="E67" s="194">
        <f t="shared" si="9"/>
        <v>7907.9362674154236</v>
      </c>
      <c r="F67" s="195"/>
      <c r="G67" s="196"/>
      <c r="H67" s="132">
        <f t="shared" si="3"/>
        <v>7907.9362674154236</v>
      </c>
      <c r="I67" s="138"/>
      <c r="J67" s="139"/>
      <c r="K67" s="140"/>
      <c r="L67" s="141"/>
      <c r="M67" s="125" t="str">
        <f t="shared" si="1"/>
        <v/>
      </c>
      <c r="N67" s="76"/>
      <c r="O67" s="126">
        <f t="shared" si="2"/>
        <v>0</v>
      </c>
      <c r="P67" s="126">
        <f t="shared" si="4"/>
        <v>2</v>
      </c>
      <c r="Q67" s="127">
        <f t="shared" si="10"/>
        <v>124</v>
      </c>
      <c r="R67" s="142">
        <f t="shared" si="12"/>
        <v>4.1666666666666666E-3</v>
      </c>
      <c r="T67" s="129">
        <f t="shared" si="13"/>
        <v>1000000</v>
      </c>
      <c r="U67" s="127">
        <f t="shared" si="14"/>
        <v>180</v>
      </c>
      <c r="V67" s="130"/>
      <c r="W67" s="130"/>
      <c r="X67" s="130"/>
      <c r="Y67" s="130"/>
      <c r="Z67" s="130"/>
      <c r="AA67" s="130"/>
      <c r="AB67" s="130"/>
      <c r="AC67" s="130"/>
      <c r="AD67" s="130"/>
      <c r="AE67" s="130"/>
    </row>
    <row r="68" spans="1:31" s="126" customFormat="1" ht="15" x14ac:dyDescent="0.2">
      <c r="A68" s="131">
        <f t="shared" si="7"/>
        <v>58</v>
      </c>
      <c r="B68" s="132">
        <f t="shared" si="8"/>
        <v>759855.87565868394</v>
      </c>
      <c r="C68" s="132">
        <f t="shared" si="0"/>
        <v>3166.0661485778496</v>
      </c>
      <c r="D68" s="132">
        <f t="shared" si="11"/>
        <v>4741.8701188375744</v>
      </c>
      <c r="E68" s="194">
        <f t="shared" si="9"/>
        <v>7907.9362674154236</v>
      </c>
      <c r="F68" s="195"/>
      <c r="G68" s="196"/>
      <c r="H68" s="132">
        <f t="shared" si="3"/>
        <v>7907.9362674154236</v>
      </c>
      <c r="I68" s="138"/>
      <c r="J68" s="139"/>
      <c r="K68" s="140"/>
      <c r="L68" s="141"/>
      <c r="M68" s="125" t="str">
        <f t="shared" si="1"/>
        <v/>
      </c>
      <c r="N68" s="76"/>
      <c r="O68" s="126">
        <f t="shared" si="2"/>
        <v>0</v>
      </c>
      <c r="P68" s="126">
        <f t="shared" si="4"/>
        <v>2</v>
      </c>
      <c r="Q68" s="127">
        <f t="shared" si="10"/>
        <v>123</v>
      </c>
      <c r="R68" s="142">
        <f t="shared" si="12"/>
        <v>4.1666666666666666E-3</v>
      </c>
      <c r="T68" s="129">
        <f t="shared" si="13"/>
        <v>1000000</v>
      </c>
      <c r="U68" s="127">
        <f t="shared" si="14"/>
        <v>180</v>
      </c>
      <c r="V68" s="130"/>
      <c r="W68" s="130"/>
      <c r="X68" s="130"/>
      <c r="Y68" s="130"/>
      <c r="Z68" s="130"/>
      <c r="AA68" s="130"/>
      <c r="AB68" s="130"/>
      <c r="AC68" s="130"/>
      <c r="AD68" s="130"/>
      <c r="AE68" s="130"/>
    </row>
    <row r="69" spans="1:31" s="126" customFormat="1" ht="15" x14ac:dyDescent="0.2">
      <c r="A69" s="131">
        <f t="shared" si="7"/>
        <v>59</v>
      </c>
      <c r="B69" s="132">
        <f t="shared" si="8"/>
        <v>755114.00553984637</v>
      </c>
      <c r="C69" s="132">
        <f t="shared" si="0"/>
        <v>3146.3083564160265</v>
      </c>
      <c r="D69" s="132">
        <f t="shared" si="11"/>
        <v>4761.6279109993975</v>
      </c>
      <c r="E69" s="194">
        <f t="shared" si="9"/>
        <v>7907.9362674154236</v>
      </c>
      <c r="F69" s="195"/>
      <c r="G69" s="196"/>
      <c r="H69" s="132">
        <f t="shared" si="3"/>
        <v>7907.9362674154236</v>
      </c>
      <c r="I69" s="138"/>
      <c r="J69" s="139"/>
      <c r="K69" s="140"/>
      <c r="L69" s="141"/>
      <c r="M69" s="125" t="str">
        <f t="shared" si="1"/>
        <v/>
      </c>
      <c r="N69" s="76"/>
      <c r="O69" s="126">
        <f t="shared" si="2"/>
        <v>0</v>
      </c>
      <c r="P69" s="126">
        <f t="shared" si="4"/>
        <v>2</v>
      </c>
      <c r="Q69" s="127">
        <f t="shared" si="10"/>
        <v>122</v>
      </c>
      <c r="R69" s="142">
        <f t="shared" si="12"/>
        <v>4.1666666666666666E-3</v>
      </c>
      <c r="T69" s="129">
        <f t="shared" si="13"/>
        <v>1000000</v>
      </c>
      <c r="U69" s="127">
        <f t="shared" si="14"/>
        <v>180</v>
      </c>
      <c r="V69" s="130"/>
      <c r="W69" s="130"/>
      <c r="X69" s="130"/>
      <c r="Y69" s="130"/>
      <c r="Z69" s="130"/>
      <c r="AA69" s="130"/>
      <c r="AB69" s="130"/>
      <c r="AC69" s="130"/>
      <c r="AD69" s="130"/>
      <c r="AE69" s="130"/>
    </row>
    <row r="70" spans="1:31" s="126" customFormat="1" ht="15" x14ac:dyDescent="0.2">
      <c r="A70" s="131">
        <f t="shared" si="7"/>
        <v>60</v>
      </c>
      <c r="B70" s="132">
        <f t="shared" si="8"/>
        <v>750352.37762884703</v>
      </c>
      <c r="C70" s="132">
        <f t="shared" si="0"/>
        <v>3126.4682401201958</v>
      </c>
      <c r="D70" s="132">
        <f t="shared" si="11"/>
        <v>4781.4680272952282</v>
      </c>
      <c r="E70" s="194">
        <f t="shared" si="9"/>
        <v>7907.9362674154236</v>
      </c>
      <c r="F70" s="195"/>
      <c r="G70" s="196"/>
      <c r="H70" s="132">
        <f t="shared" si="3"/>
        <v>7907.9362674154236</v>
      </c>
      <c r="I70" s="138"/>
      <c r="J70" s="139"/>
      <c r="K70" s="140"/>
      <c r="L70" s="141"/>
      <c r="M70" s="125" t="str">
        <f t="shared" si="1"/>
        <v/>
      </c>
      <c r="N70" s="76"/>
      <c r="O70" s="126">
        <f t="shared" si="2"/>
        <v>0</v>
      </c>
      <c r="P70" s="126">
        <f t="shared" si="4"/>
        <v>2</v>
      </c>
      <c r="Q70" s="127">
        <f t="shared" si="10"/>
        <v>121</v>
      </c>
      <c r="R70" s="142">
        <f t="shared" si="12"/>
        <v>4.1666666666666666E-3</v>
      </c>
      <c r="T70" s="129">
        <f t="shared" si="13"/>
        <v>1000000</v>
      </c>
      <c r="U70" s="127">
        <f t="shared" si="14"/>
        <v>180</v>
      </c>
      <c r="V70" s="130"/>
      <c r="W70" s="130"/>
      <c r="X70" s="130"/>
      <c r="Y70" s="130"/>
      <c r="Z70" s="130"/>
      <c r="AA70" s="130"/>
      <c r="AB70" s="130"/>
      <c r="AC70" s="130"/>
      <c r="AD70" s="130"/>
      <c r="AE70" s="130"/>
    </row>
    <row r="71" spans="1:31" s="126" customFormat="1" ht="15" x14ac:dyDescent="0.2">
      <c r="A71" s="131">
        <f t="shared" si="7"/>
        <v>61</v>
      </c>
      <c r="B71" s="132">
        <f t="shared" si="8"/>
        <v>745570.90960155183</v>
      </c>
      <c r="C71" s="132">
        <f t="shared" si="0"/>
        <v>3106.5454566731328</v>
      </c>
      <c r="D71" s="132">
        <f t="shared" si="11"/>
        <v>4801.3908107422903</v>
      </c>
      <c r="E71" s="194">
        <f t="shared" si="9"/>
        <v>7907.9362674154236</v>
      </c>
      <c r="F71" s="195"/>
      <c r="G71" s="196"/>
      <c r="H71" s="132">
        <f t="shared" si="3"/>
        <v>7907.9362674154236</v>
      </c>
      <c r="I71" s="138"/>
      <c r="J71" s="139"/>
      <c r="K71" s="140"/>
      <c r="L71" s="141"/>
      <c r="M71" s="125" t="str">
        <f t="shared" si="1"/>
        <v/>
      </c>
      <c r="N71" s="76"/>
      <c r="O71" s="126">
        <f t="shared" si="2"/>
        <v>0</v>
      </c>
      <c r="P71" s="126">
        <f t="shared" si="4"/>
        <v>2</v>
      </c>
      <c r="Q71" s="127">
        <f t="shared" si="10"/>
        <v>120</v>
      </c>
      <c r="R71" s="142">
        <f t="shared" si="12"/>
        <v>4.1666666666666666E-3</v>
      </c>
      <c r="T71" s="129">
        <f t="shared" si="13"/>
        <v>1000000</v>
      </c>
      <c r="U71" s="127">
        <f t="shared" si="14"/>
        <v>180</v>
      </c>
      <c r="V71" s="130"/>
      <c r="W71" s="130"/>
      <c r="X71" s="130"/>
      <c r="Y71" s="130"/>
      <c r="Z71" s="130"/>
      <c r="AA71" s="130"/>
      <c r="AB71" s="130"/>
      <c r="AC71" s="130"/>
      <c r="AD71" s="130"/>
      <c r="AE71" s="130"/>
    </row>
    <row r="72" spans="1:31" s="126" customFormat="1" ht="15" x14ac:dyDescent="0.2">
      <c r="A72" s="131">
        <f t="shared" si="7"/>
        <v>62</v>
      </c>
      <c r="B72" s="132">
        <f t="shared" si="8"/>
        <v>740769.51879080955</v>
      </c>
      <c r="C72" s="132">
        <f t="shared" si="0"/>
        <v>3086.5396616283733</v>
      </c>
      <c r="D72" s="132">
        <f t="shared" si="11"/>
        <v>4821.3966057870502</v>
      </c>
      <c r="E72" s="194">
        <f t="shared" si="9"/>
        <v>7907.9362674154236</v>
      </c>
      <c r="F72" s="195"/>
      <c r="G72" s="196"/>
      <c r="H72" s="132">
        <f t="shared" si="3"/>
        <v>7907.9362674154236</v>
      </c>
      <c r="I72" s="138"/>
      <c r="J72" s="139"/>
      <c r="K72" s="140"/>
      <c r="L72" s="141"/>
      <c r="M72" s="125" t="str">
        <f t="shared" si="1"/>
        <v/>
      </c>
      <c r="N72" s="76"/>
      <c r="O72" s="126">
        <f t="shared" si="2"/>
        <v>0</v>
      </c>
      <c r="P72" s="126">
        <f t="shared" si="4"/>
        <v>2</v>
      </c>
      <c r="Q72" s="127">
        <f t="shared" si="10"/>
        <v>119</v>
      </c>
      <c r="R72" s="142">
        <f t="shared" si="12"/>
        <v>4.1666666666666666E-3</v>
      </c>
      <c r="T72" s="129">
        <f t="shared" si="13"/>
        <v>1000000</v>
      </c>
      <c r="U72" s="127">
        <f t="shared" si="14"/>
        <v>180</v>
      </c>
      <c r="V72" s="130"/>
      <c r="W72" s="130"/>
      <c r="X72" s="130"/>
      <c r="Y72" s="130"/>
      <c r="Z72" s="130"/>
      <c r="AA72" s="130"/>
      <c r="AB72" s="130"/>
      <c r="AC72" s="130"/>
      <c r="AD72" s="130"/>
      <c r="AE72" s="130"/>
    </row>
    <row r="73" spans="1:31" s="126" customFormat="1" ht="15" x14ac:dyDescent="0.2">
      <c r="A73" s="131">
        <f t="shared" si="7"/>
        <v>63</v>
      </c>
      <c r="B73" s="132">
        <f t="shared" si="8"/>
        <v>735948.12218502245</v>
      </c>
      <c r="C73" s="132">
        <f t="shared" si="0"/>
        <v>3066.4505091042602</v>
      </c>
      <c r="D73" s="132">
        <f t="shared" si="11"/>
        <v>4841.4857583111634</v>
      </c>
      <c r="E73" s="194">
        <f t="shared" si="9"/>
        <v>7907.9362674154236</v>
      </c>
      <c r="F73" s="195"/>
      <c r="G73" s="196"/>
      <c r="H73" s="132">
        <f t="shared" si="3"/>
        <v>7907.9362674154236</v>
      </c>
      <c r="I73" s="138"/>
      <c r="J73" s="139"/>
      <c r="K73" s="140"/>
      <c r="L73" s="141"/>
      <c r="M73" s="125" t="str">
        <f t="shared" si="1"/>
        <v/>
      </c>
      <c r="N73" s="76"/>
      <c r="O73" s="126">
        <f t="shared" si="2"/>
        <v>0</v>
      </c>
      <c r="P73" s="126">
        <f t="shared" si="4"/>
        <v>2</v>
      </c>
      <c r="Q73" s="127">
        <f t="shared" si="10"/>
        <v>118</v>
      </c>
      <c r="R73" s="142">
        <f t="shared" si="12"/>
        <v>4.1666666666666666E-3</v>
      </c>
      <c r="T73" s="129">
        <f t="shared" si="13"/>
        <v>1000000</v>
      </c>
      <c r="U73" s="127">
        <f t="shared" si="14"/>
        <v>180</v>
      </c>
      <c r="V73" s="130"/>
      <c r="W73" s="130"/>
      <c r="X73" s="130"/>
      <c r="Y73" s="130"/>
      <c r="Z73" s="130"/>
      <c r="AA73" s="130"/>
      <c r="AB73" s="130"/>
      <c r="AC73" s="130"/>
      <c r="AD73" s="130"/>
      <c r="AE73" s="130"/>
    </row>
    <row r="74" spans="1:31" s="126" customFormat="1" ht="15" x14ac:dyDescent="0.2">
      <c r="A74" s="131">
        <f t="shared" si="7"/>
        <v>64</v>
      </c>
      <c r="B74" s="132">
        <f t="shared" si="8"/>
        <v>731106.63642671134</v>
      </c>
      <c r="C74" s="132">
        <f t="shared" ref="C74:C137" si="15">B74*R74</f>
        <v>3046.2776517779639</v>
      </c>
      <c r="D74" s="132">
        <f t="shared" si="11"/>
        <v>4861.6586156374597</v>
      </c>
      <c r="E74" s="194">
        <f t="shared" si="9"/>
        <v>7907.9362674154236</v>
      </c>
      <c r="F74" s="195"/>
      <c r="G74" s="196"/>
      <c r="H74" s="132">
        <f t="shared" si="3"/>
        <v>7907.9362674154236</v>
      </c>
      <c r="I74" s="138"/>
      <c r="J74" s="139"/>
      <c r="K74" s="140"/>
      <c r="L74" s="141"/>
      <c r="M74" s="125" t="str">
        <f t="shared" si="1"/>
        <v/>
      </c>
      <c r="N74" s="76"/>
      <c r="O74" s="126">
        <f t="shared" si="2"/>
        <v>0</v>
      </c>
      <c r="P74" s="126">
        <f t="shared" si="4"/>
        <v>2</v>
      </c>
      <c r="Q74" s="127">
        <f t="shared" si="10"/>
        <v>117</v>
      </c>
      <c r="R74" s="142">
        <f t="shared" si="12"/>
        <v>4.1666666666666666E-3</v>
      </c>
      <c r="T74" s="129">
        <f t="shared" si="13"/>
        <v>1000000</v>
      </c>
      <c r="U74" s="127">
        <f t="shared" si="14"/>
        <v>180</v>
      </c>
      <c r="V74" s="130"/>
      <c r="W74" s="130"/>
      <c r="X74" s="130"/>
      <c r="Y74" s="130"/>
      <c r="Z74" s="130"/>
      <c r="AA74" s="130"/>
      <c r="AB74" s="130"/>
      <c r="AC74" s="130"/>
      <c r="AD74" s="130"/>
      <c r="AE74" s="130"/>
    </row>
    <row r="75" spans="1:31" s="126" customFormat="1" ht="15" x14ac:dyDescent="0.2">
      <c r="A75" s="131">
        <f t="shared" si="7"/>
        <v>65</v>
      </c>
      <c r="B75" s="132">
        <f t="shared" si="8"/>
        <v>726244.97781107388</v>
      </c>
      <c r="C75" s="132">
        <f t="shared" si="15"/>
        <v>3026.0207408794745</v>
      </c>
      <c r="D75" s="132">
        <f t="shared" si="11"/>
        <v>4881.9155265359495</v>
      </c>
      <c r="E75" s="194">
        <f t="shared" si="9"/>
        <v>7907.9362674154236</v>
      </c>
      <c r="F75" s="195"/>
      <c r="G75" s="196"/>
      <c r="H75" s="132">
        <f t="shared" si="3"/>
        <v>7907.9362674154236</v>
      </c>
      <c r="I75" s="138"/>
      <c r="J75" s="139"/>
      <c r="K75" s="140"/>
      <c r="L75" s="141"/>
      <c r="M75" s="125" t="str">
        <f t="shared" ref="M75:M138" si="16">IF(L75=$R$6,CONCATENATE($R$4,INT(Q75-Q76)," ",$S$4),IF(L75=$R$5,CONCATENATE($R$4,INT(E75-E76)," ",$S$5),""))</f>
        <v/>
      </c>
      <c r="N75" s="76"/>
      <c r="O75" s="126">
        <f t="shared" ref="O75:O138" si="17">IF(L75="",0,IF(L75=$R$5,1,2))</f>
        <v>0</v>
      </c>
      <c r="P75" s="126">
        <f t="shared" si="4"/>
        <v>2</v>
      </c>
      <c r="Q75" s="127">
        <f t="shared" si="10"/>
        <v>116</v>
      </c>
      <c r="R75" s="142">
        <f t="shared" si="12"/>
        <v>4.1666666666666666E-3</v>
      </c>
      <c r="T75" s="129">
        <f t="shared" si="13"/>
        <v>1000000</v>
      </c>
      <c r="U75" s="127">
        <f t="shared" si="14"/>
        <v>180</v>
      </c>
      <c r="V75" s="130"/>
      <c r="W75" s="130"/>
      <c r="X75" s="130"/>
      <c r="Y75" s="130"/>
      <c r="Z75" s="130"/>
      <c r="AA75" s="130"/>
      <c r="AB75" s="130"/>
      <c r="AC75" s="130"/>
      <c r="AD75" s="130"/>
      <c r="AE75" s="130"/>
    </row>
    <row r="76" spans="1:31" s="126" customFormat="1" ht="15" x14ac:dyDescent="0.2">
      <c r="A76" s="131">
        <f t="shared" si="7"/>
        <v>66</v>
      </c>
      <c r="B76" s="132">
        <f t="shared" si="8"/>
        <v>721363.06228453794</v>
      </c>
      <c r="C76" s="132">
        <f t="shared" si="15"/>
        <v>3005.6794261855748</v>
      </c>
      <c r="D76" s="132">
        <f t="shared" si="11"/>
        <v>4902.2568412298488</v>
      </c>
      <c r="E76" s="194">
        <f t="shared" si="9"/>
        <v>7907.9362674154236</v>
      </c>
      <c r="F76" s="195"/>
      <c r="G76" s="196"/>
      <c r="H76" s="132">
        <f t="shared" ref="H76:H139" si="18">E76+J76</f>
        <v>7907.9362674154236</v>
      </c>
      <c r="I76" s="138"/>
      <c r="J76" s="139"/>
      <c r="K76" s="140"/>
      <c r="L76" s="141"/>
      <c r="M76" s="125" t="str">
        <f t="shared" si="16"/>
        <v/>
      </c>
      <c r="N76" s="76"/>
      <c r="O76" s="126">
        <f t="shared" si="17"/>
        <v>0</v>
      </c>
      <c r="P76" s="126">
        <f t="shared" ref="P76:P139" si="19">IF(AND(((O75+P75)&gt;1),O75&lt;&gt;1),2,1)</f>
        <v>2</v>
      </c>
      <c r="Q76" s="127">
        <f t="shared" si="10"/>
        <v>115</v>
      </c>
      <c r="R76" s="142">
        <f t="shared" si="12"/>
        <v>4.1666666666666666E-3</v>
      </c>
      <c r="T76" s="129">
        <f t="shared" si="13"/>
        <v>1000000</v>
      </c>
      <c r="U76" s="127">
        <f t="shared" si="14"/>
        <v>180</v>
      </c>
      <c r="V76" s="130"/>
      <c r="W76" s="130"/>
      <c r="X76" s="130"/>
      <c r="Y76" s="130"/>
      <c r="Z76" s="130"/>
      <c r="AA76" s="130"/>
      <c r="AB76" s="130"/>
      <c r="AC76" s="130"/>
      <c r="AD76" s="130"/>
      <c r="AE76" s="130"/>
    </row>
    <row r="77" spans="1:31" s="126" customFormat="1" ht="15" x14ac:dyDescent="0.2">
      <c r="A77" s="131">
        <f t="shared" ref="A77:A129" si="20">A76+1</f>
        <v>67</v>
      </c>
      <c r="B77" s="132">
        <f t="shared" ref="B77:B140" si="21">IF(J76&gt;B76,0,IF(OR(B76&lt;0,B76&lt;E76),0,(IF(J76=0,B76-D76,B76-J76-D76))))</f>
        <v>716460.80544330808</v>
      </c>
      <c r="C77" s="132">
        <f t="shared" si="15"/>
        <v>2985.2533560137836</v>
      </c>
      <c r="D77" s="132">
        <f t="shared" si="11"/>
        <v>4922.68291140164</v>
      </c>
      <c r="E77" s="194">
        <f t="shared" ref="E77:E140" si="22">IF(B77&lt;=D76,B77+C77,IF(P77=1,B77*(R77/(1-(1+R77)^-(Q77-0))),T77*(R77/(1-(1+R77)^-(U77-0)))))</f>
        <v>7907.9362674154236</v>
      </c>
      <c r="F77" s="195"/>
      <c r="G77" s="196"/>
      <c r="H77" s="132">
        <f t="shared" si="18"/>
        <v>7907.9362674154236</v>
      </c>
      <c r="I77" s="138"/>
      <c r="J77" s="139"/>
      <c r="K77" s="140"/>
      <c r="L77" s="141"/>
      <c r="M77" s="125" t="str">
        <f t="shared" si="16"/>
        <v/>
      </c>
      <c r="N77" s="76"/>
      <c r="O77" s="126">
        <f t="shared" si="17"/>
        <v>0</v>
      </c>
      <c r="P77" s="126">
        <f t="shared" si="19"/>
        <v>2</v>
      </c>
      <c r="Q77" s="127">
        <f t="shared" ref="Q77:Q140" si="23">IF(L76=$R$6,LOG(E76/(E76-R77*B77),1+R77),Q76-1)</f>
        <v>114</v>
      </c>
      <c r="R77" s="142">
        <f t="shared" si="12"/>
        <v>4.1666666666666666E-3</v>
      </c>
      <c r="T77" s="129">
        <f t="shared" si="13"/>
        <v>1000000</v>
      </c>
      <c r="U77" s="127">
        <f t="shared" si="14"/>
        <v>180</v>
      </c>
      <c r="V77" s="130"/>
      <c r="W77" s="130"/>
      <c r="X77" s="130"/>
      <c r="Y77" s="130"/>
      <c r="Z77" s="130"/>
      <c r="AA77" s="130"/>
      <c r="AB77" s="130"/>
      <c r="AC77" s="130"/>
      <c r="AD77" s="130"/>
      <c r="AE77" s="130"/>
    </row>
    <row r="78" spans="1:31" s="126" customFormat="1" ht="15" x14ac:dyDescent="0.2">
      <c r="A78" s="131">
        <f t="shared" si="20"/>
        <v>68</v>
      </c>
      <c r="B78" s="132">
        <f t="shared" si="21"/>
        <v>711538.12253190647</v>
      </c>
      <c r="C78" s="132">
        <f t="shared" si="15"/>
        <v>2964.742177216277</v>
      </c>
      <c r="D78" s="132">
        <f t="shared" si="11"/>
        <v>4943.1940901991466</v>
      </c>
      <c r="E78" s="194">
        <f t="shared" si="22"/>
        <v>7907.9362674154236</v>
      </c>
      <c r="F78" s="195"/>
      <c r="G78" s="196"/>
      <c r="H78" s="132">
        <f t="shared" si="18"/>
        <v>7907.9362674154236</v>
      </c>
      <c r="I78" s="138"/>
      <c r="J78" s="139"/>
      <c r="K78" s="140"/>
      <c r="L78" s="141"/>
      <c r="M78" s="125" t="str">
        <f t="shared" si="16"/>
        <v/>
      </c>
      <c r="N78" s="76"/>
      <c r="O78" s="126">
        <f t="shared" si="17"/>
        <v>0</v>
      </c>
      <c r="P78" s="126">
        <f t="shared" si="19"/>
        <v>2</v>
      </c>
      <c r="Q78" s="127">
        <f t="shared" si="23"/>
        <v>113</v>
      </c>
      <c r="R78" s="142">
        <f t="shared" si="12"/>
        <v>4.1666666666666666E-3</v>
      </c>
      <c r="T78" s="129">
        <f t="shared" si="13"/>
        <v>1000000</v>
      </c>
      <c r="U78" s="127">
        <f t="shared" si="14"/>
        <v>180</v>
      </c>
      <c r="V78" s="130"/>
      <c r="W78" s="130"/>
      <c r="X78" s="130"/>
      <c r="Y78" s="130"/>
      <c r="Z78" s="130"/>
      <c r="AA78" s="130"/>
      <c r="AB78" s="130"/>
      <c r="AC78" s="130"/>
      <c r="AD78" s="130"/>
      <c r="AE78" s="130"/>
    </row>
    <row r="79" spans="1:31" s="126" customFormat="1" ht="15" x14ac:dyDescent="0.2">
      <c r="A79" s="131">
        <f t="shared" si="20"/>
        <v>69</v>
      </c>
      <c r="B79" s="132">
        <f t="shared" si="21"/>
        <v>706594.92844170728</v>
      </c>
      <c r="C79" s="132">
        <f t="shared" si="15"/>
        <v>2944.1455351737804</v>
      </c>
      <c r="D79" s="132">
        <f t="shared" si="11"/>
        <v>4963.7907322416431</v>
      </c>
      <c r="E79" s="194">
        <f t="shared" si="22"/>
        <v>7907.9362674154236</v>
      </c>
      <c r="F79" s="195"/>
      <c r="G79" s="196"/>
      <c r="H79" s="132">
        <f t="shared" si="18"/>
        <v>7907.9362674154236</v>
      </c>
      <c r="I79" s="138"/>
      <c r="J79" s="139"/>
      <c r="K79" s="140"/>
      <c r="L79" s="141"/>
      <c r="M79" s="125" t="str">
        <f t="shared" si="16"/>
        <v/>
      </c>
      <c r="N79" s="76"/>
      <c r="O79" s="126">
        <f t="shared" si="17"/>
        <v>0</v>
      </c>
      <c r="P79" s="126">
        <f t="shared" si="19"/>
        <v>2</v>
      </c>
      <c r="Q79" s="127">
        <f t="shared" si="23"/>
        <v>112</v>
      </c>
      <c r="R79" s="142">
        <f t="shared" si="12"/>
        <v>4.1666666666666666E-3</v>
      </c>
      <c r="T79" s="129">
        <f t="shared" si="13"/>
        <v>1000000</v>
      </c>
      <c r="U79" s="127">
        <f t="shared" si="14"/>
        <v>180</v>
      </c>
      <c r="V79" s="130"/>
      <c r="W79" s="130"/>
      <c r="X79" s="130"/>
      <c r="Y79" s="130"/>
      <c r="Z79" s="130"/>
      <c r="AA79" s="130"/>
      <c r="AB79" s="130"/>
      <c r="AC79" s="130"/>
      <c r="AD79" s="130"/>
      <c r="AE79" s="130"/>
    </row>
    <row r="80" spans="1:31" s="126" customFormat="1" ht="15" x14ac:dyDescent="0.2">
      <c r="A80" s="131">
        <f t="shared" si="20"/>
        <v>70</v>
      </c>
      <c r="B80" s="132">
        <f t="shared" si="21"/>
        <v>701631.13770946558</v>
      </c>
      <c r="C80" s="132">
        <f t="shared" si="15"/>
        <v>2923.4630737894399</v>
      </c>
      <c r="D80" s="132">
        <f t="shared" ref="D80:D143" si="24">IF(B80&lt;=D79,B80,E80-C80)</f>
        <v>4984.4731936259832</v>
      </c>
      <c r="E80" s="194">
        <f t="shared" si="22"/>
        <v>7907.9362674154236</v>
      </c>
      <c r="F80" s="195"/>
      <c r="G80" s="196"/>
      <c r="H80" s="132">
        <f t="shared" si="18"/>
        <v>7907.9362674154236</v>
      </c>
      <c r="I80" s="138"/>
      <c r="J80" s="139"/>
      <c r="K80" s="140"/>
      <c r="L80" s="141"/>
      <c r="M80" s="125" t="str">
        <f t="shared" si="16"/>
        <v/>
      </c>
      <c r="N80" s="76"/>
      <c r="O80" s="126">
        <f t="shared" si="17"/>
        <v>0</v>
      </c>
      <c r="P80" s="126">
        <f t="shared" si="19"/>
        <v>2</v>
      </c>
      <c r="Q80" s="127">
        <f t="shared" si="23"/>
        <v>111</v>
      </c>
      <c r="R80" s="142">
        <f t="shared" si="12"/>
        <v>4.1666666666666666E-3</v>
      </c>
      <c r="T80" s="129">
        <f t="shared" si="13"/>
        <v>1000000</v>
      </c>
      <c r="U80" s="127">
        <f t="shared" si="14"/>
        <v>180</v>
      </c>
      <c r="V80" s="130"/>
      <c r="W80" s="130"/>
      <c r="X80" s="130"/>
      <c r="Y80" s="130"/>
      <c r="Z80" s="130"/>
      <c r="AA80" s="130"/>
      <c r="AB80" s="130"/>
      <c r="AC80" s="130"/>
      <c r="AD80" s="130"/>
      <c r="AE80" s="130"/>
    </row>
    <row r="81" spans="1:31" s="126" customFormat="1" ht="15" x14ac:dyDescent="0.2">
      <c r="A81" s="131">
        <f t="shared" si="20"/>
        <v>71</v>
      </c>
      <c r="B81" s="132">
        <f t="shared" si="21"/>
        <v>696646.66451583954</v>
      </c>
      <c r="C81" s="132">
        <f t="shared" si="15"/>
        <v>2902.6944354826646</v>
      </c>
      <c r="D81" s="132">
        <f t="shared" si="24"/>
        <v>5005.2418319327589</v>
      </c>
      <c r="E81" s="194">
        <f t="shared" si="22"/>
        <v>7907.9362674154236</v>
      </c>
      <c r="F81" s="195"/>
      <c r="G81" s="196"/>
      <c r="H81" s="132">
        <f t="shared" si="18"/>
        <v>7907.9362674154236</v>
      </c>
      <c r="I81" s="138"/>
      <c r="J81" s="139"/>
      <c r="K81" s="140"/>
      <c r="L81" s="141"/>
      <c r="M81" s="125" t="str">
        <f t="shared" si="16"/>
        <v/>
      </c>
      <c r="N81" s="76"/>
      <c r="O81" s="126">
        <f t="shared" si="17"/>
        <v>0</v>
      </c>
      <c r="P81" s="126">
        <f t="shared" si="19"/>
        <v>2</v>
      </c>
      <c r="Q81" s="127">
        <f t="shared" si="23"/>
        <v>110</v>
      </c>
      <c r="R81" s="142">
        <f t="shared" ref="R81:R144" si="25">IF(I80=0,R80,I80/12)</f>
        <v>4.1666666666666666E-3</v>
      </c>
      <c r="T81" s="129">
        <f t="shared" si="13"/>
        <v>1000000</v>
      </c>
      <c r="U81" s="127">
        <f t="shared" si="14"/>
        <v>180</v>
      </c>
      <c r="V81" s="130"/>
      <c r="W81" s="130"/>
      <c r="X81" s="130"/>
      <c r="Y81" s="130"/>
      <c r="Z81" s="130"/>
      <c r="AA81" s="130"/>
      <c r="AB81" s="130"/>
      <c r="AC81" s="130"/>
      <c r="AD81" s="130"/>
      <c r="AE81" s="130"/>
    </row>
    <row r="82" spans="1:31" s="126" customFormat="1" ht="15" x14ac:dyDescent="0.2">
      <c r="A82" s="131">
        <f t="shared" si="20"/>
        <v>72</v>
      </c>
      <c r="B82" s="132">
        <f t="shared" si="21"/>
        <v>691641.42268390674</v>
      </c>
      <c r="C82" s="132">
        <f t="shared" si="15"/>
        <v>2881.8392611829449</v>
      </c>
      <c r="D82" s="132">
        <f t="shared" si="24"/>
        <v>5026.0970062324786</v>
      </c>
      <c r="E82" s="194">
        <f t="shared" si="22"/>
        <v>7907.9362674154236</v>
      </c>
      <c r="F82" s="195"/>
      <c r="G82" s="196"/>
      <c r="H82" s="132">
        <f t="shared" si="18"/>
        <v>7907.9362674154236</v>
      </c>
      <c r="I82" s="138"/>
      <c r="J82" s="139"/>
      <c r="K82" s="140"/>
      <c r="L82" s="141"/>
      <c r="M82" s="125" t="str">
        <f t="shared" si="16"/>
        <v/>
      </c>
      <c r="N82" s="76"/>
      <c r="O82" s="126">
        <f t="shared" si="17"/>
        <v>0</v>
      </c>
      <c r="P82" s="126">
        <f t="shared" si="19"/>
        <v>2</v>
      </c>
      <c r="Q82" s="127">
        <f t="shared" si="23"/>
        <v>109</v>
      </c>
      <c r="R82" s="142">
        <f t="shared" si="25"/>
        <v>4.1666666666666666E-3</v>
      </c>
      <c r="T82" s="129">
        <f t="shared" si="13"/>
        <v>1000000</v>
      </c>
      <c r="U82" s="127">
        <f t="shared" si="14"/>
        <v>180</v>
      </c>
      <c r="V82" s="130"/>
      <c r="W82" s="130"/>
      <c r="X82" s="130"/>
      <c r="Y82" s="130"/>
      <c r="Z82" s="130"/>
      <c r="AA82" s="130"/>
      <c r="AB82" s="130"/>
      <c r="AC82" s="130"/>
      <c r="AD82" s="130"/>
      <c r="AE82" s="130"/>
    </row>
    <row r="83" spans="1:31" s="126" customFormat="1" ht="15" x14ac:dyDescent="0.2">
      <c r="A83" s="131">
        <f t="shared" si="20"/>
        <v>73</v>
      </c>
      <c r="B83" s="132">
        <f t="shared" si="21"/>
        <v>686615.32567767426</v>
      </c>
      <c r="C83" s="132">
        <f t="shared" si="15"/>
        <v>2860.8971903236429</v>
      </c>
      <c r="D83" s="132">
        <f t="shared" si="24"/>
        <v>5047.0390770917802</v>
      </c>
      <c r="E83" s="194">
        <f t="shared" si="22"/>
        <v>7907.9362674154236</v>
      </c>
      <c r="F83" s="195"/>
      <c r="G83" s="196"/>
      <c r="H83" s="132">
        <f t="shared" si="18"/>
        <v>7907.9362674154236</v>
      </c>
      <c r="I83" s="138"/>
      <c r="J83" s="139"/>
      <c r="K83" s="140"/>
      <c r="L83" s="141"/>
      <c r="M83" s="125" t="str">
        <f t="shared" si="16"/>
        <v/>
      </c>
      <c r="N83" s="76"/>
      <c r="O83" s="126">
        <f t="shared" si="17"/>
        <v>0</v>
      </c>
      <c r="P83" s="126">
        <f t="shared" si="19"/>
        <v>2</v>
      </c>
      <c r="Q83" s="127">
        <f t="shared" si="23"/>
        <v>108</v>
      </c>
      <c r="R83" s="142">
        <f t="shared" si="25"/>
        <v>4.1666666666666666E-3</v>
      </c>
      <c r="T83" s="129">
        <f t="shared" si="13"/>
        <v>1000000</v>
      </c>
      <c r="U83" s="127">
        <f t="shared" si="14"/>
        <v>180</v>
      </c>
      <c r="V83" s="130"/>
      <c r="W83" s="130"/>
      <c r="X83" s="130"/>
      <c r="Y83" s="130"/>
      <c r="Z83" s="130"/>
      <c r="AA83" s="130"/>
      <c r="AB83" s="130"/>
      <c r="AC83" s="130"/>
      <c r="AD83" s="130"/>
      <c r="AE83" s="130"/>
    </row>
    <row r="84" spans="1:31" s="126" customFormat="1" ht="15" x14ac:dyDescent="0.2">
      <c r="A84" s="131">
        <f t="shared" si="20"/>
        <v>74</v>
      </c>
      <c r="B84" s="132">
        <f t="shared" si="21"/>
        <v>681568.28660058253</v>
      </c>
      <c r="C84" s="132">
        <f t="shared" si="15"/>
        <v>2839.8678608357604</v>
      </c>
      <c r="D84" s="132">
        <f t="shared" si="24"/>
        <v>5068.0684065796631</v>
      </c>
      <c r="E84" s="194">
        <f t="shared" si="22"/>
        <v>7907.9362674154236</v>
      </c>
      <c r="F84" s="195"/>
      <c r="G84" s="196"/>
      <c r="H84" s="132">
        <f t="shared" si="18"/>
        <v>7907.9362674154236</v>
      </c>
      <c r="I84" s="138"/>
      <c r="J84" s="139"/>
      <c r="K84" s="140"/>
      <c r="L84" s="141"/>
      <c r="M84" s="125" t="str">
        <f t="shared" si="16"/>
        <v/>
      </c>
      <c r="N84" s="76"/>
      <c r="O84" s="126">
        <f t="shared" si="17"/>
        <v>0</v>
      </c>
      <c r="P84" s="126">
        <f t="shared" si="19"/>
        <v>2</v>
      </c>
      <c r="Q84" s="127">
        <f t="shared" si="23"/>
        <v>107</v>
      </c>
      <c r="R84" s="142">
        <f t="shared" si="25"/>
        <v>4.1666666666666666E-3</v>
      </c>
      <c r="T84" s="129">
        <f t="shared" si="13"/>
        <v>1000000</v>
      </c>
      <c r="U84" s="127">
        <f t="shared" si="14"/>
        <v>180</v>
      </c>
      <c r="V84" s="130"/>
      <c r="W84" s="130"/>
      <c r="X84" s="130"/>
      <c r="Y84" s="130"/>
      <c r="Z84" s="130"/>
      <c r="AA84" s="130"/>
      <c r="AB84" s="130"/>
      <c r="AC84" s="130"/>
      <c r="AD84" s="130"/>
      <c r="AE84" s="130"/>
    </row>
    <row r="85" spans="1:31" s="126" customFormat="1" ht="15" x14ac:dyDescent="0.2">
      <c r="A85" s="131">
        <f t="shared" si="20"/>
        <v>75</v>
      </c>
      <c r="B85" s="132">
        <f t="shared" si="21"/>
        <v>676500.21819400287</v>
      </c>
      <c r="C85" s="132">
        <f t="shared" si="15"/>
        <v>2818.7509091416787</v>
      </c>
      <c r="D85" s="132">
        <f t="shared" si="24"/>
        <v>5089.1853582737449</v>
      </c>
      <c r="E85" s="194">
        <f t="shared" si="22"/>
        <v>7907.9362674154236</v>
      </c>
      <c r="F85" s="195"/>
      <c r="G85" s="196"/>
      <c r="H85" s="132">
        <f t="shared" si="18"/>
        <v>7907.9362674154236</v>
      </c>
      <c r="I85" s="138"/>
      <c r="J85" s="139"/>
      <c r="K85" s="140"/>
      <c r="L85" s="141"/>
      <c r="M85" s="125" t="str">
        <f t="shared" si="16"/>
        <v/>
      </c>
      <c r="N85" s="76"/>
      <c r="O85" s="126">
        <f t="shared" si="17"/>
        <v>0</v>
      </c>
      <c r="P85" s="126">
        <f t="shared" si="19"/>
        <v>2</v>
      </c>
      <c r="Q85" s="127">
        <f t="shared" si="23"/>
        <v>106</v>
      </c>
      <c r="R85" s="142">
        <f t="shared" si="25"/>
        <v>4.1666666666666666E-3</v>
      </c>
      <c r="T85" s="129">
        <f t="shared" si="13"/>
        <v>1000000</v>
      </c>
      <c r="U85" s="127">
        <f t="shared" si="14"/>
        <v>180</v>
      </c>
      <c r="V85" s="130"/>
      <c r="W85" s="130"/>
      <c r="X85" s="130"/>
      <c r="Y85" s="130"/>
      <c r="Z85" s="130"/>
      <c r="AA85" s="130"/>
      <c r="AB85" s="130"/>
      <c r="AC85" s="130"/>
      <c r="AD85" s="130"/>
      <c r="AE85" s="130"/>
    </row>
    <row r="86" spans="1:31" s="126" customFormat="1" ht="15" x14ac:dyDescent="0.2">
      <c r="A86" s="131">
        <f t="shared" si="20"/>
        <v>76</v>
      </c>
      <c r="B86" s="132">
        <f t="shared" si="21"/>
        <v>671411.03283572907</v>
      </c>
      <c r="C86" s="132">
        <f t="shared" si="15"/>
        <v>2797.5459701488712</v>
      </c>
      <c r="D86" s="132">
        <f t="shared" si="24"/>
        <v>5110.3902972665528</v>
      </c>
      <c r="E86" s="194">
        <f t="shared" si="22"/>
        <v>7907.9362674154236</v>
      </c>
      <c r="F86" s="195"/>
      <c r="G86" s="196"/>
      <c r="H86" s="132">
        <f t="shared" si="18"/>
        <v>7907.9362674154236</v>
      </c>
      <c r="I86" s="138"/>
      <c r="J86" s="139"/>
      <c r="K86" s="140"/>
      <c r="L86" s="141"/>
      <c r="M86" s="125" t="str">
        <f t="shared" si="16"/>
        <v/>
      </c>
      <c r="N86" s="76"/>
      <c r="O86" s="126">
        <f t="shared" si="17"/>
        <v>0</v>
      </c>
      <c r="P86" s="126">
        <f t="shared" si="19"/>
        <v>2</v>
      </c>
      <c r="Q86" s="127">
        <f t="shared" si="23"/>
        <v>105</v>
      </c>
      <c r="R86" s="142">
        <f t="shared" si="25"/>
        <v>4.1666666666666666E-3</v>
      </c>
      <c r="T86" s="129">
        <f t="shared" si="13"/>
        <v>1000000</v>
      </c>
      <c r="U86" s="127">
        <f t="shared" si="14"/>
        <v>180</v>
      </c>
      <c r="V86" s="130"/>
      <c r="W86" s="130"/>
      <c r="X86" s="130"/>
      <c r="Y86" s="130"/>
      <c r="Z86" s="130"/>
      <c r="AA86" s="130"/>
      <c r="AB86" s="130"/>
      <c r="AC86" s="130"/>
      <c r="AD86" s="130"/>
      <c r="AE86" s="130"/>
    </row>
    <row r="87" spans="1:31" s="126" customFormat="1" ht="15" x14ac:dyDescent="0.2">
      <c r="A87" s="131">
        <f t="shared" si="20"/>
        <v>77</v>
      </c>
      <c r="B87" s="132">
        <f t="shared" si="21"/>
        <v>666300.64253846253</v>
      </c>
      <c r="C87" s="132">
        <f t="shared" si="15"/>
        <v>2776.252677243594</v>
      </c>
      <c r="D87" s="132">
        <f t="shared" si="24"/>
        <v>5131.6835901718296</v>
      </c>
      <c r="E87" s="194">
        <f t="shared" si="22"/>
        <v>7907.9362674154236</v>
      </c>
      <c r="F87" s="195"/>
      <c r="G87" s="196"/>
      <c r="H87" s="132">
        <f t="shared" si="18"/>
        <v>7907.9362674154236</v>
      </c>
      <c r="I87" s="138"/>
      <c r="J87" s="139"/>
      <c r="K87" s="140"/>
      <c r="L87" s="141"/>
      <c r="M87" s="125" t="str">
        <f t="shared" si="16"/>
        <v/>
      </c>
      <c r="N87" s="76"/>
      <c r="O87" s="126">
        <f t="shared" si="17"/>
        <v>0</v>
      </c>
      <c r="P87" s="126">
        <f t="shared" si="19"/>
        <v>2</v>
      </c>
      <c r="Q87" s="127">
        <f t="shared" si="23"/>
        <v>104</v>
      </c>
      <c r="R87" s="142">
        <f t="shared" si="25"/>
        <v>4.1666666666666666E-3</v>
      </c>
      <c r="T87" s="129">
        <f t="shared" si="13"/>
        <v>1000000</v>
      </c>
      <c r="U87" s="127">
        <f t="shared" si="14"/>
        <v>180</v>
      </c>
      <c r="V87" s="130"/>
      <c r="W87" s="130"/>
      <c r="X87" s="130"/>
      <c r="Y87" s="130"/>
      <c r="Z87" s="130"/>
      <c r="AA87" s="130"/>
      <c r="AB87" s="130"/>
      <c r="AC87" s="130"/>
      <c r="AD87" s="130"/>
      <c r="AE87" s="130"/>
    </row>
    <row r="88" spans="1:31" s="126" customFormat="1" ht="15" x14ac:dyDescent="0.2">
      <c r="A88" s="131">
        <f t="shared" si="20"/>
        <v>78</v>
      </c>
      <c r="B88" s="132">
        <f t="shared" si="21"/>
        <v>661168.95894829067</v>
      </c>
      <c r="C88" s="132">
        <f t="shared" si="15"/>
        <v>2754.8706622845443</v>
      </c>
      <c r="D88" s="132">
        <f t="shared" si="24"/>
        <v>5153.0656051308797</v>
      </c>
      <c r="E88" s="194">
        <f t="shared" si="22"/>
        <v>7907.9362674154236</v>
      </c>
      <c r="F88" s="195"/>
      <c r="G88" s="196"/>
      <c r="H88" s="132">
        <f t="shared" si="18"/>
        <v>7907.9362674154236</v>
      </c>
      <c r="I88" s="138"/>
      <c r="J88" s="139"/>
      <c r="K88" s="140"/>
      <c r="L88" s="141"/>
      <c r="M88" s="125" t="str">
        <f t="shared" si="16"/>
        <v/>
      </c>
      <c r="N88" s="76"/>
      <c r="O88" s="126">
        <f t="shared" si="17"/>
        <v>0</v>
      </c>
      <c r="P88" s="126">
        <f t="shared" si="19"/>
        <v>2</v>
      </c>
      <c r="Q88" s="127">
        <f t="shared" si="23"/>
        <v>103</v>
      </c>
      <c r="R88" s="142">
        <f t="shared" si="25"/>
        <v>4.1666666666666666E-3</v>
      </c>
      <c r="T88" s="129">
        <f t="shared" ref="T88:T151" si="26">IF(OR(L87=$R$6,I87&gt;0),B88,T87)</f>
        <v>1000000</v>
      </c>
      <c r="U88" s="127">
        <f t="shared" ref="U88:U151" si="27">IF(OR(L87=$R$6,I87&gt;0),Q88,U87)</f>
        <v>180</v>
      </c>
      <c r="V88" s="130"/>
      <c r="W88" s="130"/>
      <c r="X88" s="130"/>
      <c r="Y88" s="130"/>
      <c r="Z88" s="130"/>
      <c r="AA88" s="130"/>
      <c r="AB88" s="130"/>
      <c r="AC88" s="130"/>
      <c r="AD88" s="130"/>
      <c r="AE88" s="130"/>
    </row>
    <row r="89" spans="1:31" s="126" customFormat="1" ht="15" x14ac:dyDescent="0.2">
      <c r="A89" s="131">
        <f t="shared" si="20"/>
        <v>79</v>
      </c>
      <c r="B89" s="132">
        <f t="shared" si="21"/>
        <v>656015.89334315981</v>
      </c>
      <c r="C89" s="132">
        <f t="shared" si="15"/>
        <v>2733.3995555964993</v>
      </c>
      <c r="D89" s="132">
        <f t="shared" si="24"/>
        <v>5174.5367118189242</v>
      </c>
      <c r="E89" s="194">
        <f t="shared" si="22"/>
        <v>7907.9362674154236</v>
      </c>
      <c r="F89" s="195"/>
      <c r="G89" s="196"/>
      <c r="H89" s="132">
        <f t="shared" si="18"/>
        <v>7907.9362674154236</v>
      </c>
      <c r="I89" s="138"/>
      <c r="J89" s="139"/>
      <c r="K89" s="140"/>
      <c r="L89" s="141"/>
      <c r="M89" s="125" t="str">
        <f t="shared" si="16"/>
        <v/>
      </c>
      <c r="N89" s="76"/>
      <c r="O89" s="126">
        <f t="shared" si="17"/>
        <v>0</v>
      </c>
      <c r="P89" s="126">
        <f t="shared" si="19"/>
        <v>2</v>
      </c>
      <c r="Q89" s="127">
        <f t="shared" si="23"/>
        <v>102</v>
      </c>
      <c r="R89" s="142">
        <f t="shared" si="25"/>
        <v>4.1666666666666666E-3</v>
      </c>
      <c r="T89" s="129">
        <f t="shared" si="26"/>
        <v>1000000</v>
      </c>
      <c r="U89" s="127">
        <f t="shared" si="27"/>
        <v>180</v>
      </c>
      <c r="V89" s="130"/>
      <c r="W89" s="130"/>
      <c r="X89" s="130"/>
      <c r="Y89" s="130"/>
      <c r="Z89" s="130"/>
      <c r="AA89" s="130"/>
      <c r="AB89" s="130"/>
      <c r="AC89" s="130"/>
      <c r="AD89" s="130"/>
      <c r="AE89" s="130"/>
    </row>
    <row r="90" spans="1:31" s="126" customFormat="1" ht="15" x14ac:dyDescent="0.2">
      <c r="A90" s="131">
        <f t="shared" si="20"/>
        <v>80</v>
      </c>
      <c r="B90" s="132">
        <f t="shared" si="21"/>
        <v>650841.35663134092</v>
      </c>
      <c r="C90" s="132">
        <f t="shared" si="15"/>
        <v>2711.8389859639205</v>
      </c>
      <c r="D90" s="132">
        <f t="shared" si="24"/>
        <v>5196.0972814515026</v>
      </c>
      <c r="E90" s="194">
        <f t="shared" si="22"/>
        <v>7907.9362674154236</v>
      </c>
      <c r="F90" s="195"/>
      <c r="G90" s="196"/>
      <c r="H90" s="132">
        <f t="shared" si="18"/>
        <v>7907.9362674154236</v>
      </c>
      <c r="I90" s="138"/>
      <c r="J90" s="139"/>
      <c r="K90" s="140"/>
      <c r="L90" s="141"/>
      <c r="M90" s="125" t="str">
        <f t="shared" si="16"/>
        <v/>
      </c>
      <c r="N90" s="76"/>
      <c r="O90" s="126">
        <f t="shared" si="17"/>
        <v>0</v>
      </c>
      <c r="P90" s="126">
        <f t="shared" si="19"/>
        <v>2</v>
      </c>
      <c r="Q90" s="127">
        <f t="shared" si="23"/>
        <v>101</v>
      </c>
      <c r="R90" s="142">
        <f t="shared" si="25"/>
        <v>4.1666666666666666E-3</v>
      </c>
      <c r="T90" s="129">
        <f t="shared" si="26"/>
        <v>1000000</v>
      </c>
      <c r="U90" s="127">
        <f t="shared" si="27"/>
        <v>180</v>
      </c>
      <c r="V90" s="130"/>
      <c r="W90" s="130"/>
      <c r="X90" s="130"/>
      <c r="Y90" s="130"/>
      <c r="Z90" s="130"/>
      <c r="AA90" s="130"/>
      <c r="AB90" s="130"/>
      <c r="AC90" s="130"/>
      <c r="AD90" s="130"/>
      <c r="AE90" s="130"/>
    </row>
    <row r="91" spans="1:31" s="126" customFormat="1" ht="15" x14ac:dyDescent="0.2">
      <c r="A91" s="131">
        <f t="shared" si="20"/>
        <v>81</v>
      </c>
      <c r="B91" s="132">
        <f t="shared" si="21"/>
        <v>645645.25934988947</v>
      </c>
      <c r="C91" s="132">
        <f t="shared" si="15"/>
        <v>2690.1885806245396</v>
      </c>
      <c r="D91" s="132">
        <f t="shared" si="24"/>
        <v>5217.7476867908845</v>
      </c>
      <c r="E91" s="194">
        <f t="shared" si="22"/>
        <v>7907.9362674154236</v>
      </c>
      <c r="F91" s="195"/>
      <c r="G91" s="196"/>
      <c r="H91" s="132">
        <f t="shared" si="18"/>
        <v>7907.9362674154236</v>
      </c>
      <c r="I91" s="138"/>
      <c r="J91" s="139"/>
      <c r="K91" s="140"/>
      <c r="L91" s="141"/>
      <c r="M91" s="125" t="str">
        <f t="shared" si="16"/>
        <v/>
      </c>
      <c r="N91" s="76"/>
      <c r="O91" s="126">
        <f t="shared" si="17"/>
        <v>0</v>
      </c>
      <c r="P91" s="126">
        <f t="shared" si="19"/>
        <v>2</v>
      </c>
      <c r="Q91" s="127">
        <f t="shared" si="23"/>
        <v>100</v>
      </c>
      <c r="R91" s="142">
        <f t="shared" si="25"/>
        <v>4.1666666666666666E-3</v>
      </c>
      <c r="T91" s="129">
        <f t="shared" si="26"/>
        <v>1000000</v>
      </c>
      <c r="U91" s="127">
        <f t="shared" si="27"/>
        <v>180</v>
      </c>
      <c r="V91" s="130"/>
      <c r="W91" s="130"/>
      <c r="X91" s="130"/>
      <c r="Y91" s="130"/>
      <c r="Z91" s="130"/>
      <c r="AA91" s="130"/>
      <c r="AB91" s="130"/>
      <c r="AC91" s="130"/>
      <c r="AD91" s="130"/>
      <c r="AE91" s="130"/>
    </row>
    <row r="92" spans="1:31" s="126" customFormat="1" ht="15" x14ac:dyDescent="0.2">
      <c r="A92" s="131">
        <f t="shared" si="20"/>
        <v>82</v>
      </c>
      <c r="B92" s="132">
        <f t="shared" si="21"/>
        <v>640427.51166309859</v>
      </c>
      <c r="C92" s="132">
        <f t="shared" si="15"/>
        <v>2668.4479652629107</v>
      </c>
      <c r="D92" s="132">
        <f t="shared" si="24"/>
        <v>5239.4883021525129</v>
      </c>
      <c r="E92" s="194">
        <f t="shared" si="22"/>
        <v>7907.9362674154236</v>
      </c>
      <c r="F92" s="195"/>
      <c r="G92" s="196"/>
      <c r="H92" s="132">
        <f t="shared" si="18"/>
        <v>7907.9362674154236</v>
      </c>
      <c r="I92" s="138"/>
      <c r="J92" s="139"/>
      <c r="K92" s="140"/>
      <c r="L92" s="141"/>
      <c r="M92" s="125" t="str">
        <f t="shared" si="16"/>
        <v/>
      </c>
      <c r="N92" s="76"/>
      <c r="O92" s="126">
        <f t="shared" si="17"/>
        <v>0</v>
      </c>
      <c r="P92" s="126">
        <f t="shared" si="19"/>
        <v>2</v>
      </c>
      <c r="Q92" s="127">
        <f t="shared" si="23"/>
        <v>99</v>
      </c>
      <c r="R92" s="142">
        <f t="shared" si="25"/>
        <v>4.1666666666666666E-3</v>
      </c>
      <c r="T92" s="129">
        <f t="shared" si="26"/>
        <v>1000000</v>
      </c>
      <c r="U92" s="127">
        <f t="shared" si="27"/>
        <v>180</v>
      </c>
      <c r="V92" s="130"/>
      <c r="W92" s="130"/>
      <c r="X92" s="130"/>
      <c r="Y92" s="130"/>
      <c r="Z92" s="130"/>
      <c r="AA92" s="130"/>
      <c r="AB92" s="130"/>
      <c r="AC92" s="130"/>
      <c r="AD92" s="130"/>
      <c r="AE92" s="130"/>
    </row>
    <row r="93" spans="1:31" s="126" customFormat="1" ht="15" x14ac:dyDescent="0.2">
      <c r="A93" s="131">
        <f t="shared" si="20"/>
        <v>83</v>
      </c>
      <c r="B93" s="132">
        <f t="shared" si="21"/>
        <v>635188.0233609461</v>
      </c>
      <c r="C93" s="132">
        <f t="shared" si="15"/>
        <v>2646.6167640039421</v>
      </c>
      <c r="D93" s="132">
        <f t="shared" si="24"/>
        <v>5261.3195034114815</v>
      </c>
      <c r="E93" s="194">
        <f t="shared" si="22"/>
        <v>7907.9362674154236</v>
      </c>
      <c r="F93" s="195"/>
      <c r="G93" s="196"/>
      <c r="H93" s="132">
        <f t="shared" si="18"/>
        <v>7907.9362674154236</v>
      </c>
      <c r="I93" s="138"/>
      <c r="J93" s="139"/>
      <c r="K93" s="140"/>
      <c r="L93" s="141"/>
      <c r="M93" s="125" t="str">
        <f t="shared" si="16"/>
        <v/>
      </c>
      <c r="N93" s="76"/>
      <c r="O93" s="126">
        <f t="shared" si="17"/>
        <v>0</v>
      </c>
      <c r="P93" s="126">
        <f t="shared" si="19"/>
        <v>2</v>
      </c>
      <c r="Q93" s="127">
        <f t="shared" si="23"/>
        <v>98</v>
      </c>
      <c r="R93" s="142">
        <f t="shared" si="25"/>
        <v>4.1666666666666666E-3</v>
      </c>
      <c r="T93" s="129">
        <f t="shared" si="26"/>
        <v>1000000</v>
      </c>
      <c r="U93" s="127">
        <f t="shared" si="27"/>
        <v>180</v>
      </c>
      <c r="V93" s="130"/>
      <c r="W93" s="130"/>
      <c r="X93" s="130"/>
      <c r="Y93" s="130"/>
      <c r="Z93" s="130"/>
      <c r="AA93" s="130"/>
      <c r="AB93" s="130"/>
      <c r="AC93" s="130"/>
      <c r="AD93" s="130"/>
      <c r="AE93" s="130"/>
    </row>
    <row r="94" spans="1:31" s="126" customFormat="1" ht="15" x14ac:dyDescent="0.2">
      <c r="A94" s="131">
        <f t="shared" si="20"/>
        <v>84</v>
      </c>
      <c r="B94" s="132">
        <f t="shared" si="21"/>
        <v>629926.70385753457</v>
      </c>
      <c r="C94" s="132">
        <f t="shared" si="15"/>
        <v>2624.694599406394</v>
      </c>
      <c r="D94" s="132">
        <f t="shared" si="24"/>
        <v>5283.24166800903</v>
      </c>
      <c r="E94" s="194">
        <f t="shared" si="22"/>
        <v>7907.9362674154236</v>
      </c>
      <c r="F94" s="195"/>
      <c r="G94" s="196"/>
      <c r="H94" s="132">
        <f t="shared" si="18"/>
        <v>7907.9362674154236</v>
      </c>
      <c r="I94" s="138"/>
      <c r="J94" s="139"/>
      <c r="K94" s="140"/>
      <c r="L94" s="141"/>
      <c r="M94" s="125" t="str">
        <f t="shared" si="16"/>
        <v/>
      </c>
      <c r="N94" s="76"/>
      <c r="O94" s="126">
        <f t="shared" si="17"/>
        <v>0</v>
      </c>
      <c r="P94" s="126">
        <f t="shared" si="19"/>
        <v>2</v>
      </c>
      <c r="Q94" s="127">
        <f t="shared" si="23"/>
        <v>97</v>
      </c>
      <c r="R94" s="142">
        <f t="shared" si="25"/>
        <v>4.1666666666666666E-3</v>
      </c>
      <c r="T94" s="129">
        <f t="shared" si="26"/>
        <v>1000000</v>
      </c>
      <c r="U94" s="127">
        <f t="shared" si="27"/>
        <v>180</v>
      </c>
      <c r="V94" s="130"/>
      <c r="W94" s="130"/>
      <c r="X94" s="130"/>
      <c r="Y94" s="130"/>
      <c r="Z94" s="130"/>
      <c r="AA94" s="130"/>
      <c r="AB94" s="130"/>
      <c r="AC94" s="130"/>
      <c r="AD94" s="130"/>
      <c r="AE94" s="130"/>
    </row>
    <row r="95" spans="1:31" s="126" customFormat="1" ht="15" x14ac:dyDescent="0.2">
      <c r="A95" s="131">
        <f t="shared" si="20"/>
        <v>85</v>
      </c>
      <c r="B95" s="132">
        <f t="shared" si="21"/>
        <v>624643.46218952548</v>
      </c>
      <c r="C95" s="132">
        <f t="shared" si="15"/>
        <v>2602.6810924563561</v>
      </c>
      <c r="D95" s="132">
        <f t="shared" si="24"/>
        <v>5305.2551749590675</v>
      </c>
      <c r="E95" s="194">
        <f t="shared" si="22"/>
        <v>7907.9362674154236</v>
      </c>
      <c r="F95" s="195"/>
      <c r="G95" s="196"/>
      <c r="H95" s="132">
        <f t="shared" si="18"/>
        <v>7907.9362674154236</v>
      </c>
      <c r="I95" s="138"/>
      <c r="J95" s="139"/>
      <c r="K95" s="140"/>
      <c r="L95" s="141"/>
      <c r="M95" s="125" t="str">
        <f t="shared" si="16"/>
        <v/>
      </c>
      <c r="N95" s="76"/>
      <c r="O95" s="126">
        <f t="shared" si="17"/>
        <v>0</v>
      </c>
      <c r="P95" s="126">
        <f t="shared" si="19"/>
        <v>2</v>
      </c>
      <c r="Q95" s="127">
        <f t="shared" si="23"/>
        <v>96</v>
      </c>
      <c r="R95" s="142">
        <f t="shared" si="25"/>
        <v>4.1666666666666666E-3</v>
      </c>
      <c r="T95" s="129">
        <f t="shared" si="26"/>
        <v>1000000</v>
      </c>
      <c r="U95" s="127">
        <f t="shared" si="27"/>
        <v>180</v>
      </c>
      <c r="V95" s="130"/>
      <c r="W95" s="130"/>
      <c r="X95" s="130"/>
      <c r="Y95" s="130"/>
      <c r="Z95" s="130"/>
      <c r="AA95" s="130"/>
      <c r="AB95" s="130"/>
      <c r="AC95" s="130"/>
      <c r="AD95" s="130"/>
      <c r="AE95" s="130"/>
    </row>
    <row r="96" spans="1:31" s="126" customFormat="1" ht="15" x14ac:dyDescent="0.2">
      <c r="A96" s="131">
        <f t="shared" si="20"/>
        <v>86</v>
      </c>
      <c r="B96" s="132">
        <f t="shared" si="21"/>
        <v>619338.2070145664</v>
      </c>
      <c r="C96" s="132">
        <f t="shared" si="15"/>
        <v>2580.5758625606932</v>
      </c>
      <c r="D96" s="132">
        <f t="shared" si="24"/>
        <v>5327.3604048547304</v>
      </c>
      <c r="E96" s="194">
        <f t="shared" si="22"/>
        <v>7907.9362674154236</v>
      </c>
      <c r="F96" s="195"/>
      <c r="G96" s="196"/>
      <c r="H96" s="132">
        <f t="shared" si="18"/>
        <v>7907.9362674154236</v>
      </c>
      <c r="I96" s="138"/>
      <c r="J96" s="139"/>
      <c r="K96" s="140"/>
      <c r="L96" s="141"/>
      <c r="M96" s="125" t="str">
        <f t="shared" si="16"/>
        <v/>
      </c>
      <c r="N96" s="76"/>
      <c r="O96" s="126">
        <f t="shared" si="17"/>
        <v>0</v>
      </c>
      <c r="P96" s="126">
        <f t="shared" si="19"/>
        <v>2</v>
      </c>
      <c r="Q96" s="127">
        <f t="shared" si="23"/>
        <v>95</v>
      </c>
      <c r="R96" s="142">
        <f t="shared" si="25"/>
        <v>4.1666666666666666E-3</v>
      </c>
      <c r="T96" s="129">
        <f t="shared" si="26"/>
        <v>1000000</v>
      </c>
      <c r="U96" s="127">
        <f t="shared" si="27"/>
        <v>180</v>
      </c>
      <c r="V96" s="130"/>
      <c r="W96" s="130"/>
      <c r="X96" s="130"/>
      <c r="Y96" s="130"/>
      <c r="Z96" s="130"/>
      <c r="AA96" s="130"/>
      <c r="AB96" s="130"/>
      <c r="AC96" s="130"/>
      <c r="AD96" s="130"/>
      <c r="AE96" s="130"/>
    </row>
    <row r="97" spans="1:31" s="126" customFormat="1" ht="15" x14ac:dyDescent="0.2">
      <c r="A97" s="131">
        <f t="shared" si="20"/>
        <v>87</v>
      </c>
      <c r="B97" s="132">
        <f t="shared" si="21"/>
        <v>614010.84660971165</v>
      </c>
      <c r="C97" s="132">
        <f t="shared" si="15"/>
        <v>2558.3785275404653</v>
      </c>
      <c r="D97" s="132">
        <f t="shared" si="24"/>
        <v>5349.5577398749583</v>
      </c>
      <c r="E97" s="194">
        <f t="shared" si="22"/>
        <v>7907.9362674154236</v>
      </c>
      <c r="F97" s="195"/>
      <c r="G97" s="196"/>
      <c r="H97" s="132">
        <f t="shared" si="18"/>
        <v>7907.9362674154236</v>
      </c>
      <c r="I97" s="138"/>
      <c r="J97" s="139"/>
      <c r="K97" s="140"/>
      <c r="L97" s="141"/>
      <c r="M97" s="125" t="str">
        <f t="shared" si="16"/>
        <v/>
      </c>
      <c r="N97" s="76"/>
      <c r="O97" s="126">
        <f t="shared" si="17"/>
        <v>0</v>
      </c>
      <c r="P97" s="126">
        <f t="shared" si="19"/>
        <v>2</v>
      </c>
      <c r="Q97" s="127">
        <f t="shared" si="23"/>
        <v>94</v>
      </c>
      <c r="R97" s="142">
        <f t="shared" si="25"/>
        <v>4.1666666666666666E-3</v>
      </c>
      <c r="T97" s="129">
        <f t="shared" si="26"/>
        <v>1000000</v>
      </c>
      <c r="U97" s="127">
        <f t="shared" si="27"/>
        <v>180</v>
      </c>
      <c r="V97" s="130"/>
      <c r="W97" s="130"/>
      <c r="X97" s="130"/>
      <c r="Y97" s="130"/>
      <c r="Z97" s="130"/>
      <c r="AA97" s="130"/>
      <c r="AB97" s="130"/>
      <c r="AC97" s="130"/>
      <c r="AD97" s="130"/>
      <c r="AE97" s="130"/>
    </row>
    <row r="98" spans="1:31" s="126" customFormat="1" ht="15" x14ac:dyDescent="0.2">
      <c r="A98" s="131">
        <f t="shared" si="20"/>
        <v>88</v>
      </c>
      <c r="B98" s="132">
        <f t="shared" si="21"/>
        <v>608661.28886983672</v>
      </c>
      <c r="C98" s="132">
        <f t="shared" si="15"/>
        <v>2536.0887036243198</v>
      </c>
      <c r="D98" s="132">
        <f t="shared" si="24"/>
        <v>5371.8475637911033</v>
      </c>
      <c r="E98" s="194">
        <f t="shared" si="22"/>
        <v>7907.9362674154236</v>
      </c>
      <c r="F98" s="195"/>
      <c r="G98" s="196"/>
      <c r="H98" s="132">
        <f t="shared" si="18"/>
        <v>7907.9362674154236</v>
      </c>
      <c r="I98" s="138"/>
      <c r="J98" s="139"/>
      <c r="K98" s="140"/>
      <c r="L98" s="141"/>
      <c r="M98" s="125" t="str">
        <f t="shared" si="16"/>
        <v/>
      </c>
      <c r="N98" s="76"/>
      <c r="O98" s="126">
        <f t="shared" si="17"/>
        <v>0</v>
      </c>
      <c r="P98" s="126">
        <f t="shared" si="19"/>
        <v>2</v>
      </c>
      <c r="Q98" s="127">
        <f t="shared" si="23"/>
        <v>93</v>
      </c>
      <c r="R98" s="142">
        <f t="shared" si="25"/>
        <v>4.1666666666666666E-3</v>
      </c>
      <c r="T98" s="129">
        <f t="shared" si="26"/>
        <v>1000000</v>
      </c>
      <c r="U98" s="127">
        <f t="shared" si="27"/>
        <v>180</v>
      </c>
      <c r="V98" s="130"/>
      <c r="W98" s="130"/>
      <c r="X98" s="130"/>
      <c r="Y98" s="130"/>
      <c r="Z98" s="130"/>
      <c r="AA98" s="130"/>
      <c r="AB98" s="130"/>
      <c r="AC98" s="130"/>
      <c r="AD98" s="130"/>
      <c r="AE98" s="130"/>
    </row>
    <row r="99" spans="1:31" s="126" customFormat="1" ht="15" x14ac:dyDescent="0.2">
      <c r="A99" s="131">
        <f t="shared" si="20"/>
        <v>89</v>
      </c>
      <c r="B99" s="132">
        <f t="shared" si="21"/>
        <v>603289.44130604563</v>
      </c>
      <c r="C99" s="132">
        <f t="shared" si="15"/>
        <v>2513.7060054418566</v>
      </c>
      <c r="D99" s="132">
        <f t="shared" si="24"/>
        <v>5394.2302619735674</v>
      </c>
      <c r="E99" s="194">
        <f t="shared" si="22"/>
        <v>7907.9362674154236</v>
      </c>
      <c r="F99" s="195"/>
      <c r="G99" s="196"/>
      <c r="H99" s="132">
        <f t="shared" si="18"/>
        <v>7907.9362674154236</v>
      </c>
      <c r="I99" s="138"/>
      <c r="J99" s="139"/>
      <c r="K99" s="140"/>
      <c r="L99" s="141"/>
      <c r="M99" s="125" t="str">
        <f t="shared" si="16"/>
        <v/>
      </c>
      <c r="N99" s="76"/>
      <c r="O99" s="126">
        <f t="shared" si="17"/>
        <v>0</v>
      </c>
      <c r="P99" s="126">
        <f t="shared" si="19"/>
        <v>2</v>
      </c>
      <c r="Q99" s="127">
        <f t="shared" si="23"/>
        <v>92</v>
      </c>
      <c r="R99" s="142">
        <f t="shared" si="25"/>
        <v>4.1666666666666666E-3</v>
      </c>
      <c r="T99" s="129">
        <f t="shared" si="26"/>
        <v>1000000</v>
      </c>
      <c r="U99" s="127">
        <f t="shared" si="27"/>
        <v>180</v>
      </c>
      <c r="V99" s="130"/>
      <c r="W99" s="130"/>
      <c r="X99" s="130"/>
      <c r="Y99" s="130"/>
      <c r="Z99" s="130"/>
      <c r="AA99" s="130"/>
      <c r="AB99" s="130"/>
      <c r="AC99" s="130"/>
      <c r="AD99" s="130"/>
      <c r="AE99" s="130"/>
    </row>
    <row r="100" spans="1:31" s="126" customFormat="1" ht="15" x14ac:dyDescent="0.2">
      <c r="A100" s="131">
        <f t="shared" si="20"/>
        <v>90</v>
      </c>
      <c r="B100" s="132">
        <f t="shared" si="21"/>
        <v>597895.21104407206</v>
      </c>
      <c r="C100" s="132">
        <f t="shared" si="15"/>
        <v>2491.2300460169668</v>
      </c>
      <c r="D100" s="132">
        <f t="shared" si="24"/>
        <v>5416.7062213984573</v>
      </c>
      <c r="E100" s="194">
        <f t="shared" si="22"/>
        <v>7907.9362674154236</v>
      </c>
      <c r="F100" s="195"/>
      <c r="G100" s="196"/>
      <c r="H100" s="132">
        <f t="shared" si="18"/>
        <v>7907.9362674154236</v>
      </c>
      <c r="I100" s="138"/>
      <c r="J100" s="139"/>
      <c r="K100" s="140"/>
      <c r="L100" s="141"/>
      <c r="M100" s="125" t="str">
        <f t="shared" si="16"/>
        <v/>
      </c>
      <c r="N100" s="76"/>
      <c r="O100" s="126">
        <f t="shared" si="17"/>
        <v>0</v>
      </c>
      <c r="P100" s="126">
        <f t="shared" si="19"/>
        <v>2</v>
      </c>
      <c r="Q100" s="127">
        <f t="shared" si="23"/>
        <v>91</v>
      </c>
      <c r="R100" s="142">
        <f t="shared" si="25"/>
        <v>4.1666666666666666E-3</v>
      </c>
      <c r="T100" s="129">
        <f t="shared" si="26"/>
        <v>1000000</v>
      </c>
      <c r="U100" s="127">
        <f t="shared" si="27"/>
        <v>180</v>
      </c>
      <c r="V100" s="130"/>
      <c r="W100" s="130"/>
      <c r="X100" s="130"/>
      <c r="Y100" s="130"/>
      <c r="Z100" s="130"/>
      <c r="AA100" s="130"/>
      <c r="AB100" s="130"/>
      <c r="AC100" s="130"/>
      <c r="AD100" s="130"/>
      <c r="AE100" s="130"/>
    </row>
    <row r="101" spans="1:31" s="126" customFormat="1" ht="15" x14ac:dyDescent="0.2">
      <c r="A101" s="131">
        <f t="shared" si="20"/>
        <v>91</v>
      </c>
      <c r="B101" s="132">
        <f t="shared" si="21"/>
        <v>592478.50482267363</v>
      </c>
      <c r="C101" s="132">
        <f t="shared" si="15"/>
        <v>2468.6604367611399</v>
      </c>
      <c r="D101" s="132">
        <f t="shared" si="24"/>
        <v>5439.2758306542837</v>
      </c>
      <c r="E101" s="194">
        <f t="shared" si="22"/>
        <v>7907.9362674154236</v>
      </c>
      <c r="F101" s="195"/>
      <c r="G101" s="196"/>
      <c r="H101" s="132">
        <f t="shared" si="18"/>
        <v>7907.9362674154236</v>
      </c>
      <c r="I101" s="138"/>
      <c r="J101" s="139"/>
      <c r="K101" s="140"/>
      <c r="L101" s="141"/>
      <c r="M101" s="125" t="str">
        <f t="shared" si="16"/>
        <v/>
      </c>
      <c r="N101" s="76"/>
      <c r="O101" s="126">
        <f t="shared" si="17"/>
        <v>0</v>
      </c>
      <c r="P101" s="126">
        <f t="shared" si="19"/>
        <v>2</v>
      </c>
      <c r="Q101" s="127">
        <f t="shared" si="23"/>
        <v>90</v>
      </c>
      <c r="R101" s="142">
        <f t="shared" si="25"/>
        <v>4.1666666666666666E-3</v>
      </c>
      <c r="T101" s="129">
        <f t="shared" si="26"/>
        <v>1000000</v>
      </c>
      <c r="U101" s="127">
        <f t="shared" si="27"/>
        <v>180</v>
      </c>
      <c r="V101" s="130"/>
      <c r="W101" s="130"/>
      <c r="X101" s="130"/>
      <c r="Y101" s="130"/>
      <c r="Z101" s="130"/>
      <c r="AA101" s="130"/>
      <c r="AB101" s="130"/>
      <c r="AC101" s="130"/>
      <c r="AD101" s="130"/>
      <c r="AE101" s="130"/>
    </row>
    <row r="102" spans="1:31" s="126" customFormat="1" ht="15" x14ac:dyDescent="0.2">
      <c r="A102" s="131">
        <f t="shared" si="20"/>
        <v>92</v>
      </c>
      <c r="B102" s="132">
        <f t="shared" si="21"/>
        <v>587039.22899201931</v>
      </c>
      <c r="C102" s="132">
        <f t="shared" si="15"/>
        <v>2445.9967874667473</v>
      </c>
      <c r="D102" s="132">
        <f t="shared" si="24"/>
        <v>5461.9394799486763</v>
      </c>
      <c r="E102" s="194">
        <f t="shared" si="22"/>
        <v>7907.9362674154236</v>
      </c>
      <c r="F102" s="195"/>
      <c r="G102" s="196"/>
      <c r="H102" s="132">
        <f t="shared" si="18"/>
        <v>7907.9362674154236</v>
      </c>
      <c r="I102" s="138"/>
      <c r="J102" s="139"/>
      <c r="K102" s="140"/>
      <c r="L102" s="141"/>
      <c r="M102" s="125" t="str">
        <f t="shared" si="16"/>
        <v/>
      </c>
      <c r="N102" s="76"/>
      <c r="O102" s="126">
        <f t="shared" si="17"/>
        <v>0</v>
      </c>
      <c r="P102" s="126">
        <f t="shared" si="19"/>
        <v>2</v>
      </c>
      <c r="Q102" s="127">
        <f t="shared" si="23"/>
        <v>89</v>
      </c>
      <c r="R102" s="142">
        <f t="shared" si="25"/>
        <v>4.1666666666666666E-3</v>
      </c>
      <c r="T102" s="129">
        <f t="shared" si="26"/>
        <v>1000000</v>
      </c>
      <c r="U102" s="127">
        <f t="shared" si="27"/>
        <v>180</v>
      </c>
      <c r="V102" s="130"/>
      <c r="W102" s="130"/>
      <c r="X102" s="130"/>
      <c r="Y102" s="130"/>
      <c r="Z102" s="130"/>
      <c r="AA102" s="130"/>
      <c r="AB102" s="130"/>
      <c r="AC102" s="130"/>
      <c r="AD102" s="130"/>
      <c r="AE102" s="130"/>
    </row>
    <row r="103" spans="1:31" s="126" customFormat="1" ht="15" x14ac:dyDescent="0.2">
      <c r="A103" s="131">
        <f t="shared" si="20"/>
        <v>93</v>
      </c>
      <c r="B103" s="132">
        <f t="shared" si="21"/>
        <v>581577.28951207059</v>
      </c>
      <c r="C103" s="132">
        <f t="shared" si="15"/>
        <v>2423.2387063002943</v>
      </c>
      <c r="D103" s="132">
        <f t="shared" si="24"/>
        <v>5484.6975611151292</v>
      </c>
      <c r="E103" s="194">
        <f t="shared" si="22"/>
        <v>7907.9362674154236</v>
      </c>
      <c r="F103" s="195"/>
      <c r="G103" s="196"/>
      <c r="H103" s="132">
        <f t="shared" si="18"/>
        <v>7907.9362674154236</v>
      </c>
      <c r="I103" s="138"/>
      <c r="J103" s="139"/>
      <c r="K103" s="140"/>
      <c r="L103" s="141"/>
      <c r="M103" s="125" t="str">
        <f t="shared" si="16"/>
        <v/>
      </c>
      <c r="N103" s="76"/>
      <c r="O103" s="126">
        <f t="shared" si="17"/>
        <v>0</v>
      </c>
      <c r="P103" s="126">
        <f t="shared" si="19"/>
        <v>2</v>
      </c>
      <c r="Q103" s="127">
        <f t="shared" si="23"/>
        <v>88</v>
      </c>
      <c r="R103" s="142">
        <f t="shared" si="25"/>
        <v>4.1666666666666666E-3</v>
      </c>
      <c r="T103" s="129">
        <f t="shared" si="26"/>
        <v>1000000</v>
      </c>
      <c r="U103" s="127">
        <f t="shared" si="27"/>
        <v>180</v>
      </c>
      <c r="V103" s="130"/>
      <c r="W103" s="130"/>
      <c r="X103" s="130"/>
      <c r="Y103" s="130"/>
      <c r="Z103" s="130"/>
      <c r="AA103" s="130"/>
      <c r="AB103" s="130"/>
      <c r="AC103" s="130"/>
      <c r="AD103" s="130"/>
      <c r="AE103" s="130"/>
    </row>
    <row r="104" spans="1:31" s="126" customFormat="1" ht="15" x14ac:dyDescent="0.2">
      <c r="A104" s="131">
        <f t="shared" si="20"/>
        <v>94</v>
      </c>
      <c r="B104" s="132">
        <f t="shared" si="21"/>
        <v>576092.59195095545</v>
      </c>
      <c r="C104" s="132">
        <f t="shared" si="15"/>
        <v>2400.3857997956475</v>
      </c>
      <c r="D104" s="132">
        <f t="shared" si="24"/>
        <v>5507.5504676197761</v>
      </c>
      <c r="E104" s="194">
        <f t="shared" si="22"/>
        <v>7907.9362674154236</v>
      </c>
      <c r="F104" s="195"/>
      <c r="G104" s="196"/>
      <c r="H104" s="132">
        <f t="shared" si="18"/>
        <v>7907.9362674154236</v>
      </c>
      <c r="I104" s="138"/>
      <c r="J104" s="139"/>
      <c r="K104" s="140"/>
      <c r="L104" s="141"/>
      <c r="M104" s="125" t="str">
        <f t="shared" si="16"/>
        <v/>
      </c>
      <c r="N104" s="76"/>
      <c r="O104" s="126">
        <f t="shared" si="17"/>
        <v>0</v>
      </c>
      <c r="P104" s="126">
        <f t="shared" si="19"/>
        <v>2</v>
      </c>
      <c r="Q104" s="127">
        <f t="shared" si="23"/>
        <v>87</v>
      </c>
      <c r="R104" s="142">
        <f t="shared" si="25"/>
        <v>4.1666666666666666E-3</v>
      </c>
      <c r="T104" s="129">
        <f t="shared" si="26"/>
        <v>1000000</v>
      </c>
      <c r="U104" s="127">
        <f t="shared" si="27"/>
        <v>180</v>
      </c>
      <c r="V104" s="130"/>
      <c r="W104" s="130"/>
      <c r="X104" s="130"/>
      <c r="Y104" s="130"/>
      <c r="Z104" s="130"/>
      <c r="AA104" s="130"/>
      <c r="AB104" s="130"/>
      <c r="AC104" s="130"/>
      <c r="AD104" s="130"/>
      <c r="AE104" s="130"/>
    </row>
    <row r="105" spans="1:31" s="126" customFormat="1" ht="15" x14ac:dyDescent="0.2">
      <c r="A105" s="131">
        <f t="shared" si="20"/>
        <v>95</v>
      </c>
      <c r="B105" s="132">
        <f t="shared" si="21"/>
        <v>570585.04148333566</v>
      </c>
      <c r="C105" s="132">
        <f t="shared" si="15"/>
        <v>2377.4376728472321</v>
      </c>
      <c r="D105" s="132">
        <f t="shared" si="24"/>
        <v>5530.498594568191</v>
      </c>
      <c r="E105" s="194">
        <f t="shared" si="22"/>
        <v>7907.9362674154236</v>
      </c>
      <c r="F105" s="195"/>
      <c r="G105" s="196"/>
      <c r="H105" s="132">
        <f t="shared" si="18"/>
        <v>7907.9362674154236</v>
      </c>
      <c r="I105" s="138"/>
      <c r="J105" s="139"/>
      <c r="K105" s="140"/>
      <c r="L105" s="141"/>
      <c r="M105" s="125" t="str">
        <f t="shared" si="16"/>
        <v/>
      </c>
      <c r="N105" s="76"/>
      <c r="O105" s="126">
        <f t="shared" si="17"/>
        <v>0</v>
      </c>
      <c r="P105" s="126">
        <f t="shared" si="19"/>
        <v>2</v>
      </c>
      <c r="Q105" s="127">
        <f t="shared" si="23"/>
        <v>86</v>
      </c>
      <c r="R105" s="142">
        <f t="shared" si="25"/>
        <v>4.1666666666666666E-3</v>
      </c>
      <c r="T105" s="129">
        <f t="shared" si="26"/>
        <v>1000000</v>
      </c>
      <c r="U105" s="127">
        <f t="shared" si="27"/>
        <v>180</v>
      </c>
      <c r="V105" s="130"/>
      <c r="W105" s="130"/>
      <c r="X105" s="130"/>
      <c r="Y105" s="130"/>
      <c r="Z105" s="130"/>
      <c r="AA105" s="130"/>
      <c r="AB105" s="130"/>
      <c r="AC105" s="130"/>
      <c r="AD105" s="130"/>
      <c r="AE105" s="130"/>
    </row>
    <row r="106" spans="1:31" s="126" customFormat="1" ht="15" x14ac:dyDescent="0.2">
      <c r="A106" s="131">
        <f t="shared" si="20"/>
        <v>96</v>
      </c>
      <c r="B106" s="132">
        <f t="shared" si="21"/>
        <v>565054.54288876744</v>
      </c>
      <c r="C106" s="132">
        <f t="shared" si="15"/>
        <v>2354.3939287031976</v>
      </c>
      <c r="D106" s="132">
        <f t="shared" si="24"/>
        <v>5553.5423387122264</v>
      </c>
      <c r="E106" s="194">
        <f t="shared" si="22"/>
        <v>7907.9362674154236</v>
      </c>
      <c r="F106" s="195"/>
      <c r="G106" s="196"/>
      <c r="H106" s="132">
        <f t="shared" si="18"/>
        <v>7907.9362674154236</v>
      </c>
      <c r="I106" s="138"/>
      <c r="J106" s="139"/>
      <c r="K106" s="140"/>
      <c r="L106" s="141"/>
      <c r="M106" s="125" t="str">
        <f t="shared" si="16"/>
        <v/>
      </c>
      <c r="N106" s="76"/>
      <c r="O106" s="126">
        <f t="shared" si="17"/>
        <v>0</v>
      </c>
      <c r="P106" s="126">
        <f t="shared" si="19"/>
        <v>2</v>
      </c>
      <c r="Q106" s="127">
        <f t="shared" si="23"/>
        <v>85</v>
      </c>
      <c r="R106" s="142">
        <f t="shared" si="25"/>
        <v>4.1666666666666666E-3</v>
      </c>
      <c r="T106" s="129">
        <f t="shared" si="26"/>
        <v>1000000</v>
      </c>
      <c r="U106" s="127">
        <f t="shared" si="27"/>
        <v>180</v>
      </c>
      <c r="V106" s="130"/>
      <c r="W106" s="130"/>
      <c r="X106" s="130"/>
      <c r="Y106" s="130"/>
      <c r="Z106" s="130"/>
      <c r="AA106" s="130"/>
      <c r="AB106" s="130"/>
      <c r="AC106" s="130"/>
      <c r="AD106" s="130"/>
      <c r="AE106" s="130"/>
    </row>
    <row r="107" spans="1:31" s="126" customFormat="1" ht="15" x14ac:dyDescent="0.2">
      <c r="A107" s="131">
        <f t="shared" si="20"/>
        <v>97</v>
      </c>
      <c r="B107" s="132">
        <f t="shared" si="21"/>
        <v>559501.00055005518</v>
      </c>
      <c r="C107" s="132">
        <f t="shared" si="15"/>
        <v>2331.2541689585632</v>
      </c>
      <c r="D107" s="132">
        <f t="shared" si="24"/>
        <v>5576.6820984568603</v>
      </c>
      <c r="E107" s="194">
        <f t="shared" si="22"/>
        <v>7907.9362674154236</v>
      </c>
      <c r="F107" s="195"/>
      <c r="G107" s="196"/>
      <c r="H107" s="132">
        <f t="shared" si="18"/>
        <v>7907.9362674154236</v>
      </c>
      <c r="I107" s="138"/>
      <c r="J107" s="139"/>
      <c r="K107" s="140"/>
      <c r="L107" s="141"/>
      <c r="M107" s="125" t="str">
        <f t="shared" si="16"/>
        <v/>
      </c>
      <c r="N107" s="76"/>
      <c r="O107" s="126">
        <f t="shared" si="17"/>
        <v>0</v>
      </c>
      <c r="P107" s="126">
        <f t="shared" si="19"/>
        <v>2</v>
      </c>
      <c r="Q107" s="127">
        <f t="shared" si="23"/>
        <v>84</v>
      </c>
      <c r="R107" s="142">
        <f t="shared" si="25"/>
        <v>4.1666666666666666E-3</v>
      </c>
      <c r="T107" s="129">
        <f t="shared" si="26"/>
        <v>1000000</v>
      </c>
      <c r="U107" s="127">
        <f t="shared" si="27"/>
        <v>180</v>
      </c>
      <c r="V107" s="130"/>
      <c r="W107" s="130"/>
      <c r="X107" s="130"/>
      <c r="Y107" s="130"/>
      <c r="Z107" s="130"/>
      <c r="AA107" s="130"/>
      <c r="AB107" s="130"/>
      <c r="AC107" s="130"/>
      <c r="AD107" s="130"/>
      <c r="AE107" s="130"/>
    </row>
    <row r="108" spans="1:31" s="126" customFormat="1" ht="15" x14ac:dyDescent="0.2">
      <c r="A108" s="131">
        <f t="shared" si="20"/>
        <v>98</v>
      </c>
      <c r="B108" s="132">
        <f t="shared" si="21"/>
        <v>553924.31845159829</v>
      </c>
      <c r="C108" s="132">
        <f t="shared" si="15"/>
        <v>2308.0179935483261</v>
      </c>
      <c r="D108" s="132">
        <f t="shared" si="24"/>
        <v>5599.918273867097</v>
      </c>
      <c r="E108" s="194">
        <f t="shared" si="22"/>
        <v>7907.9362674154236</v>
      </c>
      <c r="F108" s="195"/>
      <c r="G108" s="196"/>
      <c r="H108" s="132">
        <f t="shared" si="18"/>
        <v>7907.9362674154236</v>
      </c>
      <c r="I108" s="138"/>
      <c r="J108" s="139"/>
      <c r="K108" s="140"/>
      <c r="L108" s="141"/>
      <c r="M108" s="125" t="str">
        <f t="shared" si="16"/>
        <v/>
      </c>
      <c r="N108" s="76"/>
      <c r="O108" s="126">
        <f t="shared" si="17"/>
        <v>0</v>
      </c>
      <c r="P108" s="126">
        <f t="shared" si="19"/>
        <v>2</v>
      </c>
      <c r="Q108" s="127">
        <f t="shared" si="23"/>
        <v>83</v>
      </c>
      <c r="R108" s="142">
        <f t="shared" si="25"/>
        <v>4.1666666666666666E-3</v>
      </c>
      <c r="T108" s="129">
        <f t="shared" si="26"/>
        <v>1000000</v>
      </c>
      <c r="U108" s="127">
        <f t="shared" si="27"/>
        <v>180</v>
      </c>
      <c r="V108" s="130"/>
      <c r="W108" s="130"/>
      <c r="X108" s="130"/>
      <c r="Y108" s="130"/>
      <c r="Z108" s="130"/>
      <c r="AA108" s="130"/>
      <c r="AB108" s="130"/>
      <c r="AC108" s="130"/>
      <c r="AD108" s="130"/>
      <c r="AE108" s="130"/>
    </row>
    <row r="109" spans="1:31" s="126" customFormat="1" ht="15" x14ac:dyDescent="0.2">
      <c r="A109" s="131">
        <f t="shared" si="20"/>
        <v>99</v>
      </c>
      <c r="B109" s="132">
        <f t="shared" si="21"/>
        <v>548324.40017773118</v>
      </c>
      <c r="C109" s="132">
        <f t="shared" si="15"/>
        <v>2284.6850007405465</v>
      </c>
      <c r="D109" s="132">
        <f t="shared" si="24"/>
        <v>5623.2512666748771</v>
      </c>
      <c r="E109" s="194">
        <f t="shared" si="22"/>
        <v>7907.9362674154236</v>
      </c>
      <c r="F109" s="195"/>
      <c r="G109" s="196"/>
      <c r="H109" s="132">
        <f t="shared" si="18"/>
        <v>7907.9362674154236</v>
      </c>
      <c r="I109" s="138"/>
      <c r="J109" s="139"/>
      <c r="K109" s="140"/>
      <c r="L109" s="141"/>
      <c r="M109" s="125" t="str">
        <f t="shared" si="16"/>
        <v/>
      </c>
      <c r="N109" s="76"/>
      <c r="O109" s="126">
        <f t="shared" si="17"/>
        <v>0</v>
      </c>
      <c r="P109" s="126">
        <f t="shared" si="19"/>
        <v>2</v>
      </c>
      <c r="Q109" s="127">
        <f t="shared" si="23"/>
        <v>82</v>
      </c>
      <c r="R109" s="142">
        <f t="shared" si="25"/>
        <v>4.1666666666666666E-3</v>
      </c>
      <c r="T109" s="129">
        <f t="shared" si="26"/>
        <v>1000000</v>
      </c>
      <c r="U109" s="127">
        <f t="shared" si="27"/>
        <v>180</v>
      </c>
      <c r="V109" s="130"/>
      <c r="W109" s="130"/>
      <c r="X109" s="130"/>
      <c r="Y109" s="130"/>
      <c r="Z109" s="130"/>
      <c r="AA109" s="130"/>
      <c r="AB109" s="130"/>
      <c r="AC109" s="130"/>
      <c r="AD109" s="130"/>
      <c r="AE109" s="130"/>
    </row>
    <row r="110" spans="1:31" s="126" customFormat="1" ht="15" x14ac:dyDescent="0.2">
      <c r="A110" s="131">
        <f t="shared" si="20"/>
        <v>100</v>
      </c>
      <c r="B110" s="132">
        <f t="shared" si="21"/>
        <v>542701.14891105634</v>
      </c>
      <c r="C110" s="132">
        <f t="shared" si="15"/>
        <v>2261.2547871294014</v>
      </c>
      <c r="D110" s="132">
        <f t="shared" si="24"/>
        <v>5646.6814802860226</v>
      </c>
      <c r="E110" s="194">
        <f t="shared" si="22"/>
        <v>7907.9362674154236</v>
      </c>
      <c r="F110" s="195"/>
      <c r="G110" s="196"/>
      <c r="H110" s="132">
        <f t="shared" si="18"/>
        <v>7907.9362674154236</v>
      </c>
      <c r="I110" s="138"/>
      <c r="J110" s="139"/>
      <c r="K110" s="140"/>
      <c r="L110" s="141"/>
      <c r="M110" s="125" t="str">
        <f t="shared" si="16"/>
        <v/>
      </c>
      <c r="N110" s="76"/>
      <c r="O110" s="126">
        <f t="shared" si="17"/>
        <v>0</v>
      </c>
      <c r="P110" s="126">
        <f t="shared" si="19"/>
        <v>2</v>
      </c>
      <c r="Q110" s="127">
        <f t="shared" si="23"/>
        <v>81</v>
      </c>
      <c r="R110" s="142">
        <f t="shared" si="25"/>
        <v>4.1666666666666666E-3</v>
      </c>
      <c r="T110" s="129">
        <f t="shared" si="26"/>
        <v>1000000</v>
      </c>
      <c r="U110" s="127">
        <f t="shared" si="27"/>
        <v>180</v>
      </c>
      <c r="V110" s="130"/>
      <c r="W110" s="130"/>
      <c r="X110" s="130"/>
      <c r="Y110" s="130"/>
      <c r="Z110" s="130"/>
      <c r="AA110" s="130"/>
      <c r="AB110" s="130"/>
      <c r="AC110" s="130"/>
      <c r="AD110" s="130"/>
      <c r="AE110" s="130"/>
    </row>
    <row r="111" spans="1:31" s="126" customFormat="1" ht="15" x14ac:dyDescent="0.2">
      <c r="A111" s="131">
        <f t="shared" si="20"/>
        <v>101</v>
      </c>
      <c r="B111" s="132">
        <f t="shared" si="21"/>
        <v>537054.46743077028</v>
      </c>
      <c r="C111" s="132">
        <f t="shared" si="15"/>
        <v>2237.7269476282095</v>
      </c>
      <c r="D111" s="132">
        <f t="shared" si="24"/>
        <v>5670.2093197872146</v>
      </c>
      <c r="E111" s="194">
        <f t="shared" si="22"/>
        <v>7907.9362674154236</v>
      </c>
      <c r="F111" s="195"/>
      <c r="G111" s="196"/>
      <c r="H111" s="132">
        <f t="shared" si="18"/>
        <v>7907.9362674154236</v>
      </c>
      <c r="I111" s="138"/>
      <c r="J111" s="139"/>
      <c r="K111" s="140"/>
      <c r="L111" s="141"/>
      <c r="M111" s="125" t="str">
        <f t="shared" si="16"/>
        <v/>
      </c>
      <c r="N111" s="76"/>
      <c r="O111" s="126">
        <f t="shared" si="17"/>
        <v>0</v>
      </c>
      <c r="P111" s="126">
        <f t="shared" si="19"/>
        <v>2</v>
      </c>
      <c r="Q111" s="127">
        <f t="shared" si="23"/>
        <v>80</v>
      </c>
      <c r="R111" s="142">
        <f t="shared" si="25"/>
        <v>4.1666666666666666E-3</v>
      </c>
      <c r="T111" s="129">
        <f t="shared" si="26"/>
        <v>1000000</v>
      </c>
      <c r="U111" s="127">
        <f t="shared" si="27"/>
        <v>180</v>
      </c>
      <c r="V111" s="130"/>
      <c r="W111" s="130"/>
      <c r="X111" s="130"/>
      <c r="Y111" s="130"/>
      <c r="Z111" s="130"/>
      <c r="AA111" s="130"/>
      <c r="AB111" s="130"/>
      <c r="AC111" s="130"/>
      <c r="AD111" s="130"/>
      <c r="AE111" s="130"/>
    </row>
    <row r="112" spans="1:31" s="126" customFormat="1" ht="15" x14ac:dyDescent="0.2">
      <c r="A112" s="131">
        <f t="shared" si="20"/>
        <v>102</v>
      </c>
      <c r="B112" s="132">
        <f t="shared" si="21"/>
        <v>531384.25811098306</v>
      </c>
      <c r="C112" s="132">
        <f t="shared" si="15"/>
        <v>2214.1010754624294</v>
      </c>
      <c r="D112" s="132">
        <f t="shared" si="24"/>
        <v>5693.8351919529941</v>
      </c>
      <c r="E112" s="194">
        <f t="shared" si="22"/>
        <v>7907.9362674154236</v>
      </c>
      <c r="F112" s="195"/>
      <c r="G112" s="196"/>
      <c r="H112" s="132">
        <f t="shared" si="18"/>
        <v>7907.9362674154236</v>
      </c>
      <c r="I112" s="138"/>
      <c r="J112" s="139"/>
      <c r="K112" s="140"/>
      <c r="L112" s="141"/>
      <c r="M112" s="125" t="str">
        <f t="shared" si="16"/>
        <v/>
      </c>
      <c r="N112" s="76"/>
      <c r="O112" s="126">
        <f t="shared" si="17"/>
        <v>0</v>
      </c>
      <c r="P112" s="126">
        <f t="shared" si="19"/>
        <v>2</v>
      </c>
      <c r="Q112" s="127">
        <f t="shared" si="23"/>
        <v>79</v>
      </c>
      <c r="R112" s="142">
        <f t="shared" si="25"/>
        <v>4.1666666666666666E-3</v>
      </c>
      <c r="T112" s="129">
        <f t="shared" si="26"/>
        <v>1000000</v>
      </c>
      <c r="U112" s="127">
        <f t="shared" si="27"/>
        <v>180</v>
      </c>
      <c r="V112" s="130"/>
      <c r="W112" s="130"/>
      <c r="X112" s="130"/>
      <c r="Y112" s="130"/>
      <c r="Z112" s="130"/>
      <c r="AA112" s="130"/>
      <c r="AB112" s="130"/>
      <c r="AC112" s="130"/>
      <c r="AD112" s="130"/>
      <c r="AE112" s="130"/>
    </row>
    <row r="113" spans="1:31" s="126" customFormat="1" ht="15" x14ac:dyDescent="0.2">
      <c r="A113" s="131">
        <f t="shared" si="20"/>
        <v>103</v>
      </c>
      <c r="B113" s="132">
        <f t="shared" si="21"/>
        <v>525690.42291903007</v>
      </c>
      <c r="C113" s="132">
        <f t="shared" si="15"/>
        <v>2190.3767621626253</v>
      </c>
      <c r="D113" s="132">
        <f t="shared" si="24"/>
        <v>5717.5595052527988</v>
      </c>
      <c r="E113" s="194">
        <f t="shared" si="22"/>
        <v>7907.9362674154236</v>
      </c>
      <c r="F113" s="195"/>
      <c r="G113" s="196"/>
      <c r="H113" s="132">
        <f t="shared" si="18"/>
        <v>7907.9362674154236</v>
      </c>
      <c r="I113" s="138"/>
      <c r="J113" s="139"/>
      <c r="K113" s="140"/>
      <c r="L113" s="141"/>
      <c r="M113" s="125" t="str">
        <f t="shared" si="16"/>
        <v/>
      </c>
      <c r="N113" s="76"/>
      <c r="O113" s="126">
        <f t="shared" si="17"/>
        <v>0</v>
      </c>
      <c r="P113" s="126">
        <f t="shared" si="19"/>
        <v>2</v>
      </c>
      <c r="Q113" s="127">
        <f t="shared" si="23"/>
        <v>78</v>
      </c>
      <c r="R113" s="142">
        <f t="shared" si="25"/>
        <v>4.1666666666666666E-3</v>
      </c>
      <c r="T113" s="129">
        <f t="shared" si="26"/>
        <v>1000000</v>
      </c>
      <c r="U113" s="127">
        <f t="shared" si="27"/>
        <v>180</v>
      </c>
      <c r="V113" s="130"/>
      <c r="W113" s="130"/>
      <c r="X113" s="130"/>
      <c r="Y113" s="130"/>
      <c r="Z113" s="130"/>
      <c r="AA113" s="130"/>
      <c r="AB113" s="130"/>
      <c r="AC113" s="130"/>
      <c r="AD113" s="130"/>
      <c r="AE113" s="130"/>
    </row>
    <row r="114" spans="1:31" s="126" customFormat="1" ht="15" x14ac:dyDescent="0.2">
      <c r="A114" s="131">
        <f t="shared" si="20"/>
        <v>104</v>
      </c>
      <c r="B114" s="132">
        <f t="shared" si="21"/>
        <v>519972.86341377726</v>
      </c>
      <c r="C114" s="132">
        <f t="shared" si="15"/>
        <v>2166.5535975574053</v>
      </c>
      <c r="D114" s="132">
        <f t="shared" si="24"/>
        <v>5741.3826698580178</v>
      </c>
      <c r="E114" s="194">
        <f t="shared" si="22"/>
        <v>7907.9362674154236</v>
      </c>
      <c r="F114" s="195"/>
      <c r="G114" s="196"/>
      <c r="H114" s="132">
        <f t="shared" si="18"/>
        <v>7907.9362674154236</v>
      </c>
      <c r="I114" s="138"/>
      <c r="J114" s="139"/>
      <c r="K114" s="140"/>
      <c r="L114" s="141"/>
      <c r="M114" s="125" t="str">
        <f t="shared" si="16"/>
        <v/>
      </c>
      <c r="N114" s="76"/>
      <c r="O114" s="126">
        <f t="shared" si="17"/>
        <v>0</v>
      </c>
      <c r="P114" s="126">
        <f t="shared" si="19"/>
        <v>2</v>
      </c>
      <c r="Q114" s="127">
        <f t="shared" si="23"/>
        <v>77</v>
      </c>
      <c r="R114" s="142">
        <f t="shared" si="25"/>
        <v>4.1666666666666666E-3</v>
      </c>
      <c r="T114" s="129">
        <f t="shared" si="26"/>
        <v>1000000</v>
      </c>
      <c r="U114" s="127">
        <f t="shared" si="27"/>
        <v>180</v>
      </c>
      <c r="V114" s="130"/>
      <c r="W114" s="130"/>
      <c r="X114" s="130"/>
      <c r="Y114" s="130"/>
      <c r="Z114" s="130"/>
      <c r="AA114" s="130"/>
      <c r="AB114" s="130"/>
      <c r="AC114" s="130"/>
      <c r="AD114" s="130"/>
      <c r="AE114" s="130"/>
    </row>
    <row r="115" spans="1:31" s="126" customFormat="1" ht="15" x14ac:dyDescent="0.2">
      <c r="A115" s="131">
        <f t="shared" si="20"/>
        <v>105</v>
      </c>
      <c r="B115" s="132">
        <f t="shared" si="21"/>
        <v>514231.48074391927</v>
      </c>
      <c r="C115" s="132">
        <f t="shared" si="15"/>
        <v>2142.6311697663305</v>
      </c>
      <c r="D115" s="132">
        <f t="shared" si="24"/>
        <v>5765.3050976490931</v>
      </c>
      <c r="E115" s="194">
        <f t="shared" si="22"/>
        <v>7907.9362674154236</v>
      </c>
      <c r="F115" s="195"/>
      <c r="G115" s="196"/>
      <c r="H115" s="132">
        <f t="shared" si="18"/>
        <v>7907.9362674154236</v>
      </c>
      <c r="I115" s="138"/>
      <c r="J115" s="139"/>
      <c r="K115" s="140"/>
      <c r="L115" s="141"/>
      <c r="M115" s="125" t="str">
        <f t="shared" si="16"/>
        <v/>
      </c>
      <c r="N115" s="76"/>
      <c r="O115" s="126">
        <f t="shared" si="17"/>
        <v>0</v>
      </c>
      <c r="P115" s="126">
        <f t="shared" si="19"/>
        <v>2</v>
      </c>
      <c r="Q115" s="127">
        <f t="shared" si="23"/>
        <v>76</v>
      </c>
      <c r="R115" s="142">
        <f t="shared" si="25"/>
        <v>4.1666666666666666E-3</v>
      </c>
      <c r="T115" s="129">
        <f t="shared" si="26"/>
        <v>1000000</v>
      </c>
      <c r="U115" s="127">
        <f t="shared" si="27"/>
        <v>180</v>
      </c>
      <c r="V115" s="130"/>
      <c r="W115" s="130"/>
      <c r="X115" s="130"/>
      <c r="Y115" s="130"/>
      <c r="Z115" s="130"/>
      <c r="AA115" s="130"/>
      <c r="AB115" s="130"/>
      <c r="AC115" s="130"/>
      <c r="AD115" s="130"/>
      <c r="AE115" s="130"/>
    </row>
    <row r="116" spans="1:31" s="126" customFormat="1" ht="15" x14ac:dyDescent="0.2">
      <c r="A116" s="131">
        <f t="shared" si="20"/>
        <v>106</v>
      </c>
      <c r="B116" s="132">
        <f t="shared" si="21"/>
        <v>508466.17564627016</v>
      </c>
      <c r="C116" s="132">
        <f t="shared" si="15"/>
        <v>2118.6090651927925</v>
      </c>
      <c r="D116" s="132">
        <f t="shared" si="24"/>
        <v>5789.3272022226311</v>
      </c>
      <c r="E116" s="194">
        <f t="shared" si="22"/>
        <v>7907.9362674154236</v>
      </c>
      <c r="F116" s="195"/>
      <c r="G116" s="196"/>
      <c r="H116" s="132">
        <f t="shared" si="18"/>
        <v>7907.9362674154236</v>
      </c>
      <c r="I116" s="138"/>
      <c r="J116" s="139"/>
      <c r="K116" s="140"/>
      <c r="L116" s="141"/>
      <c r="M116" s="125" t="str">
        <f t="shared" si="16"/>
        <v/>
      </c>
      <c r="N116" s="76"/>
      <c r="O116" s="126">
        <f t="shared" si="17"/>
        <v>0</v>
      </c>
      <c r="P116" s="126">
        <f t="shared" si="19"/>
        <v>2</v>
      </c>
      <c r="Q116" s="127">
        <f t="shared" si="23"/>
        <v>75</v>
      </c>
      <c r="R116" s="142">
        <f t="shared" si="25"/>
        <v>4.1666666666666666E-3</v>
      </c>
      <c r="T116" s="129">
        <f t="shared" si="26"/>
        <v>1000000</v>
      </c>
      <c r="U116" s="127">
        <f t="shared" si="27"/>
        <v>180</v>
      </c>
      <c r="V116" s="130"/>
      <c r="W116" s="130"/>
      <c r="X116" s="130"/>
      <c r="Y116" s="130"/>
      <c r="Z116" s="130"/>
      <c r="AA116" s="130"/>
      <c r="AB116" s="130"/>
      <c r="AC116" s="130"/>
      <c r="AD116" s="130"/>
      <c r="AE116" s="130"/>
    </row>
    <row r="117" spans="1:31" s="126" customFormat="1" ht="15" x14ac:dyDescent="0.2">
      <c r="A117" s="131">
        <f t="shared" si="20"/>
        <v>107</v>
      </c>
      <c r="B117" s="132">
        <f t="shared" si="21"/>
        <v>502676.8484440475</v>
      </c>
      <c r="C117" s="132">
        <f t="shared" si="15"/>
        <v>2094.4868685168644</v>
      </c>
      <c r="D117" s="132">
        <f t="shared" si="24"/>
        <v>5813.4493988985596</v>
      </c>
      <c r="E117" s="194">
        <f t="shared" si="22"/>
        <v>7907.9362674154236</v>
      </c>
      <c r="F117" s="195"/>
      <c r="G117" s="196"/>
      <c r="H117" s="132">
        <f t="shared" si="18"/>
        <v>7907.9362674154236</v>
      </c>
      <c r="I117" s="138"/>
      <c r="J117" s="139"/>
      <c r="K117" s="140"/>
      <c r="L117" s="141"/>
      <c r="M117" s="125" t="str">
        <f t="shared" si="16"/>
        <v/>
      </c>
      <c r="N117" s="76"/>
      <c r="O117" s="126">
        <f t="shared" si="17"/>
        <v>0</v>
      </c>
      <c r="P117" s="126">
        <f t="shared" si="19"/>
        <v>2</v>
      </c>
      <c r="Q117" s="127">
        <f t="shared" si="23"/>
        <v>74</v>
      </c>
      <c r="R117" s="142">
        <f t="shared" si="25"/>
        <v>4.1666666666666666E-3</v>
      </c>
      <c r="T117" s="129">
        <f t="shared" si="26"/>
        <v>1000000</v>
      </c>
      <c r="U117" s="127">
        <f t="shared" si="27"/>
        <v>180</v>
      </c>
      <c r="V117" s="130"/>
      <c r="W117" s="130"/>
      <c r="X117" s="130"/>
      <c r="Y117" s="130"/>
      <c r="Z117" s="130"/>
      <c r="AA117" s="130"/>
      <c r="AB117" s="130"/>
      <c r="AC117" s="130"/>
      <c r="AD117" s="130"/>
      <c r="AE117" s="130"/>
    </row>
    <row r="118" spans="1:31" s="126" customFormat="1" ht="15" x14ac:dyDescent="0.2">
      <c r="A118" s="131">
        <f t="shared" si="20"/>
        <v>108</v>
      </c>
      <c r="B118" s="132">
        <f t="shared" si="21"/>
        <v>496863.39904514892</v>
      </c>
      <c r="C118" s="132">
        <f t="shared" si="15"/>
        <v>2070.2641626881205</v>
      </c>
      <c r="D118" s="132">
        <f t="shared" si="24"/>
        <v>5837.6721047273031</v>
      </c>
      <c r="E118" s="194">
        <f t="shared" si="22"/>
        <v>7907.9362674154236</v>
      </c>
      <c r="F118" s="195"/>
      <c r="G118" s="196"/>
      <c r="H118" s="132">
        <f t="shared" si="18"/>
        <v>7907.9362674154236</v>
      </c>
      <c r="I118" s="138"/>
      <c r="J118" s="139"/>
      <c r="K118" s="140"/>
      <c r="L118" s="141"/>
      <c r="M118" s="125" t="str">
        <f t="shared" si="16"/>
        <v/>
      </c>
      <c r="N118" s="76"/>
      <c r="O118" s="126">
        <f t="shared" si="17"/>
        <v>0</v>
      </c>
      <c r="P118" s="126">
        <f t="shared" si="19"/>
        <v>2</v>
      </c>
      <c r="Q118" s="127">
        <f t="shared" si="23"/>
        <v>73</v>
      </c>
      <c r="R118" s="142">
        <f t="shared" si="25"/>
        <v>4.1666666666666666E-3</v>
      </c>
      <c r="T118" s="129">
        <f t="shared" si="26"/>
        <v>1000000</v>
      </c>
      <c r="U118" s="127">
        <f t="shared" si="27"/>
        <v>180</v>
      </c>
      <c r="V118" s="130"/>
      <c r="W118" s="130"/>
      <c r="X118" s="130"/>
      <c r="Y118" s="130"/>
      <c r="Z118" s="130"/>
      <c r="AA118" s="130"/>
      <c r="AB118" s="130"/>
      <c r="AC118" s="130"/>
      <c r="AD118" s="130"/>
      <c r="AE118" s="130"/>
    </row>
    <row r="119" spans="1:31" s="126" customFormat="1" ht="15" x14ac:dyDescent="0.2">
      <c r="A119" s="131">
        <f t="shared" si="20"/>
        <v>109</v>
      </c>
      <c r="B119" s="132">
        <f t="shared" si="21"/>
        <v>491025.72694042162</v>
      </c>
      <c r="C119" s="132">
        <f t="shared" si="15"/>
        <v>2045.9405289184233</v>
      </c>
      <c r="D119" s="132">
        <f t="shared" si="24"/>
        <v>5861.9957384970003</v>
      </c>
      <c r="E119" s="194">
        <f t="shared" si="22"/>
        <v>7907.9362674154236</v>
      </c>
      <c r="F119" s="195"/>
      <c r="G119" s="196"/>
      <c r="H119" s="132">
        <f t="shared" si="18"/>
        <v>7907.9362674154236</v>
      </c>
      <c r="I119" s="138"/>
      <c r="J119" s="139"/>
      <c r="K119" s="140"/>
      <c r="L119" s="141"/>
      <c r="M119" s="125" t="str">
        <f t="shared" si="16"/>
        <v/>
      </c>
      <c r="N119" s="76"/>
      <c r="O119" s="126">
        <f t="shared" si="17"/>
        <v>0</v>
      </c>
      <c r="P119" s="126">
        <f t="shared" si="19"/>
        <v>2</v>
      </c>
      <c r="Q119" s="127">
        <f t="shared" si="23"/>
        <v>72</v>
      </c>
      <c r="R119" s="142">
        <f t="shared" si="25"/>
        <v>4.1666666666666666E-3</v>
      </c>
      <c r="T119" s="129">
        <f t="shared" si="26"/>
        <v>1000000</v>
      </c>
      <c r="U119" s="127">
        <f t="shared" si="27"/>
        <v>180</v>
      </c>
      <c r="V119" s="130"/>
      <c r="W119" s="130"/>
      <c r="X119" s="130"/>
      <c r="Y119" s="130"/>
      <c r="Z119" s="130"/>
      <c r="AA119" s="130"/>
      <c r="AB119" s="130"/>
      <c r="AC119" s="130"/>
      <c r="AD119" s="130"/>
      <c r="AE119" s="130"/>
    </row>
    <row r="120" spans="1:31" s="126" customFormat="1" ht="15" x14ac:dyDescent="0.2">
      <c r="A120" s="131">
        <f t="shared" si="20"/>
        <v>110</v>
      </c>
      <c r="B120" s="132">
        <f t="shared" si="21"/>
        <v>485163.73120192462</v>
      </c>
      <c r="C120" s="132">
        <f t="shared" si="15"/>
        <v>2021.5155466746858</v>
      </c>
      <c r="D120" s="132">
        <f t="shared" si="24"/>
        <v>5886.420720740738</v>
      </c>
      <c r="E120" s="194">
        <f t="shared" si="22"/>
        <v>7907.9362674154236</v>
      </c>
      <c r="F120" s="195"/>
      <c r="G120" s="196"/>
      <c r="H120" s="132">
        <f t="shared" si="18"/>
        <v>7907.9362674154236</v>
      </c>
      <c r="I120" s="138"/>
      <c r="J120" s="139"/>
      <c r="K120" s="140"/>
      <c r="L120" s="141"/>
      <c r="M120" s="125" t="str">
        <f t="shared" si="16"/>
        <v/>
      </c>
      <c r="N120" s="76"/>
      <c r="O120" s="126">
        <f t="shared" si="17"/>
        <v>0</v>
      </c>
      <c r="P120" s="126">
        <f t="shared" si="19"/>
        <v>2</v>
      </c>
      <c r="Q120" s="127">
        <f t="shared" si="23"/>
        <v>71</v>
      </c>
      <c r="R120" s="142">
        <f t="shared" si="25"/>
        <v>4.1666666666666666E-3</v>
      </c>
      <c r="T120" s="129">
        <f t="shared" si="26"/>
        <v>1000000</v>
      </c>
      <c r="U120" s="127">
        <f t="shared" si="27"/>
        <v>180</v>
      </c>
      <c r="V120" s="130"/>
      <c r="W120" s="130"/>
      <c r="X120" s="130"/>
      <c r="Y120" s="130"/>
      <c r="Z120" s="130"/>
      <c r="AA120" s="130"/>
      <c r="AB120" s="130"/>
      <c r="AC120" s="130"/>
      <c r="AD120" s="130"/>
      <c r="AE120" s="130"/>
    </row>
    <row r="121" spans="1:31" s="126" customFormat="1" ht="15" x14ac:dyDescent="0.2">
      <c r="A121" s="131">
        <f t="shared" si="20"/>
        <v>111</v>
      </c>
      <c r="B121" s="132">
        <f t="shared" si="21"/>
        <v>479277.31048118387</v>
      </c>
      <c r="C121" s="132">
        <f t="shared" si="15"/>
        <v>1996.9887936715995</v>
      </c>
      <c r="D121" s="132">
        <f t="shared" si="24"/>
        <v>5910.947473743824</v>
      </c>
      <c r="E121" s="194">
        <f t="shared" si="22"/>
        <v>7907.9362674154236</v>
      </c>
      <c r="F121" s="195"/>
      <c r="G121" s="196"/>
      <c r="H121" s="132">
        <f t="shared" si="18"/>
        <v>7907.9362674154236</v>
      </c>
      <c r="I121" s="138"/>
      <c r="J121" s="139"/>
      <c r="K121" s="140"/>
      <c r="L121" s="141"/>
      <c r="M121" s="125" t="str">
        <f t="shared" si="16"/>
        <v/>
      </c>
      <c r="N121" s="76"/>
      <c r="O121" s="126">
        <f t="shared" si="17"/>
        <v>0</v>
      </c>
      <c r="P121" s="126">
        <f t="shared" si="19"/>
        <v>2</v>
      </c>
      <c r="Q121" s="127">
        <f t="shared" si="23"/>
        <v>70</v>
      </c>
      <c r="R121" s="142">
        <f t="shared" si="25"/>
        <v>4.1666666666666666E-3</v>
      </c>
      <c r="T121" s="129">
        <f t="shared" si="26"/>
        <v>1000000</v>
      </c>
      <c r="U121" s="127">
        <f t="shared" si="27"/>
        <v>180</v>
      </c>
      <c r="V121" s="130"/>
      <c r="W121" s="130"/>
      <c r="X121" s="130"/>
      <c r="Y121" s="130"/>
      <c r="Z121" s="130"/>
      <c r="AA121" s="130"/>
      <c r="AB121" s="130"/>
      <c r="AC121" s="130"/>
      <c r="AD121" s="130"/>
      <c r="AE121" s="130"/>
    </row>
    <row r="122" spans="1:31" s="126" customFormat="1" ht="15" x14ac:dyDescent="0.2">
      <c r="A122" s="131">
        <f t="shared" si="20"/>
        <v>112</v>
      </c>
      <c r="B122" s="132">
        <f t="shared" si="21"/>
        <v>473366.36300744006</v>
      </c>
      <c r="C122" s="132">
        <f t="shared" si="15"/>
        <v>1972.3598458643335</v>
      </c>
      <c r="D122" s="132">
        <f t="shared" si="24"/>
        <v>5935.5764215510899</v>
      </c>
      <c r="E122" s="194">
        <f t="shared" si="22"/>
        <v>7907.9362674154236</v>
      </c>
      <c r="F122" s="195"/>
      <c r="G122" s="196"/>
      <c r="H122" s="132">
        <f t="shared" si="18"/>
        <v>7907.9362674154236</v>
      </c>
      <c r="I122" s="138"/>
      <c r="J122" s="139"/>
      <c r="K122" s="140"/>
      <c r="L122" s="141"/>
      <c r="M122" s="125" t="str">
        <f t="shared" si="16"/>
        <v/>
      </c>
      <c r="N122" s="76"/>
      <c r="O122" s="126">
        <f t="shared" si="17"/>
        <v>0</v>
      </c>
      <c r="P122" s="126">
        <f t="shared" si="19"/>
        <v>2</v>
      </c>
      <c r="Q122" s="127">
        <f t="shared" si="23"/>
        <v>69</v>
      </c>
      <c r="R122" s="142">
        <f t="shared" si="25"/>
        <v>4.1666666666666666E-3</v>
      </c>
      <c r="T122" s="129">
        <f t="shared" si="26"/>
        <v>1000000</v>
      </c>
      <c r="U122" s="127">
        <f t="shared" si="27"/>
        <v>180</v>
      </c>
      <c r="V122" s="130"/>
      <c r="W122" s="130"/>
      <c r="X122" s="130"/>
      <c r="Y122" s="130"/>
      <c r="Z122" s="130"/>
      <c r="AA122" s="130"/>
      <c r="AB122" s="130"/>
      <c r="AC122" s="130"/>
      <c r="AD122" s="130"/>
      <c r="AE122" s="130"/>
    </row>
    <row r="123" spans="1:31" s="126" customFormat="1" ht="15" x14ac:dyDescent="0.2">
      <c r="A123" s="131">
        <f t="shared" si="20"/>
        <v>113</v>
      </c>
      <c r="B123" s="132">
        <f t="shared" si="21"/>
        <v>467430.78658588894</v>
      </c>
      <c r="C123" s="132">
        <f t="shared" si="15"/>
        <v>1947.6282774412039</v>
      </c>
      <c r="D123" s="132">
        <f t="shared" si="24"/>
        <v>5960.3079899742197</v>
      </c>
      <c r="E123" s="194">
        <f t="shared" si="22"/>
        <v>7907.9362674154236</v>
      </c>
      <c r="F123" s="195"/>
      <c r="G123" s="196"/>
      <c r="H123" s="132">
        <f t="shared" si="18"/>
        <v>7907.9362674154236</v>
      </c>
      <c r="I123" s="138"/>
      <c r="J123" s="139"/>
      <c r="K123" s="140"/>
      <c r="L123" s="141"/>
      <c r="M123" s="125" t="str">
        <f t="shared" si="16"/>
        <v/>
      </c>
      <c r="N123" s="76"/>
      <c r="O123" s="126">
        <f t="shared" si="17"/>
        <v>0</v>
      </c>
      <c r="P123" s="126">
        <f t="shared" si="19"/>
        <v>2</v>
      </c>
      <c r="Q123" s="127">
        <f t="shared" si="23"/>
        <v>68</v>
      </c>
      <c r="R123" s="142">
        <f t="shared" si="25"/>
        <v>4.1666666666666666E-3</v>
      </c>
      <c r="T123" s="129">
        <f t="shared" si="26"/>
        <v>1000000</v>
      </c>
      <c r="U123" s="127">
        <f t="shared" si="27"/>
        <v>180</v>
      </c>
      <c r="V123" s="130"/>
      <c r="W123" s="130"/>
      <c r="X123" s="130"/>
      <c r="Y123" s="130"/>
      <c r="Z123" s="130"/>
      <c r="AA123" s="130"/>
      <c r="AB123" s="130"/>
      <c r="AC123" s="130"/>
      <c r="AD123" s="130"/>
      <c r="AE123" s="130"/>
    </row>
    <row r="124" spans="1:31" s="126" customFormat="1" ht="15" x14ac:dyDescent="0.2">
      <c r="A124" s="131">
        <f t="shared" si="20"/>
        <v>114</v>
      </c>
      <c r="B124" s="132">
        <f t="shared" si="21"/>
        <v>461470.47859591473</v>
      </c>
      <c r="C124" s="132">
        <f t="shared" si="15"/>
        <v>1922.7936608163113</v>
      </c>
      <c r="D124" s="132">
        <f t="shared" si="24"/>
        <v>5985.1426065991127</v>
      </c>
      <c r="E124" s="194">
        <f t="shared" si="22"/>
        <v>7907.9362674154236</v>
      </c>
      <c r="F124" s="195"/>
      <c r="G124" s="196"/>
      <c r="H124" s="132">
        <f t="shared" si="18"/>
        <v>7907.9362674154236</v>
      </c>
      <c r="I124" s="138"/>
      <c r="J124" s="139"/>
      <c r="K124" s="140"/>
      <c r="L124" s="141"/>
      <c r="M124" s="125" t="str">
        <f t="shared" si="16"/>
        <v/>
      </c>
      <c r="N124" s="76"/>
      <c r="O124" s="126">
        <f t="shared" si="17"/>
        <v>0</v>
      </c>
      <c r="P124" s="126">
        <f t="shared" si="19"/>
        <v>2</v>
      </c>
      <c r="Q124" s="127">
        <f t="shared" si="23"/>
        <v>67</v>
      </c>
      <c r="R124" s="142">
        <f t="shared" si="25"/>
        <v>4.1666666666666666E-3</v>
      </c>
      <c r="T124" s="129">
        <f t="shared" si="26"/>
        <v>1000000</v>
      </c>
      <c r="U124" s="127">
        <f t="shared" si="27"/>
        <v>180</v>
      </c>
      <c r="V124" s="130"/>
      <c r="W124" s="130"/>
      <c r="X124" s="130"/>
      <c r="Y124" s="130"/>
      <c r="Z124" s="130"/>
      <c r="AA124" s="130"/>
      <c r="AB124" s="130"/>
      <c r="AC124" s="130"/>
      <c r="AD124" s="130"/>
      <c r="AE124" s="130"/>
    </row>
    <row r="125" spans="1:31" s="126" customFormat="1" ht="15" x14ac:dyDescent="0.2">
      <c r="A125" s="131">
        <f t="shared" si="20"/>
        <v>115</v>
      </c>
      <c r="B125" s="132">
        <f t="shared" si="21"/>
        <v>455485.33598931559</v>
      </c>
      <c r="C125" s="132">
        <f t="shared" si="15"/>
        <v>1897.8555666221482</v>
      </c>
      <c r="D125" s="132">
        <f t="shared" si="24"/>
        <v>6010.0807007932754</v>
      </c>
      <c r="E125" s="194">
        <f t="shared" si="22"/>
        <v>7907.9362674154236</v>
      </c>
      <c r="F125" s="195"/>
      <c r="G125" s="196"/>
      <c r="H125" s="132">
        <f t="shared" si="18"/>
        <v>7907.9362674154236</v>
      </c>
      <c r="I125" s="138"/>
      <c r="J125" s="139"/>
      <c r="K125" s="140"/>
      <c r="L125" s="141"/>
      <c r="M125" s="125" t="str">
        <f t="shared" si="16"/>
        <v/>
      </c>
      <c r="N125" s="76"/>
      <c r="O125" s="126">
        <f t="shared" si="17"/>
        <v>0</v>
      </c>
      <c r="P125" s="126">
        <f t="shared" si="19"/>
        <v>2</v>
      </c>
      <c r="Q125" s="127">
        <f t="shared" si="23"/>
        <v>66</v>
      </c>
      <c r="R125" s="142">
        <f t="shared" si="25"/>
        <v>4.1666666666666666E-3</v>
      </c>
      <c r="T125" s="129">
        <f t="shared" si="26"/>
        <v>1000000</v>
      </c>
      <c r="U125" s="127">
        <f t="shared" si="27"/>
        <v>180</v>
      </c>
      <c r="V125" s="130"/>
      <c r="W125" s="130"/>
      <c r="X125" s="130"/>
      <c r="Y125" s="130"/>
      <c r="Z125" s="130"/>
      <c r="AA125" s="130"/>
      <c r="AB125" s="130"/>
      <c r="AC125" s="130"/>
      <c r="AD125" s="130"/>
      <c r="AE125" s="130"/>
    </row>
    <row r="126" spans="1:31" s="126" customFormat="1" ht="15" x14ac:dyDescent="0.2">
      <c r="A126" s="131">
        <f t="shared" si="20"/>
        <v>116</v>
      </c>
      <c r="B126" s="132">
        <f t="shared" si="21"/>
        <v>449475.25528852228</v>
      </c>
      <c r="C126" s="132">
        <f t="shared" si="15"/>
        <v>1872.8135637021762</v>
      </c>
      <c r="D126" s="132">
        <f t="shared" si="24"/>
        <v>6035.1227037132476</v>
      </c>
      <c r="E126" s="194">
        <f t="shared" si="22"/>
        <v>7907.9362674154236</v>
      </c>
      <c r="F126" s="195"/>
      <c r="G126" s="196"/>
      <c r="H126" s="132">
        <f t="shared" si="18"/>
        <v>7907.9362674154236</v>
      </c>
      <c r="I126" s="138"/>
      <c r="J126" s="139"/>
      <c r="K126" s="140"/>
      <c r="L126" s="141"/>
      <c r="M126" s="125" t="str">
        <f t="shared" si="16"/>
        <v/>
      </c>
      <c r="N126" s="76"/>
      <c r="O126" s="126">
        <f t="shared" si="17"/>
        <v>0</v>
      </c>
      <c r="P126" s="126">
        <f t="shared" si="19"/>
        <v>2</v>
      </c>
      <c r="Q126" s="127">
        <f t="shared" si="23"/>
        <v>65</v>
      </c>
      <c r="R126" s="142">
        <f t="shared" si="25"/>
        <v>4.1666666666666666E-3</v>
      </c>
      <c r="T126" s="129">
        <f t="shared" si="26"/>
        <v>1000000</v>
      </c>
      <c r="U126" s="127">
        <f t="shared" si="27"/>
        <v>180</v>
      </c>
      <c r="V126" s="130"/>
      <c r="W126" s="130"/>
      <c r="X126" s="130"/>
      <c r="Y126" s="130"/>
      <c r="Z126" s="130"/>
      <c r="AA126" s="130"/>
      <c r="AB126" s="130"/>
      <c r="AC126" s="130"/>
      <c r="AD126" s="130"/>
      <c r="AE126" s="130"/>
    </row>
    <row r="127" spans="1:31" s="126" customFormat="1" ht="15" x14ac:dyDescent="0.2">
      <c r="A127" s="131">
        <f t="shared" si="20"/>
        <v>117</v>
      </c>
      <c r="B127" s="132">
        <f t="shared" si="21"/>
        <v>443440.13258480903</v>
      </c>
      <c r="C127" s="132">
        <f t="shared" si="15"/>
        <v>1847.6672191033711</v>
      </c>
      <c r="D127" s="132">
        <f t="shared" si="24"/>
        <v>6060.2690483120523</v>
      </c>
      <c r="E127" s="194">
        <f t="shared" si="22"/>
        <v>7907.9362674154236</v>
      </c>
      <c r="F127" s="195"/>
      <c r="G127" s="196"/>
      <c r="H127" s="132">
        <f t="shared" si="18"/>
        <v>7907.9362674154236</v>
      </c>
      <c r="I127" s="138"/>
      <c r="J127" s="139"/>
      <c r="K127" s="140"/>
      <c r="L127" s="141"/>
      <c r="M127" s="125" t="str">
        <f t="shared" si="16"/>
        <v/>
      </c>
      <c r="N127" s="76"/>
      <c r="O127" s="126">
        <f t="shared" si="17"/>
        <v>0</v>
      </c>
      <c r="P127" s="126">
        <f t="shared" si="19"/>
        <v>2</v>
      </c>
      <c r="Q127" s="127">
        <f t="shared" si="23"/>
        <v>64</v>
      </c>
      <c r="R127" s="142">
        <f t="shared" si="25"/>
        <v>4.1666666666666666E-3</v>
      </c>
      <c r="T127" s="129">
        <f t="shared" si="26"/>
        <v>1000000</v>
      </c>
      <c r="U127" s="127">
        <f t="shared" si="27"/>
        <v>180</v>
      </c>
      <c r="V127" s="130"/>
      <c r="W127" s="130"/>
      <c r="X127" s="130"/>
      <c r="Y127" s="130"/>
      <c r="Z127" s="130"/>
      <c r="AA127" s="130"/>
      <c r="AB127" s="130"/>
      <c r="AC127" s="130"/>
      <c r="AD127" s="130"/>
      <c r="AE127" s="130"/>
    </row>
    <row r="128" spans="1:31" s="126" customFormat="1" ht="15" x14ac:dyDescent="0.2">
      <c r="A128" s="131">
        <f t="shared" si="20"/>
        <v>118</v>
      </c>
      <c r="B128" s="132">
        <f t="shared" si="21"/>
        <v>437379.863536497</v>
      </c>
      <c r="C128" s="132">
        <f t="shared" si="15"/>
        <v>1822.4160980687375</v>
      </c>
      <c r="D128" s="132">
        <f t="shared" si="24"/>
        <v>6085.5201693466861</v>
      </c>
      <c r="E128" s="194">
        <f t="shared" si="22"/>
        <v>7907.9362674154236</v>
      </c>
      <c r="F128" s="195"/>
      <c r="G128" s="196"/>
      <c r="H128" s="132">
        <f t="shared" si="18"/>
        <v>7907.9362674154236</v>
      </c>
      <c r="I128" s="138"/>
      <c r="J128" s="139"/>
      <c r="K128" s="140"/>
      <c r="L128" s="141"/>
      <c r="M128" s="125" t="str">
        <f t="shared" si="16"/>
        <v/>
      </c>
      <c r="N128" s="76"/>
      <c r="O128" s="126">
        <f t="shared" si="17"/>
        <v>0</v>
      </c>
      <c r="P128" s="126">
        <f t="shared" si="19"/>
        <v>2</v>
      </c>
      <c r="Q128" s="127">
        <f t="shared" si="23"/>
        <v>63</v>
      </c>
      <c r="R128" s="142">
        <f t="shared" si="25"/>
        <v>4.1666666666666666E-3</v>
      </c>
      <c r="T128" s="129">
        <f t="shared" si="26"/>
        <v>1000000</v>
      </c>
      <c r="U128" s="127">
        <f t="shared" si="27"/>
        <v>180</v>
      </c>
      <c r="V128" s="130"/>
      <c r="W128" s="130"/>
      <c r="X128" s="130"/>
      <c r="Y128" s="130"/>
      <c r="Z128" s="130"/>
      <c r="AA128" s="130"/>
      <c r="AB128" s="130"/>
      <c r="AC128" s="130"/>
      <c r="AD128" s="130"/>
      <c r="AE128" s="130"/>
    </row>
    <row r="129" spans="1:31" s="126" customFormat="1" ht="15" x14ac:dyDescent="0.2">
      <c r="A129" s="131">
        <f t="shared" si="20"/>
        <v>119</v>
      </c>
      <c r="B129" s="132">
        <f t="shared" si="21"/>
        <v>431294.34336715029</v>
      </c>
      <c r="C129" s="132">
        <f t="shared" si="15"/>
        <v>1797.0597640297929</v>
      </c>
      <c r="D129" s="132">
        <f t="shared" si="24"/>
        <v>6110.8765033856307</v>
      </c>
      <c r="E129" s="194">
        <f t="shared" si="22"/>
        <v>7907.9362674154236</v>
      </c>
      <c r="F129" s="195"/>
      <c r="G129" s="196"/>
      <c r="H129" s="132">
        <f t="shared" si="18"/>
        <v>7907.9362674154236</v>
      </c>
      <c r="I129" s="138"/>
      <c r="J129" s="139"/>
      <c r="K129" s="140"/>
      <c r="L129" s="141"/>
      <c r="M129" s="125" t="str">
        <f t="shared" si="16"/>
        <v/>
      </c>
      <c r="N129" s="76"/>
      <c r="O129" s="126">
        <f t="shared" si="17"/>
        <v>0</v>
      </c>
      <c r="P129" s="126">
        <f t="shared" si="19"/>
        <v>2</v>
      </c>
      <c r="Q129" s="127">
        <f t="shared" si="23"/>
        <v>62</v>
      </c>
      <c r="R129" s="142">
        <f t="shared" si="25"/>
        <v>4.1666666666666666E-3</v>
      </c>
      <c r="T129" s="129">
        <f t="shared" si="26"/>
        <v>1000000</v>
      </c>
      <c r="U129" s="127">
        <f t="shared" si="27"/>
        <v>180</v>
      </c>
      <c r="V129" s="130"/>
      <c r="W129" s="130"/>
      <c r="X129" s="130"/>
      <c r="Y129" s="130"/>
      <c r="Z129" s="130"/>
      <c r="AA129" s="130"/>
      <c r="AB129" s="130"/>
      <c r="AC129" s="130"/>
      <c r="AD129" s="130"/>
      <c r="AE129" s="130"/>
    </row>
    <row r="130" spans="1:31" s="126" customFormat="1" ht="15" x14ac:dyDescent="0.2">
      <c r="A130" s="131">
        <f>A129+1</f>
        <v>120</v>
      </c>
      <c r="B130" s="132">
        <f t="shared" si="21"/>
        <v>425183.46686376468</v>
      </c>
      <c r="C130" s="132">
        <f t="shared" si="15"/>
        <v>1771.5977785990194</v>
      </c>
      <c r="D130" s="132">
        <f t="shared" si="24"/>
        <v>6136.3384888164037</v>
      </c>
      <c r="E130" s="194">
        <f t="shared" si="22"/>
        <v>7907.9362674154236</v>
      </c>
      <c r="F130" s="195"/>
      <c r="G130" s="196"/>
      <c r="H130" s="132">
        <f t="shared" si="18"/>
        <v>7907.9362674154236</v>
      </c>
      <c r="I130" s="138"/>
      <c r="J130" s="139"/>
      <c r="K130" s="140"/>
      <c r="L130" s="141"/>
      <c r="M130" s="125" t="str">
        <f t="shared" si="16"/>
        <v/>
      </c>
      <c r="N130" s="76"/>
      <c r="O130" s="126">
        <f t="shared" si="17"/>
        <v>0</v>
      </c>
      <c r="P130" s="126">
        <f t="shared" si="19"/>
        <v>2</v>
      </c>
      <c r="Q130" s="127">
        <f t="shared" si="23"/>
        <v>61</v>
      </c>
      <c r="R130" s="142">
        <f t="shared" si="25"/>
        <v>4.1666666666666666E-3</v>
      </c>
      <c r="T130" s="129">
        <f t="shared" si="26"/>
        <v>1000000</v>
      </c>
      <c r="U130" s="127">
        <f t="shared" si="27"/>
        <v>180</v>
      </c>
      <c r="V130" s="130"/>
      <c r="W130" s="130"/>
      <c r="X130" s="130"/>
      <c r="Y130" s="130"/>
      <c r="Z130" s="130"/>
      <c r="AA130" s="130"/>
      <c r="AB130" s="130"/>
      <c r="AC130" s="130"/>
      <c r="AD130" s="130"/>
      <c r="AE130" s="130"/>
    </row>
    <row r="131" spans="1:31" s="126" customFormat="1" ht="15" x14ac:dyDescent="0.2">
      <c r="A131" s="131">
        <f>A130+1</f>
        <v>121</v>
      </c>
      <c r="B131" s="132">
        <f t="shared" si="21"/>
        <v>419047.12837494828</v>
      </c>
      <c r="C131" s="132">
        <f t="shared" si="15"/>
        <v>1746.0297015622846</v>
      </c>
      <c r="D131" s="132">
        <f t="shared" si="24"/>
        <v>6161.906565853139</v>
      </c>
      <c r="E131" s="194">
        <f t="shared" si="22"/>
        <v>7907.9362674154236</v>
      </c>
      <c r="F131" s="195"/>
      <c r="G131" s="196"/>
      <c r="H131" s="132">
        <f t="shared" si="18"/>
        <v>7907.9362674154236</v>
      </c>
      <c r="I131" s="138"/>
      <c r="J131" s="139"/>
      <c r="K131" s="140"/>
      <c r="L131" s="141"/>
      <c r="M131" s="125" t="str">
        <f t="shared" si="16"/>
        <v/>
      </c>
      <c r="N131" s="76"/>
      <c r="O131" s="126">
        <f t="shared" si="17"/>
        <v>0</v>
      </c>
      <c r="P131" s="126">
        <f t="shared" si="19"/>
        <v>2</v>
      </c>
      <c r="Q131" s="127">
        <f t="shared" si="23"/>
        <v>60</v>
      </c>
      <c r="R131" s="142">
        <f t="shared" si="25"/>
        <v>4.1666666666666666E-3</v>
      </c>
      <c r="T131" s="129">
        <f t="shared" si="26"/>
        <v>1000000</v>
      </c>
      <c r="U131" s="127">
        <f t="shared" si="27"/>
        <v>180</v>
      </c>
      <c r="V131" s="130"/>
      <c r="W131" s="130"/>
      <c r="X131" s="130"/>
      <c r="Y131" s="130"/>
      <c r="Z131" s="130"/>
      <c r="AA131" s="130"/>
      <c r="AB131" s="130"/>
      <c r="AC131" s="130"/>
      <c r="AD131" s="130"/>
      <c r="AE131" s="130"/>
    </row>
    <row r="132" spans="1:31" s="126" customFormat="1" ht="15" x14ac:dyDescent="0.2">
      <c r="A132" s="131">
        <f>A131+1</f>
        <v>122</v>
      </c>
      <c r="B132" s="132">
        <f t="shared" si="21"/>
        <v>412885.22180909512</v>
      </c>
      <c r="C132" s="132">
        <f t="shared" si="15"/>
        <v>1720.3550908712295</v>
      </c>
      <c r="D132" s="132">
        <f t="shared" si="24"/>
        <v>6187.581176544194</v>
      </c>
      <c r="E132" s="194">
        <f t="shared" si="22"/>
        <v>7907.9362674154236</v>
      </c>
      <c r="F132" s="195"/>
      <c r="G132" s="196"/>
      <c r="H132" s="132">
        <f t="shared" si="18"/>
        <v>7907.9362674154236</v>
      </c>
      <c r="I132" s="138"/>
      <c r="J132" s="139"/>
      <c r="K132" s="140"/>
      <c r="L132" s="141"/>
      <c r="M132" s="125" t="str">
        <f t="shared" si="16"/>
        <v/>
      </c>
      <c r="N132" s="76"/>
      <c r="O132" s="126">
        <f t="shared" si="17"/>
        <v>0</v>
      </c>
      <c r="P132" s="126">
        <f t="shared" si="19"/>
        <v>2</v>
      </c>
      <c r="Q132" s="127">
        <f t="shared" si="23"/>
        <v>59</v>
      </c>
      <c r="R132" s="142">
        <f t="shared" si="25"/>
        <v>4.1666666666666666E-3</v>
      </c>
      <c r="T132" s="129">
        <f t="shared" si="26"/>
        <v>1000000</v>
      </c>
      <c r="U132" s="127">
        <f t="shared" si="27"/>
        <v>180</v>
      </c>
      <c r="V132" s="130"/>
      <c r="W132" s="130"/>
      <c r="X132" s="130"/>
      <c r="Y132" s="130"/>
      <c r="Z132" s="130"/>
      <c r="AA132" s="130"/>
      <c r="AB132" s="130"/>
      <c r="AC132" s="130"/>
      <c r="AD132" s="130"/>
      <c r="AE132" s="130"/>
    </row>
    <row r="133" spans="1:31" s="126" customFormat="1" ht="15" x14ac:dyDescent="0.2">
      <c r="A133" s="131">
        <f t="shared" ref="A133:A196" si="28">A132+1</f>
        <v>123</v>
      </c>
      <c r="B133" s="132">
        <f t="shared" si="21"/>
        <v>406697.64063255093</v>
      </c>
      <c r="C133" s="132">
        <f t="shared" si="15"/>
        <v>1694.5735026356288</v>
      </c>
      <c r="D133" s="132">
        <f t="shared" si="24"/>
        <v>6213.3627647797948</v>
      </c>
      <c r="E133" s="194">
        <f t="shared" si="22"/>
        <v>7907.9362674154236</v>
      </c>
      <c r="F133" s="195"/>
      <c r="G133" s="196"/>
      <c r="H133" s="132">
        <f t="shared" si="18"/>
        <v>7907.9362674154236</v>
      </c>
      <c r="I133" s="138"/>
      <c r="J133" s="139"/>
      <c r="K133" s="140"/>
      <c r="L133" s="141"/>
      <c r="M133" s="125" t="str">
        <f t="shared" si="16"/>
        <v/>
      </c>
      <c r="N133" s="76"/>
      <c r="O133" s="126">
        <f t="shared" si="17"/>
        <v>0</v>
      </c>
      <c r="P133" s="126">
        <f t="shared" si="19"/>
        <v>2</v>
      </c>
      <c r="Q133" s="127">
        <f t="shared" si="23"/>
        <v>58</v>
      </c>
      <c r="R133" s="142">
        <f t="shared" si="25"/>
        <v>4.1666666666666666E-3</v>
      </c>
      <c r="T133" s="129">
        <f t="shared" si="26"/>
        <v>1000000</v>
      </c>
      <c r="U133" s="127">
        <f t="shared" si="27"/>
        <v>180</v>
      </c>
      <c r="V133" s="130"/>
      <c r="W133" s="130"/>
      <c r="X133" s="130"/>
      <c r="Y133" s="130"/>
      <c r="Z133" s="130"/>
      <c r="AA133" s="130"/>
      <c r="AB133" s="130"/>
      <c r="AC133" s="130"/>
      <c r="AD133" s="130"/>
      <c r="AE133" s="130"/>
    </row>
    <row r="134" spans="1:31" s="126" customFormat="1" ht="15" x14ac:dyDescent="0.2">
      <c r="A134" s="131">
        <f t="shared" si="28"/>
        <v>124</v>
      </c>
      <c r="B134" s="132">
        <f t="shared" si="21"/>
        <v>400484.27786777116</v>
      </c>
      <c r="C134" s="132">
        <f t="shared" si="15"/>
        <v>1668.6844911157132</v>
      </c>
      <c r="D134" s="132">
        <f t="shared" si="24"/>
        <v>6239.2517762997104</v>
      </c>
      <c r="E134" s="194">
        <f t="shared" si="22"/>
        <v>7907.9362674154236</v>
      </c>
      <c r="F134" s="195"/>
      <c r="G134" s="196"/>
      <c r="H134" s="132">
        <f t="shared" si="18"/>
        <v>7907.9362674154236</v>
      </c>
      <c r="I134" s="138"/>
      <c r="J134" s="139"/>
      <c r="K134" s="140"/>
      <c r="L134" s="141"/>
      <c r="M134" s="125" t="str">
        <f t="shared" si="16"/>
        <v/>
      </c>
      <c r="N134" s="76"/>
      <c r="O134" s="126">
        <f t="shared" si="17"/>
        <v>0</v>
      </c>
      <c r="P134" s="126">
        <f t="shared" si="19"/>
        <v>2</v>
      </c>
      <c r="Q134" s="127">
        <f t="shared" si="23"/>
        <v>57</v>
      </c>
      <c r="R134" s="142">
        <f t="shared" si="25"/>
        <v>4.1666666666666666E-3</v>
      </c>
      <c r="T134" s="129">
        <f t="shared" si="26"/>
        <v>1000000</v>
      </c>
      <c r="U134" s="127">
        <f t="shared" si="27"/>
        <v>180</v>
      </c>
      <c r="V134" s="130"/>
      <c r="W134" s="130"/>
      <c r="X134" s="130"/>
      <c r="Y134" s="130"/>
      <c r="Z134" s="130"/>
      <c r="AA134" s="130"/>
      <c r="AB134" s="130"/>
      <c r="AC134" s="130"/>
      <c r="AD134" s="130"/>
      <c r="AE134" s="130"/>
    </row>
    <row r="135" spans="1:31" s="126" customFormat="1" ht="15" x14ac:dyDescent="0.2">
      <c r="A135" s="131">
        <f t="shared" si="28"/>
        <v>125</v>
      </c>
      <c r="B135" s="132">
        <f t="shared" si="21"/>
        <v>394245.02609147143</v>
      </c>
      <c r="C135" s="132">
        <f t="shared" si="15"/>
        <v>1642.6876087144642</v>
      </c>
      <c r="D135" s="132">
        <f t="shared" si="24"/>
        <v>6265.2486587009589</v>
      </c>
      <c r="E135" s="194">
        <f t="shared" si="22"/>
        <v>7907.9362674154236</v>
      </c>
      <c r="F135" s="195"/>
      <c r="G135" s="196"/>
      <c r="H135" s="132">
        <f t="shared" si="18"/>
        <v>7907.9362674154236</v>
      </c>
      <c r="I135" s="138"/>
      <c r="J135" s="139"/>
      <c r="K135" s="140"/>
      <c r="L135" s="141"/>
      <c r="M135" s="125" t="str">
        <f t="shared" si="16"/>
        <v/>
      </c>
      <c r="N135" s="76"/>
      <c r="O135" s="126">
        <f t="shared" si="17"/>
        <v>0</v>
      </c>
      <c r="P135" s="126">
        <f t="shared" si="19"/>
        <v>2</v>
      </c>
      <c r="Q135" s="127">
        <f t="shared" si="23"/>
        <v>56</v>
      </c>
      <c r="R135" s="142">
        <f t="shared" si="25"/>
        <v>4.1666666666666666E-3</v>
      </c>
      <c r="T135" s="129">
        <f t="shared" si="26"/>
        <v>1000000</v>
      </c>
      <c r="U135" s="127">
        <f t="shared" si="27"/>
        <v>180</v>
      </c>
      <c r="V135" s="130"/>
      <c r="W135" s="130"/>
      <c r="X135" s="130"/>
      <c r="Y135" s="130"/>
      <c r="Z135" s="130"/>
      <c r="AA135" s="130"/>
      <c r="AB135" s="130"/>
      <c r="AC135" s="130"/>
      <c r="AD135" s="130"/>
      <c r="AE135" s="130"/>
    </row>
    <row r="136" spans="1:31" s="126" customFormat="1" ht="15" x14ac:dyDescent="0.2">
      <c r="A136" s="131">
        <f t="shared" si="28"/>
        <v>126</v>
      </c>
      <c r="B136" s="132">
        <f t="shared" si="21"/>
        <v>387979.77743277047</v>
      </c>
      <c r="C136" s="132">
        <f t="shared" si="15"/>
        <v>1616.5824059698768</v>
      </c>
      <c r="D136" s="132">
        <f t="shared" si="24"/>
        <v>6291.3538614455465</v>
      </c>
      <c r="E136" s="194">
        <f t="shared" si="22"/>
        <v>7907.9362674154236</v>
      </c>
      <c r="F136" s="195"/>
      <c r="G136" s="196"/>
      <c r="H136" s="132">
        <f t="shared" si="18"/>
        <v>7907.9362674154236</v>
      </c>
      <c r="I136" s="138"/>
      <c r="J136" s="139"/>
      <c r="K136" s="140"/>
      <c r="L136" s="141"/>
      <c r="M136" s="125" t="str">
        <f t="shared" si="16"/>
        <v/>
      </c>
      <c r="N136" s="76"/>
      <c r="O136" s="126">
        <f t="shared" si="17"/>
        <v>0</v>
      </c>
      <c r="P136" s="126">
        <f t="shared" si="19"/>
        <v>2</v>
      </c>
      <c r="Q136" s="127">
        <f t="shared" si="23"/>
        <v>55</v>
      </c>
      <c r="R136" s="142">
        <f t="shared" si="25"/>
        <v>4.1666666666666666E-3</v>
      </c>
      <c r="T136" s="129">
        <f t="shared" si="26"/>
        <v>1000000</v>
      </c>
      <c r="U136" s="127">
        <f t="shared" si="27"/>
        <v>180</v>
      </c>
      <c r="V136" s="130"/>
      <c r="W136" s="130"/>
      <c r="X136" s="130"/>
      <c r="Y136" s="130"/>
      <c r="Z136" s="130"/>
      <c r="AA136" s="130"/>
      <c r="AB136" s="130"/>
      <c r="AC136" s="130"/>
      <c r="AD136" s="130"/>
      <c r="AE136" s="130"/>
    </row>
    <row r="137" spans="1:31" s="126" customFormat="1" ht="15" x14ac:dyDescent="0.2">
      <c r="A137" s="131">
        <f t="shared" si="28"/>
        <v>127</v>
      </c>
      <c r="B137" s="132">
        <f t="shared" si="21"/>
        <v>381688.42357132491</v>
      </c>
      <c r="C137" s="132">
        <f t="shared" si="15"/>
        <v>1590.3684315471871</v>
      </c>
      <c r="D137" s="132">
        <f t="shared" si="24"/>
        <v>6317.5678358682362</v>
      </c>
      <c r="E137" s="194">
        <f t="shared" si="22"/>
        <v>7907.9362674154236</v>
      </c>
      <c r="F137" s="195"/>
      <c r="G137" s="196"/>
      <c r="H137" s="132">
        <f t="shared" si="18"/>
        <v>7907.9362674154236</v>
      </c>
      <c r="I137" s="138"/>
      <c r="J137" s="139"/>
      <c r="K137" s="140"/>
      <c r="L137" s="141"/>
      <c r="M137" s="125" t="str">
        <f t="shared" si="16"/>
        <v/>
      </c>
      <c r="N137" s="76"/>
      <c r="O137" s="126">
        <f t="shared" si="17"/>
        <v>0</v>
      </c>
      <c r="P137" s="126">
        <f t="shared" si="19"/>
        <v>2</v>
      </c>
      <c r="Q137" s="127">
        <f t="shared" si="23"/>
        <v>54</v>
      </c>
      <c r="R137" s="142">
        <f t="shared" si="25"/>
        <v>4.1666666666666666E-3</v>
      </c>
      <c r="T137" s="129">
        <f t="shared" si="26"/>
        <v>1000000</v>
      </c>
      <c r="U137" s="127">
        <f t="shared" si="27"/>
        <v>180</v>
      </c>
      <c r="V137" s="130"/>
      <c r="W137" s="130"/>
      <c r="X137" s="130"/>
      <c r="Y137" s="130"/>
      <c r="Z137" s="130"/>
      <c r="AA137" s="130"/>
      <c r="AB137" s="130"/>
      <c r="AC137" s="130"/>
      <c r="AD137" s="130"/>
      <c r="AE137" s="130"/>
    </row>
    <row r="138" spans="1:31" s="126" customFormat="1" ht="15" x14ac:dyDescent="0.2">
      <c r="A138" s="131">
        <f t="shared" si="28"/>
        <v>128</v>
      </c>
      <c r="B138" s="132">
        <f t="shared" si="21"/>
        <v>375370.85573545669</v>
      </c>
      <c r="C138" s="132">
        <f t="shared" ref="C138:C201" si="29">B138*R138</f>
        <v>1564.0452322310696</v>
      </c>
      <c r="D138" s="132">
        <f t="shared" si="24"/>
        <v>6343.8910351843542</v>
      </c>
      <c r="E138" s="194">
        <f t="shared" si="22"/>
        <v>7907.9362674154236</v>
      </c>
      <c r="F138" s="195"/>
      <c r="G138" s="196"/>
      <c r="H138" s="132">
        <f t="shared" si="18"/>
        <v>7907.9362674154236</v>
      </c>
      <c r="I138" s="138"/>
      <c r="J138" s="139"/>
      <c r="K138" s="140"/>
      <c r="L138" s="141"/>
      <c r="M138" s="125" t="str">
        <f t="shared" si="16"/>
        <v/>
      </c>
      <c r="N138" s="76"/>
      <c r="O138" s="126">
        <f t="shared" si="17"/>
        <v>0</v>
      </c>
      <c r="P138" s="126">
        <f t="shared" si="19"/>
        <v>2</v>
      </c>
      <c r="Q138" s="127">
        <f t="shared" si="23"/>
        <v>53</v>
      </c>
      <c r="R138" s="142">
        <f t="shared" si="25"/>
        <v>4.1666666666666666E-3</v>
      </c>
      <c r="T138" s="129">
        <f t="shared" si="26"/>
        <v>1000000</v>
      </c>
      <c r="U138" s="127">
        <f t="shared" si="27"/>
        <v>180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</row>
    <row r="139" spans="1:31" s="126" customFormat="1" ht="15" x14ac:dyDescent="0.2">
      <c r="A139" s="131">
        <f t="shared" si="28"/>
        <v>129</v>
      </c>
      <c r="B139" s="132">
        <f t="shared" si="21"/>
        <v>369026.96470027231</v>
      </c>
      <c r="C139" s="132">
        <f t="shared" si="29"/>
        <v>1537.6123529178012</v>
      </c>
      <c r="D139" s="132">
        <f t="shared" si="24"/>
        <v>6370.3239144976224</v>
      </c>
      <c r="E139" s="194">
        <f t="shared" si="22"/>
        <v>7907.9362674154236</v>
      </c>
      <c r="F139" s="195"/>
      <c r="G139" s="196"/>
      <c r="H139" s="132">
        <f t="shared" si="18"/>
        <v>7907.9362674154236</v>
      </c>
      <c r="I139" s="138"/>
      <c r="J139" s="139"/>
      <c r="K139" s="140"/>
      <c r="L139" s="141"/>
      <c r="M139" s="125" t="str">
        <f t="shared" ref="M139:M202" si="30">IF(L139=$R$6,CONCATENATE($R$4,INT(Q139-Q140)," ",$S$4),IF(L139=$R$5,CONCATENATE($R$4,INT(E139-E140)," ",$S$5),""))</f>
        <v/>
      </c>
      <c r="N139" s="76"/>
      <c r="O139" s="126">
        <f t="shared" ref="O139:O202" si="31">IF(L139="",0,IF(L139=$R$5,1,2))</f>
        <v>0</v>
      </c>
      <c r="P139" s="126">
        <f t="shared" si="19"/>
        <v>2</v>
      </c>
      <c r="Q139" s="127">
        <f t="shared" si="23"/>
        <v>52</v>
      </c>
      <c r="R139" s="142">
        <f t="shared" si="25"/>
        <v>4.1666666666666666E-3</v>
      </c>
      <c r="T139" s="129">
        <f t="shared" si="26"/>
        <v>1000000</v>
      </c>
      <c r="U139" s="127">
        <f t="shared" si="27"/>
        <v>180</v>
      </c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</row>
    <row r="140" spans="1:31" s="126" customFormat="1" ht="15" x14ac:dyDescent="0.2">
      <c r="A140" s="131">
        <f t="shared" si="28"/>
        <v>130</v>
      </c>
      <c r="B140" s="132">
        <f t="shared" si="21"/>
        <v>362656.64078577468</v>
      </c>
      <c r="C140" s="132">
        <f t="shared" si="29"/>
        <v>1511.0693366073945</v>
      </c>
      <c r="D140" s="132">
        <f t="shared" si="24"/>
        <v>6396.8669308080289</v>
      </c>
      <c r="E140" s="194">
        <f t="shared" si="22"/>
        <v>7907.9362674154236</v>
      </c>
      <c r="F140" s="195"/>
      <c r="G140" s="196"/>
      <c r="H140" s="132">
        <f t="shared" ref="H140:H203" si="32">E140+J140</f>
        <v>7907.9362674154236</v>
      </c>
      <c r="I140" s="138"/>
      <c r="J140" s="139"/>
      <c r="K140" s="140"/>
      <c r="L140" s="141"/>
      <c r="M140" s="125" t="str">
        <f t="shared" si="30"/>
        <v/>
      </c>
      <c r="N140" s="76"/>
      <c r="O140" s="126">
        <f t="shared" si="31"/>
        <v>0</v>
      </c>
      <c r="P140" s="126">
        <f t="shared" ref="P140:P203" si="33">IF(AND(((O139+P139)&gt;1),O139&lt;&gt;1),2,1)</f>
        <v>2</v>
      </c>
      <c r="Q140" s="127">
        <f t="shared" si="23"/>
        <v>51</v>
      </c>
      <c r="R140" s="142">
        <f t="shared" si="25"/>
        <v>4.1666666666666666E-3</v>
      </c>
      <c r="T140" s="129">
        <f t="shared" si="26"/>
        <v>1000000</v>
      </c>
      <c r="U140" s="127">
        <f t="shared" si="27"/>
        <v>180</v>
      </c>
      <c r="V140" s="130"/>
      <c r="W140" s="130"/>
      <c r="X140" s="130"/>
      <c r="Y140" s="130"/>
      <c r="Z140" s="130"/>
      <c r="AA140" s="130"/>
      <c r="AB140" s="130"/>
      <c r="AC140" s="130"/>
      <c r="AD140" s="130"/>
      <c r="AE140" s="130"/>
    </row>
    <row r="141" spans="1:31" s="126" customFormat="1" ht="15" x14ac:dyDescent="0.2">
      <c r="A141" s="131">
        <f t="shared" si="28"/>
        <v>131</v>
      </c>
      <c r="B141" s="132">
        <f t="shared" ref="B141:B204" si="34">IF(J140&gt;B140,0,IF(OR(B140&lt;0,B140&lt;E140),0,(IF(J140=0,B140-D140,B140-J140-D140))))</f>
        <v>356259.77385496662</v>
      </c>
      <c r="C141" s="132">
        <f t="shared" si="29"/>
        <v>1484.4157243956943</v>
      </c>
      <c r="D141" s="132">
        <f t="shared" si="24"/>
        <v>6423.5205430197293</v>
      </c>
      <c r="E141" s="194">
        <f t="shared" ref="E141:E194" si="35">IF(B141&lt;=D140,B141+C141,IF(P141=1,B141*(R141/(1-(1+R141)^-(Q141-0))),T141*(R141/(1-(1+R141)^-(U141-0)))))</f>
        <v>7907.9362674154236</v>
      </c>
      <c r="F141" s="195"/>
      <c r="G141" s="196"/>
      <c r="H141" s="132">
        <f t="shared" si="32"/>
        <v>7907.9362674154236</v>
      </c>
      <c r="I141" s="138"/>
      <c r="J141" s="139"/>
      <c r="K141" s="140"/>
      <c r="L141" s="141"/>
      <c r="M141" s="125" t="str">
        <f t="shared" si="30"/>
        <v/>
      </c>
      <c r="N141" s="76"/>
      <c r="O141" s="126">
        <f t="shared" si="31"/>
        <v>0</v>
      </c>
      <c r="P141" s="126">
        <f t="shared" si="33"/>
        <v>2</v>
      </c>
      <c r="Q141" s="127">
        <f t="shared" ref="Q141:Q204" si="36">IF(L140=$R$6,LOG(E140/(E140-R141*B141),1+R141),Q140-1)</f>
        <v>50</v>
      </c>
      <c r="R141" s="142">
        <f t="shared" si="25"/>
        <v>4.1666666666666666E-3</v>
      </c>
      <c r="T141" s="129">
        <f t="shared" si="26"/>
        <v>1000000</v>
      </c>
      <c r="U141" s="127">
        <f t="shared" si="27"/>
        <v>180</v>
      </c>
      <c r="V141" s="130"/>
      <c r="W141" s="130"/>
      <c r="X141" s="130"/>
      <c r="Y141" s="130"/>
      <c r="Z141" s="130"/>
      <c r="AA141" s="130"/>
      <c r="AB141" s="130"/>
      <c r="AC141" s="130"/>
      <c r="AD141" s="130"/>
      <c r="AE141" s="130"/>
    </row>
    <row r="142" spans="1:31" s="126" customFormat="1" ht="15" x14ac:dyDescent="0.2">
      <c r="A142" s="131">
        <f t="shared" si="28"/>
        <v>132</v>
      </c>
      <c r="B142" s="132">
        <f t="shared" si="34"/>
        <v>349836.25331194687</v>
      </c>
      <c r="C142" s="132">
        <f t="shared" si="29"/>
        <v>1457.6510554664453</v>
      </c>
      <c r="D142" s="132">
        <f t="shared" si="24"/>
        <v>6450.285211948978</v>
      </c>
      <c r="E142" s="194">
        <f t="shared" si="35"/>
        <v>7907.9362674154236</v>
      </c>
      <c r="F142" s="195"/>
      <c r="G142" s="196"/>
      <c r="H142" s="132">
        <f t="shared" si="32"/>
        <v>7907.9362674154236</v>
      </c>
      <c r="I142" s="138"/>
      <c r="J142" s="139"/>
      <c r="K142" s="140"/>
      <c r="L142" s="141"/>
      <c r="M142" s="125" t="str">
        <f t="shared" si="30"/>
        <v/>
      </c>
      <c r="N142" s="76"/>
      <c r="O142" s="126">
        <f t="shared" si="31"/>
        <v>0</v>
      </c>
      <c r="P142" s="126">
        <f t="shared" si="33"/>
        <v>2</v>
      </c>
      <c r="Q142" s="127">
        <f t="shared" si="36"/>
        <v>49</v>
      </c>
      <c r="R142" s="142">
        <f t="shared" si="25"/>
        <v>4.1666666666666666E-3</v>
      </c>
      <c r="T142" s="129">
        <f t="shared" si="26"/>
        <v>1000000</v>
      </c>
      <c r="U142" s="127">
        <f t="shared" si="27"/>
        <v>180</v>
      </c>
      <c r="V142" s="130"/>
      <c r="W142" s="130"/>
      <c r="X142" s="130"/>
      <c r="Y142" s="130"/>
      <c r="Z142" s="130"/>
      <c r="AA142" s="130"/>
      <c r="AB142" s="130"/>
      <c r="AC142" s="130"/>
      <c r="AD142" s="130"/>
      <c r="AE142" s="130"/>
    </row>
    <row r="143" spans="1:31" s="126" customFormat="1" ht="15" x14ac:dyDescent="0.2">
      <c r="A143" s="131">
        <f t="shared" si="28"/>
        <v>133</v>
      </c>
      <c r="B143" s="132">
        <f t="shared" si="34"/>
        <v>343385.9680999979</v>
      </c>
      <c r="C143" s="132">
        <f t="shared" si="29"/>
        <v>1430.7748670833246</v>
      </c>
      <c r="D143" s="132">
        <f t="shared" si="24"/>
        <v>6477.1614003320992</v>
      </c>
      <c r="E143" s="194">
        <f t="shared" si="35"/>
        <v>7907.9362674154236</v>
      </c>
      <c r="F143" s="195"/>
      <c r="G143" s="196"/>
      <c r="H143" s="132">
        <f t="shared" si="32"/>
        <v>7907.9362674154236</v>
      </c>
      <c r="I143" s="138"/>
      <c r="J143" s="139"/>
      <c r="K143" s="140"/>
      <c r="L143" s="141"/>
      <c r="M143" s="125" t="str">
        <f t="shared" si="30"/>
        <v/>
      </c>
      <c r="N143" s="76"/>
      <c r="O143" s="126">
        <f t="shared" si="31"/>
        <v>0</v>
      </c>
      <c r="P143" s="126">
        <f t="shared" si="33"/>
        <v>2</v>
      </c>
      <c r="Q143" s="127">
        <f t="shared" si="36"/>
        <v>48</v>
      </c>
      <c r="R143" s="142">
        <f t="shared" si="25"/>
        <v>4.1666666666666666E-3</v>
      </c>
      <c r="T143" s="129">
        <f t="shared" si="26"/>
        <v>1000000</v>
      </c>
      <c r="U143" s="127">
        <f t="shared" si="27"/>
        <v>180</v>
      </c>
      <c r="V143" s="130"/>
      <c r="W143" s="130"/>
      <c r="X143" s="130"/>
      <c r="Y143" s="130"/>
      <c r="Z143" s="130"/>
      <c r="AA143" s="130"/>
      <c r="AB143" s="130"/>
      <c r="AC143" s="130"/>
      <c r="AD143" s="130"/>
      <c r="AE143" s="130"/>
    </row>
    <row r="144" spans="1:31" s="126" customFormat="1" ht="15" x14ac:dyDescent="0.2">
      <c r="A144" s="131">
        <f t="shared" si="28"/>
        <v>134</v>
      </c>
      <c r="B144" s="132">
        <f t="shared" si="34"/>
        <v>336908.80669966579</v>
      </c>
      <c r="C144" s="132">
        <f t="shared" si="29"/>
        <v>1403.7866945819408</v>
      </c>
      <c r="D144" s="132">
        <f t="shared" ref="D144:D207" si="37">IF(B144&lt;=D143,B144,E144-C144)</f>
        <v>6504.149572833483</v>
      </c>
      <c r="E144" s="194">
        <f t="shared" si="35"/>
        <v>7907.9362674154236</v>
      </c>
      <c r="F144" s="195"/>
      <c r="G144" s="196"/>
      <c r="H144" s="132">
        <f t="shared" si="32"/>
        <v>7907.9362674154236</v>
      </c>
      <c r="I144" s="138"/>
      <c r="J144" s="139"/>
      <c r="K144" s="140"/>
      <c r="L144" s="141"/>
      <c r="M144" s="125" t="str">
        <f t="shared" si="30"/>
        <v/>
      </c>
      <c r="N144" s="76"/>
      <c r="O144" s="126">
        <f t="shared" si="31"/>
        <v>0</v>
      </c>
      <c r="P144" s="126">
        <f t="shared" si="33"/>
        <v>2</v>
      </c>
      <c r="Q144" s="127">
        <f t="shared" si="36"/>
        <v>47</v>
      </c>
      <c r="R144" s="142">
        <f t="shared" si="25"/>
        <v>4.1666666666666666E-3</v>
      </c>
      <c r="T144" s="129">
        <f t="shared" si="26"/>
        <v>1000000</v>
      </c>
      <c r="U144" s="127">
        <f t="shared" si="27"/>
        <v>180</v>
      </c>
      <c r="V144" s="130"/>
      <c r="W144" s="130"/>
      <c r="X144" s="130"/>
      <c r="Y144" s="130"/>
      <c r="Z144" s="130"/>
      <c r="AA144" s="130"/>
      <c r="AB144" s="130"/>
      <c r="AC144" s="130"/>
      <c r="AD144" s="130"/>
      <c r="AE144" s="130"/>
    </row>
    <row r="145" spans="1:31" s="126" customFormat="1" ht="15" x14ac:dyDescent="0.2">
      <c r="A145" s="131">
        <f t="shared" si="28"/>
        <v>135</v>
      </c>
      <c r="B145" s="132">
        <f t="shared" si="34"/>
        <v>330404.65712683229</v>
      </c>
      <c r="C145" s="132">
        <f t="shared" si="29"/>
        <v>1376.6860713618012</v>
      </c>
      <c r="D145" s="132">
        <f t="shared" si="37"/>
        <v>6531.2501960536229</v>
      </c>
      <c r="E145" s="194">
        <f t="shared" si="35"/>
        <v>7907.9362674154236</v>
      </c>
      <c r="F145" s="195"/>
      <c r="G145" s="196"/>
      <c r="H145" s="132">
        <f t="shared" si="32"/>
        <v>7907.9362674154236</v>
      </c>
      <c r="I145" s="138"/>
      <c r="J145" s="139"/>
      <c r="K145" s="140"/>
      <c r="L145" s="141"/>
      <c r="M145" s="125" t="str">
        <f t="shared" si="30"/>
        <v/>
      </c>
      <c r="N145" s="76"/>
      <c r="O145" s="126">
        <f t="shared" si="31"/>
        <v>0</v>
      </c>
      <c r="P145" s="126">
        <f t="shared" si="33"/>
        <v>2</v>
      </c>
      <c r="Q145" s="127">
        <f t="shared" si="36"/>
        <v>46</v>
      </c>
      <c r="R145" s="142">
        <f t="shared" ref="R145:R208" si="38">IF(I144=0,R144,I144/12)</f>
        <v>4.1666666666666666E-3</v>
      </c>
      <c r="T145" s="129">
        <f t="shared" si="26"/>
        <v>1000000</v>
      </c>
      <c r="U145" s="127">
        <f t="shared" si="27"/>
        <v>180</v>
      </c>
      <c r="V145" s="130"/>
      <c r="W145" s="130"/>
      <c r="X145" s="130"/>
      <c r="Y145" s="130"/>
      <c r="Z145" s="130"/>
      <c r="AA145" s="130"/>
      <c r="AB145" s="130"/>
      <c r="AC145" s="130"/>
      <c r="AD145" s="130"/>
      <c r="AE145" s="130"/>
    </row>
    <row r="146" spans="1:31" s="126" customFormat="1" ht="15" x14ac:dyDescent="0.2">
      <c r="A146" s="131">
        <f t="shared" si="28"/>
        <v>136</v>
      </c>
      <c r="B146" s="132">
        <f t="shared" si="34"/>
        <v>323873.40693077864</v>
      </c>
      <c r="C146" s="132">
        <f t="shared" si="29"/>
        <v>1349.4725288782442</v>
      </c>
      <c r="D146" s="132">
        <f t="shared" si="37"/>
        <v>6558.4637385371789</v>
      </c>
      <c r="E146" s="194">
        <f t="shared" si="35"/>
        <v>7907.9362674154236</v>
      </c>
      <c r="F146" s="195"/>
      <c r="G146" s="196"/>
      <c r="H146" s="132">
        <f t="shared" si="32"/>
        <v>7907.9362674154236</v>
      </c>
      <c r="I146" s="138"/>
      <c r="J146" s="139"/>
      <c r="K146" s="140"/>
      <c r="L146" s="141"/>
      <c r="M146" s="125" t="str">
        <f t="shared" si="30"/>
        <v/>
      </c>
      <c r="N146" s="76"/>
      <c r="O146" s="126">
        <f t="shared" si="31"/>
        <v>0</v>
      </c>
      <c r="P146" s="126">
        <f t="shared" si="33"/>
        <v>2</v>
      </c>
      <c r="Q146" s="127">
        <f t="shared" si="36"/>
        <v>45</v>
      </c>
      <c r="R146" s="142">
        <f t="shared" si="38"/>
        <v>4.1666666666666666E-3</v>
      </c>
      <c r="T146" s="129">
        <f t="shared" si="26"/>
        <v>1000000</v>
      </c>
      <c r="U146" s="127">
        <f t="shared" si="27"/>
        <v>180</v>
      </c>
      <c r="V146" s="130"/>
      <c r="W146" s="130"/>
      <c r="X146" s="130"/>
      <c r="Y146" s="130"/>
      <c r="Z146" s="130"/>
      <c r="AA146" s="130"/>
      <c r="AB146" s="130"/>
      <c r="AC146" s="130"/>
      <c r="AD146" s="130"/>
      <c r="AE146" s="130"/>
    </row>
    <row r="147" spans="1:31" s="126" customFormat="1" ht="15" x14ac:dyDescent="0.2">
      <c r="A147" s="131">
        <f t="shared" si="28"/>
        <v>137</v>
      </c>
      <c r="B147" s="132">
        <f t="shared" si="34"/>
        <v>317314.94319224148</v>
      </c>
      <c r="C147" s="132">
        <f t="shared" si="29"/>
        <v>1322.1455966343394</v>
      </c>
      <c r="D147" s="132">
        <f t="shared" si="37"/>
        <v>6585.7906707810844</v>
      </c>
      <c r="E147" s="194">
        <f t="shared" si="35"/>
        <v>7907.9362674154236</v>
      </c>
      <c r="F147" s="195"/>
      <c r="G147" s="196"/>
      <c r="H147" s="132">
        <f t="shared" si="32"/>
        <v>7907.9362674154236</v>
      </c>
      <c r="I147" s="138"/>
      <c r="J147" s="139"/>
      <c r="K147" s="140"/>
      <c r="L147" s="141"/>
      <c r="M147" s="125" t="str">
        <f t="shared" si="30"/>
        <v/>
      </c>
      <c r="N147" s="76"/>
      <c r="O147" s="126">
        <f t="shared" si="31"/>
        <v>0</v>
      </c>
      <c r="P147" s="126">
        <f t="shared" si="33"/>
        <v>2</v>
      </c>
      <c r="Q147" s="127">
        <f t="shared" si="36"/>
        <v>44</v>
      </c>
      <c r="R147" s="142">
        <f t="shared" si="38"/>
        <v>4.1666666666666666E-3</v>
      </c>
      <c r="T147" s="129">
        <f t="shared" si="26"/>
        <v>1000000</v>
      </c>
      <c r="U147" s="127">
        <f t="shared" si="27"/>
        <v>180</v>
      </c>
      <c r="V147" s="130"/>
      <c r="W147" s="130"/>
      <c r="X147" s="130"/>
      <c r="Y147" s="130"/>
      <c r="Z147" s="130"/>
      <c r="AA147" s="130"/>
      <c r="AB147" s="130"/>
      <c r="AC147" s="130"/>
      <c r="AD147" s="130"/>
      <c r="AE147" s="130"/>
    </row>
    <row r="148" spans="1:31" s="126" customFormat="1" ht="15" x14ac:dyDescent="0.2">
      <c r="A148" s="131">
        <f t="shared" si="28"/>
        <v>138</v>
      </c>
      <c r="B148" s="132">
        <f t="shared" si="34"/>
        <v>310729.15252146038</v>
      </c>
      <c r="C148" s="132">
        <f t="shared" si="29"/>
        <v>1294.7048021727514</v>
      </c>
      <c r="D148" s="132">
        <f t="shared" si="37"/>
        <v>6613.2314652426721</v>
      </c>
      <c r="E148" s="194">
        <f t="shared" si="35"/>
        <v>7907.9362674154236</v>
      </c>
      <c r="F148" s="195"/>
      <c r="G148" s="196"/>
      <c r="H148" s="132">
        <f t="shared" si="32"/>
        <v>7907.9362674154236</v>
      </c>
      <c r="I148" s="138"/>
      <c r="J148" s="139"/>
      <c r="K148" s="140"/>
      <c r="L148" s="141"/>
      <c r="M148" s="125" t="str">
        <f t="shared" si="30"/>
        <v/>
      </c>
      <c r="N148" s="76"/>
      <c r="O148" s="126">
        <f t="shared" si="31"/>
        <v>0</v>
      </c>
      <c r="P148" s="126">
        <f t="shared" si="33"/>
        <v>2</v>
      </c>
      <c r="Q148" s="127">
        <f t="shared" si="36"/>
        <v>43</v>
      </c>
      <c r="R148" s="142">
        <f t="shared" si="38"/>
        <v>4.1666666666666666E-3</v>
      </c>
      <c r="T148" s="129">
        <f t="shared" si="26"/>
        <v>1000000</v>
      </c>
      <c r="U148" s="127">
        <f t="shared" si="27"/>
        <v>180</v>
      </c>
      <c r="V148" s="130"/>
      <c r="W148" s="130"/>
      <c r="X148" s="130"/>
      <c r="Y148" s="130"/>
      <c r="Z148" s="130"/>
      <c r="AA148" s="130"/>
      <c r="AB148" s="130"/>
      <c r="AC148" s="130"/>
      <c r="AD148" s="130"/>
      <c r="AE148" s="130"/>
    </row>
    <row r="149" spans="1:31" s="126" customFormat="1" ht="15" x14ac:dyDescent="0.2">
      <c r="A149" s="131">
        <f t="shared" si="28"/>
        <v>139</v>
      </c>
      <c r="B149" s="132">
        <f t="shared" si="34"/>
        <v>304115.92105621769</v>
      </c>
      <c r="C149" s="132">
        <f t="shared" si="29"/>
        <v>1267.1496710675738</v>
      </c>
      <c r="D149" s="132">
        <f t="shared" si="37"/>
        <v>6640.7865963478498</v>
      </c>
      <c r="E149" s="194">
        <f t="shared" si="35"/>
        <v>7907.9362674154236</v>
      </c>
      <c r="F149" s="195"/>
      <c r="G149" s="196"/>
      <c r="H149" s="132">
        <f t="shared" si="32"/>
        <v>7907.9362674154236</v>
      </c>
      <c r="I149" s="138"/>
      <c r="J149" s="139"/>
      <c r="K149" s="140"/>
      <c r="L149" s="141"/>
      <c r="M149" s="125" t="str">
        <f t="shared" si="30"/>
        <v/>
      </c>
      <c r="N149" s="76"/>
      <c r="O149" s="126">
        <f t="shared" si="31"/>
        <v>0</v>
      </c>
      <c r="P149" s="126">
        <f t="shared" si="33"/>
        <v>2</v>
      </c>
      <c r="Q149" s="127">
        <f t="shared" si="36"/>
        <v>42</v>
      </c>
      <c r="R149" s="142">
        <f t="shared" si="38"/>
        <v>4.1666666666666666E-3</v>
      </c>
      <c r="T149" s="129">
        <f t="shared" si="26"/>
        <v>1000000</v>
      </c>
      <c r="U149" s="127">
        <f t="shared" si="27"/>
        <v>180</v>
      </c>
      <c r="V149" s="130"/>
      <c r="W149" s="130"/>
      <c r="X149" s="130"/>
      <c r="Y149" s="130"/>
      <c r="Z149" s="130"/>
      <c r="AA149" s="130"/>
      <c r="AB149" s="130"/>
      <c r="AC149" s="130"/>
      <c r="AD149" s="130"/>
      <c r="AE149" s="130"/>
    </row>
    <row r="150" spans="1:31" s="126" customFormat="1" ht="15" x14ac:dyDescent="0.2">
      <c r="A150" s="131">
        <f t="shared" si="28"/>
        <v>140</v>
      </c>
      <c r="B150" s="132">
        <f t="shared" si="34"/>
        <v>297475.13445986982</v>
      </c>
      <c r="C150" s="132">
        <f t="shared" si="29"/>
        <v>1239.4797269161243</v>
      </c>
      <c r="D150" s="132">
        <f t="shared" si="37"/>
        <v>6668.4565404992991</v>
      </c>
      <c r="E150" s="194">
        <f t="shared" si="35"/>
        <v>7907.9362674154236</v>
      </c>
      <c r="F150" s="195"/>
      <c r="G150" s="196"/>
      <c r="H150" s="132">
        <f t="shared" si="32"/>
        <v>7907.9362674154236</v>
      </c>
      <c r="I150" s="138"/>
      <c r="J150" s="139"/>
      <c r="K150" s="140"/>
      <c r="L150" s="141"/>
      <c r="M150" s="125" t="str">
        <f t="shared" si="30"/>
        <v/>
      </c>
      <c r="N150" s="76"/>
      <c r="O150" s="126">
        <f t="shared" si="31"/>
        <v>0</v>
      </c>
      <c r="P150" s="126">
        <f t="shared" si="33"/>
        <v>2</v>
      </c>
      <c r="Q150" s="127">
        <f t="shared" si="36"/>
        <v>41</v>
      </c>
      <c r="R150" s="142">
        <f t="shared" si="38"/>
        <v>4.1666666666666666E-3</v>
      </c>
      <c r="T150" s="129">
        <f t="shared" si="26"/>
        <v>1000000</v>
      </c>
      <c r="U150" s="127">
        <f t="shared" si="27"/>
        <v>180</v>
      </c>
      <c r="V150" s="130"/>
      <c r="W150" s="130"/>
      <c r="X150" s="130"/>
      <c r="Y150" s="130"/>
      <c r="Z150" s="130"/>
      <c r="AA150" s="130"/>
      <c r="AB150" s="130"/>
      <c r="AC150" s="130"/>
      <c r="AD150" s="130"/>
      <c r="AE150" s="130"/>
    </row>
    <row r="151" spans="1:31" s="126" customFormat="1" ht="15" x14ac:dyDescent="0.2">
      <c r="A151" s="131">
        <f t="shared" si="28"/>
        <v>141</v>
      </c>
      <c r="B151" s="132">
        <f t="shared" si="34"/>
        <v>290806.67791937053</v>
      </c>
      <c r="C151" s="132">
        <f t="shared" si="29"/>
        <v>1211.6944913307104</v>
      </c>
      <c r="D151" s="132">
        <f t="shared" si="37"/>
        <v>6696.2417760847129</v>
      </c>
      <c r="E151" s="194">
        <f t="shared" si="35"/>
        <v>7907.9362674154236</v>
      </c>
      <c r="F151" s="195"/>
      <c r="G151" s="196"/>
      <c r="H151" s="132">
        <f t="shared" si="32"/>
        <v>7907.9362674154236</v>
      </c>
      <c r="I151" s="138"/>
      <c r="J151" s="139"/>
      <c r="K151" s="140"/>
      <c r="L151" s="141"/>
      <c r="M151" s="125" t="str">
        <f t="shared" si="30"/>
        <v/>
      </c>
      <c r="N151" s="76"/>
      <c r="O151" s="126">
        <f t="shared" si="31"/>
        <v>0</v>
      </c>
      <c r="P151" s="126">
        <f t="shared" si="33"/>
        <v>2</v>
      </c>
      <c r="Q151" s="127">
        <f t="shared" si="36"/>
        <v>40</v>
      </c>
      <c r="R151" s="142">
        <f t="shared" si="38"/>
        <v>4.1666666666666666E-3</v>
      </c>
      <c r="T151" s="129">
        <f t="shared" si="26"/>
        <v>1000000</v>
      </c>
      <c r="U151" s="127">
        <f t="shared" si="27"/>
        <v>180</v>
      </c>
      <c r="V151" s="130"/>
      <c r="W151" s="130"/>
      <c r="X151" s="130"/>
      <c r="Y151" s="130"/>
      <c r="Z151" s="130"/>
      <c r="AA151" s="130"/>
      <c r="AB151" s="130"/>
      <c r="AC151" s="130"/>
      <c r="AD151" s="130"/>
      <c r="AE151" s="130"/>
    </row>
    <row r="152" spans="1:31" s="126" customFormat="1" ht="15" x14ac:dyDescent="0.2">
      <c r="A152" s="131">
        <f t="shared" si="28"/>
        <v>142</v>
      </c>
      <c r="B152" s="132">
        <f t="shared" si="34"/>
        <v>284110.43614328583</v>
      </c>
      <c r="C152" s="132">
        <f t="shared" si="29"/>
        <v>1183.7934839303575</v>
      </c>
      <c r="D152" s="132">
        <f t="shared" si="37"/>
        <v>6724.1427834850656</v>
      </c>
      <c r="E152" s="194">
        <f t="shared" si="35"/>
        <v>7907.9362674154236</v>
      </c>
      <c r="F152" s="195"/>
      <c r="G152" s="196"/>
      <c r="H152" s="132">
        <f t="shared" si="32"/>
        <v>7907.9362674154236</v>
      </c>
      <c r="I152" s="138"/>
      <c r="J152" s="139"/>
      <c r="K152" s="140"/>
      <c r="L152" s="141"/>
      <c r="M152" s="125" t="str">
        <f t="shared" si="30"/>
        <v/>
      </c>
      <c r="N152" s="76"/>
      <c r="O152" s="126">
        <f t="shared" si="31"/>
        <v>0</v>
      </c>
      <c r="P152" s="126">
        <f t="shared" si="33"/>
        <v>2</v>
      </c>
      <c r="Q152" s="127">
        <f t="shared" si="36"/>
        <v>39</v>
      </c>
      <c r="R152" s="142">
        <f t="shared" si="38"/>
        <v>4.1666666666666666E-3</v>
      </c>
      <c r="T152" s="129">
        <f t="shared" ref="T152:T215" si="39">IF(OR(L151=$R$6,I151&gt;0),B152,T151)</f>
        <v>1000000</v>
      </c>
      <c r="U152" s="127">
        <f t="shared" ref="U152:U215" si="40">IF(OR(L151=$R$6,I151&gt;0),Q152,U151)</f>
        <v>180</v>
      </c>
      <c r="V152" s="130"/>
      <c r="W152" s="130"/>
      <c r="X152" s="130"/>
      <c r="Y152" s="130"/>
      <c r="Z152" s="130"/>
      <c r="AA152" s="130"/>
      <c r="AB152" s="130"/>
      <c r="AC152" s="130"/>
      <c r="AD152" s="130"/>
      <c r="AE152" s="130"/>
    </row>
    <row r="153" spans="1:31" s="126" customFormat="1" ht="15" x14ac:dyDescent="0.2">
      <c r="A153" s="131">
        <f t="shared" si="28"/>
        <v>143</v>
      </c>
      <c r="B153" s="132">
        <f t="shared" si="34"/>
        <v>277386.29335980077</v>
      </c>
      <c r="C153" s="132">
        <f t="shared" si="29"/>
        <v>1155.7762223325033</v>
      </c>
      <c r="D153" s="132">
        <f t="shared" si="37"/>
        <v>6752.1600450829201</v>
      </c>
      <c r="E153" s="194">
        <f t="shared" si="35"/>
        <v>7907.9362674154236</v>
      </c>
      <c r="F153" s="195"/>
      <c r="G153" s="196"/>
      <c r="H153" s="132">
        <f t="shared" si="32"/>
        <v>7907.9362674154236</v>
      </c>
      <c r="I153" s="138"/>
      <c r="J153" s="139"/>
      <c r="K153" s="140"/>
      <c r="L153" s="141"/>
      <c r="M153" s="125" t="str">
        <f t="shared" si="30"/>
        <v/>
      </c>
      <c r="N153" s="76"/>
      <c r="O153" s="126">
        <f t="shared" si="31"/>
        <v>0</v>
      </c>
      <c r="P153" s="126">
        <f t="shared" si="33"/>
        <v>2</v>
      </c>
      <c r="Q153" s="127">
        <f t="shared" si="36"/>
        <v>38</v>
      </c>
      <c r="R153" s="142">
        <f t="shared" si="38"/>
        <v>4.1666666666666666E-3</v>
      </c>
      <c r="T153" s="129">
        <f t="shared" si="39"/>
        <v>1000000</v>
      </c>
      <c r="U153" s="127">
        <f t="shared" si="40"/>
        <v>180</v>
      </c>
      <c r="V153" s="130"/>
      <c r="W153" s="130"/>
      <c r="X153" s="130"/>
      <c r="Y153" s="130"/>
      <c r="Z153" s="130"/>
      <c r="AA153" s="130"/>
      <c r="AB153" s="130"/>
      <c r="AC153" s="130"/>
      <c r="AD153" s="130"/>
      <c r="AE153" s="130"/>
    </row>
    <row r="154" spans="1:31" s="126" customFormat="1" ht="15" x14ac:dyDescent="0.2">
      <c r="A154" s="131">
        <f t="shared" si="28"/>
        <v>144</v>
      </c>
      <c r="B154" s="132">
        <f t="shared" si="34"/>
        <v>270634.13331471785</v>
      </c>
      <c r="C154" s="132">
        <f t="shared" si="29"/>
        <v>1127.6422221446578</v>
      </c>
      <c r="D154" s="132">
        <f t="shared" si="37"/>
        <v>6780.2940452707662</v>
      </c>
      <c r="E154" s="194">
        <f t="shared" si="35"/>
        <v>7907.9362674154236</v>
      </c>
      <c r="F154" s="195"/>
      <c r="G154" s="196"/>
      <c r="H154" s="132">
        <f t="shared" si="32"/>
        <v>7907.9362674154236</v>
      </c>
      <c r="I154" s="138"/>
      <c r="J154" s="139"/>
      <c r="K154" s="140"/>
      <c r="L154" s="141"/>
      <c r="M154" s="125" t="str">
        <f t="shared" si="30"/>
        <v/>
      </c>
      <c r="N154" s="76"/>
      <c r="O154" s="126">
        <f t="shared" si="31"/>
        <v>0</v>
      </c>
      <c r="P154" s="126">
        <f t="shared" si="33"/>
        <v>2</v>
      </c>
      <c r="Q154" s="127">
        <f t="shared" si="36"/>
        <v>37</v>
      </c>
      <c r="R154" s="142">
        <f t="shared" si="38"/>
        <v>4.1666666666666666E-3</v>
      </c>
      <c r="T154" s="129">
        <f t="shared" si="39"/>
        <v>1000000</v>
      </c>
      <c r="U154" s="127">
        <f t="shared" si="40"/>
        <v>180</v>
      </c>
      <c r="V154" s="130"/>
      <c r="W154" s="130"/>
      <c r="X154" s="130"/>
      <c r="Y154" s="130"/>
      <c r="Z154" s="130"/>
      <c r="AA154" s="130"/>
      <c r="AB154" s="130"/>
      <c r="AC154" s="130"/>
      <c r="AD154" s="130"/>
      <c r="AE154" s="130"/>
    </row>
    <row r="155" spans="1:31" s="126" customFormat="1" ht="15" x14ac:dyDescent="0.2">
      <c r="A155" s="131">
        <f t="shared" si="28"/>
        <v>145</v>
      </c>
      <c r="B155" s="132">
        <f t="shared" si="34"/>
        <v>263853.83926944708</v>
      </c>
      <c r="C155" s="132">
        <f t="shared" si="29"/>
        <v>1099.3909969560295</v>
      </c>
      <c r="D155" s="132">
        <f t="shared" si="37"/>
        <v>6808.5452704593936</v>
      </c>
      <c r="E155" s="194">
        <f t="shared" si="35"/>
        <v>7907.9362674154236</v>
      </c>
      <c r="F155" s="195"/>
      <c r="G155" s="196"/>
      <c r="H155" s="132">
        <f t="shared" si="32"/>
        <v>7907.9362674154236</v>
      </c>
      <c r="I155" s="138"/>
      <c r="J155" s="139"/>
      <c r="K155" s="140"/>
      <c r="L155" s="141"/>
      <c r="M155" s="125" t="str">
        <f t="shared" si="30"/>
        <v/>
      </c>
      <c r="N155" s="76"/>
      <c r="O155" s="126">
        <f t="shared" si="31"/>
        <v>0</v>
      </c>
      <c r="P155" s="126">
        <f t="shared" si="33"/>
        <v>2</v>
      </c>
      <c r="Q155" s="127">
        <f t="shared" si="36"/>
        <v>36</v>
      </c>
      <c r="R155" s="142">
        <f t="shared" si="38"/>
        <v>4.1666666666666666E-3</v>
      </c>
      <c r="T155" s="129">
        <f t="shared" si="39"/>
        <v>1000000</v>
      </c>
      <c r="U155" s="127">
        <f t="shared" si="40"/>
        <v>180</v>
      </c>
      <c r="V155" s="130"/>
      <c r="W155" s="130"/>
      <c r="X155" s="130"/>
      <c r="Y155" s="130"/>
      <c r="Z155" s="130"/>
      <c r="AA155" s="130"/>
      <c r="AB155" s="130"/>
      <c r="AC155" s="130"/>
      <c r="AD155" s="130"/>
      <c r="AE155" s="130"/>
    </row>
    <row r="156" spans="1:31" s="126" customFormat="1" ht="15" x14ac:dyDescent="0.2">
      <c r="A156" s="131">
        <f t="shared" si="28"/>
        <v>146</v>
      </c>
      <c r="B156" s="132">
        <f t="shared" si="34"/>
        <v>257045.29399898768</v>
      </c>
      <c r="C156" s="132">
        <f t="shared" si="29"/>
        <v>1071.0220583291152</v>
      </c>
      <c r="D156" s="132">
        <f t="shared" si="37"/>
        <v>6836.9142090863079</v>
      </c>
      <c r="E156" s="194">
        <f t="shared" si="35"/>
        <v>7907.9362674154236</v>
      </c>
      <c r="F156" s="195"/>
      <c r="G156" s="196"/>
      <c r="H156" s="132">
        <f t="shared" si="32"/>
        <v>7907.9362674154236</v>
      </c>
      <c r="I156" s="138"/>
      <c r="J156" s="139"/>
      <c r="K156" s="140"/>
      <c r="L156" s="141"/>
      <c r="M156" s="125" t="str">
        <f t="shared" si="30"/>
        <v/>
      </c>
      <c r="N156" s="76"/>
      <c r="O156" s="126">
        <f t="shared" si="31"/>
        <v>0</v>
      </c>
      <c r="P156" s="126">
        <f t="shared" si="33"/>
        <v>2</v>
      </c>
      <c r="Q156" s="127">
        <f t="shared" si="36"/>
        <v>35</v>
      </c>
      <c r="R156" s="142">
        <f t="shared" si="38"/>
        <v>4.1666666666666666E-3</v>
      </c>
      <c r="T156" s="129">
        <f t="shared" si="39"/>
        <v>1000000</v>
      </c>
      <c r="U156" s="127">
        <f t="shared" si="40"/>
        <v>180</v>
      </c>
      <c r="V156" s="130"/>
      <c r="W156" s="130"/>
      <c r="X156" s="130"/>
      <c r="Y156" s="130"/>
      <c r="Z156" s="130"/>
      <c r="AA156" s="130"/>
      <c r="AB156" s="130"/>
      <c r="AC156" s="130"/>
      <c r="AD156" s="130"/>
      <c r="AE156" s="130"/>
    </row>
    <row r="157" spans="1:31" s="126" customFormat="1" ht="15" x14ac:dyDescent="0.2">
      <c r="A157" s="131">
        <f t="shared" si="28"/>
        <v>147</v>
      </c>
      <c r="B157" s="132">
        <f t="shared" si="34"/>
        <v>250208.37978990137</v>
      </c>
      <c r="C157" s="132">
        <f t="shared" si="29"/>
        <v>1042.5349157912558</v>
      </c>
      <c r="D157" s="132">
        <f t="shared" si="37"/>
        <v>6865.4013516241675</v>
      </c>
      <c r="E157" s="194">
        <f t="shared" si="35"/>
        <v>7907.9362674154236</v>
      </c>
      <c r="F157" s="195"/>
      <c r="G157" s="196"/>
      <c r="H157" s="132">
        <f t="shared" si="32"/>
        <v>7907.9362674154236</v>
      </c>
      <c r="I157" s="138"/>
      <c r="J157" s="139"/>
      <c r="K157" s="140"/>
      <c r="L157" s="141"/>
      <c r="M157" s="125" t="str">
        <f t="shared" si="30"/>
        <v/>
      </c>
      <c r="N157" s="76"/>
      <c r="O157" s="126">
        <f t="shared" si="31"/>
        <v>0</v>
      </c>
      <c r="P157" s="126">
        <f t="shared" si="33"/>
        <v>2</v>
      </c>
      <c r="Q157" s="127">
        <f t="shared" si="36"/>
        <v>34</v>
      </c>
      <c r="R157" s="142">
        <f t="shared" si="38"/>
        <v>4.1666666666666666E-3</v>
      </c>
      <c r="T157" s="129">
        <f t="shared" si="39"/>
        <v>1000000</v>
      </c>
      <c r="U157" s="127">
        <f t="shared" si="40"/>
        <v>180</v>
      </c>
      <c r="V157" s="130"/>
      <c r="W157" s="130"/>
      <c r="X157" s="130"/>
      <c r="Y157" s="130"/>
      <c r="Z157" s="130"/>
      <c r="AA157" s="130"/>
      <c r="AB157" s="130"/>
      <c r="AC157" s="130"/>
      <c r="AD157" s="130"/>
      <c r="AE157" s="130"/>
    </row>
    <row r="158" spans="1:31" s="126" customFormat="1" ht="15" x14ac:dyDescent="0.2">
      <c r="A158" s="131">
        <f t="shared" si="28"/>
        <v>148</v>
      </c>
      <c r="B158" s="132">
        <f t="shared" si="34"/>
        <v>243342.9784382772</v>
      </c>
      <c r="C158" s="132">
        <f t="shared" si="29"/>
        <v>1013.929076826155</v>
      </c>
      <c r="D158" s="132">
        <f t="shared" si="37"/>
        <v>6894.0071905892682</v>
      </c>
      <c r="E158" s="194">
        <f t="shared" si="35"/>
        <v>7907.9362674154236</v>
      </c>
      <c r="F158" s="195"/>
      <c r="G158" s="196"/>
      <c r="H158" s="132">
        <f t="shared" si="32"/>
        <v>7907.9362674154236</v>
      </c>
      <c r="I158" s="138"/>
      <c r="J158" s="139"/>
      <c r="K158" s="140"/>
      <c r="L158" s="141"/>
      <c r="M158" s="125" t="str">
        <f t="shared" si="30"/>
        <v/>
      </c>
      <c r="N158" s="76"/>
      <c r="O158" s="126">
        <f t="shared" si="31"/>
        <v>0</v>
      </c>
      <c r="P158" s="126">
        <f t="shared" si="33"/>
        <v>2</v>
      </c>
      <c r="Q158" s="127">
        <f t="shared" si="36"/>
        <v>33</v>
      </c>
      <c r="R158" s="142">
        <f t="shared" si="38"/>
        <v>4.1666666666666666E-3</v>
      </c>
      <c r="T158" s="129">
        <f t="shared" si="39"/>
        <v>1000000</v>
      </c>
      <c r="U158" s="127">
        <f t="shared" si="40"/>
        <v>180</v>
      </c>
      <c r="V158" s="130"/>
      <c r="W158" s="130"/>
      <c r="X158" s="130"/>
      <c r="Y158" s="130"/>
      <c r="Z158" s="130"/>
      <c r="AA158" s="130"/>
      <c r="AB158" s="130"/>
      <c r="AC158" s="130"/>
      <c r="AD158" s="130"/>
      <c r="AE158" s="130"/>
    </row>
    <row r="159" spans="1:31" s="126" customFormat="1" ht="15" x14ac:dyDescent="0.2">
      <c r="A159" s="131">
        <f t="shared" si="28"/>
        <v>149</v>
      </c>
      <c r="B159" s="132">
        <f t="shared" si="34"/>
        <v>236448.97124768794</v>
      </c>
      <c r="C159" s="132">
        <f t="shared" si="29"/>
        <v>985.20404686536642</v>
      </c>
      <c r="D159" s="132">
        <f t="shared" si="37"/>
        <v>6922.7322205500568</v>
      </c>
      <c r="E159" s="194">
        <f t="shared" si="35"/>
        <v>7907.9362674154236</v>
      </c>
      <c r="F159" s="195"/>
      <c r="G159" s="196"/>
      <c r="H159" s="132">
        <f t="shared" si="32"/>
        <v>7907.9362674154236</v>
      </c>
      <c r="I159" s="138"/>
      <c r="J159" s="139"/>
      <c r="K159" s="140"/>
      <c r="L159" s="141"/>
      <c r="M159" s="125" t="str">
        <f t="shared" si="30"/>
        <v/>
      </c>
      <c r="N159" s="76"/>
      <c r="O159" s="126">
        <f t="shared" si="31"/>
        <v>0</v>
      </c>
      <c r="P159" s="126">
        <f t="shared" si="33"/>
        <v>2</v>
      </c>
      <c r="Q159" s="127">
        <f t="shared" si="36"/>
        <v>32</v>
      </c>
      <c r="R159" s="142">
        <f t="shared" si="38"/>
        <v>4.1666666666666666E-3</v>
      </c>
      <c r="T159" s="129">
        <f t="shared" si="39"/>
        <v>1000000</v>
      </c>
      <c r="U159" s="127">
        <f t="shared" si="40"/>
        <v>180</v>
      </c>
      <c r="V159" s="130"/>
      <c r="W159" s="130"/>
      <c r="X159" s="130"/>
      <c r="Y159" s="130"/>
      <c r="Z159" s="130"/>
      <c r="AA159" s="130"/>
      <c r="AB159" s="130"/>
      <c r="AC159" s="130"/>
      <c r="AD159" s="130"/>
      <c r="AE159" s="130"/>
    </row>
    <row r="160" spans="1:31" s="126" customFormat="1" ht="15" x14ac:dyDescent="0.2">
      <c r="A160" s="131">
        <f t="shared" si="28"/>
        <v>150</v>
      </c>
      <c r="B160" s="132">
        <f t="shared" si="34"/>
        <v>229526.23902713787</v>
      </c>
      <c r="C160" s="132">
        <f t="shared" si="29"/>
        <v>956.35932927974113</v>
      </c>
      <c r="D160" s="132">
        <f t="shared" si="37"/>
        <v>6951.5769381356822</v>
      </c>
      <c r="E160" s="194">
        <f t="shared" si="35"/>
        <v>7907.9362674154236</v>
      </c>
      <c r="F160" s="195"/>
      <c r="G160" s="196"/>
      <c r="H160" s="132">
        <f t="shared" si="32"/>
        <v>7907.9362674154236</v>
      </c>
      <c r="I160" s="138"/>
      <c r="J160" s="139"/>
      <c r="K160" s="140"/>
      <c r="L160" s="141"/>
      <c r="M160" s="125" t="str">
        <f t="shared" si="30"/>
        <v/>
      </c>
      <c r="N160" s="76"/>
      <c r="O160" s="126">
        <f t="shared" si="31"/>
        <v>0</v>
      </c>
      <c r="P160" s="126">
        <f t="shared" si="33"/>
        <v>2</v>
      </c>
      <c r="Q160" s="127">
        <f t="shared" si="36"/>
        <v>31</v>
      </c>
      <c r="R160" s="142">
        <f t="shared" si="38"/>
        <v>4.1666666666666666E-3</v>
      </c>
      <c r="T160" s="129">
        <f t="shared" si="39"/>
        <v>1000000</v>
      </c>
      <c r="U160" s="127">
        <f t="shared" si="40"/>
        <v>180</v>
      </c>
      <c r="V160" s="130"/>
      <c r="W160" s="130"/>
      <c r="X160" s="130"/>
      <c r="Y160" s="130"/>
      <c r="Z160" s="130"/>
      <c r="AA160" s="130"/>
      <c r="AB160" s="130"/>
      <c r="AC160" s="130"/>
      <c r="AD160" s="130"/>
      <c r="AE160" s="130"/>
    </row>
    <row r="161" spans="1:31" s="126" customFormat="1" ht="15" x14ac:dyDescent="0.2">
      <c r="A161" s="131">
        <f t="shared" si="28"/>
        <v>151</v>
      </c>
      <c r="B161" s="132">
        <f t="shared" si="34"/>
        <v>222574.66208900217</v>
      </c>
      <c r="C161" s="132">
        <f t="shared" si="29"/>
        <v>927.39442537084233</v>
      </c>
      <c r="D161" s="132">
        <f t="shared" si="37"/>
        <v>6980.5418420445812</v>
      </c>
      <c r="E161" s="194">
        <f t="shared" si="35"/>
        <v>7907.9362674154236</v>
      </c>
      <c r="F161" s="195"/>
      <c r="G161" s="196"/>
      <c r="H161" s="132">
        <f t="shared" si="32"/>
        <v>7907.9362674154236</v>
      </c>
      <c r="I161" s="138"/>
      <c r="J161" s="139"/>
      <c r="K161" s="140"/>
      <c r="L161" s="141"/>
      <c r="M161" s="125" t="str">
        <f t="shared" si="30"/>
        <v/>
      </c>
      <c r="N161" s="76"/>
      <c r="O161" s="126">
        <f t="shared" si="31"/>
        <v>0</v>
      </c>
      <c r="P161" s="126">
        <f t="shared" si="33"/>
        <v>2</v>
      </c>
      <c r="Q161" s="127">
        <f t="shared" si="36"/>
        <v>30</v>
      </c>
      <c r="R161" s="142">
        <f t="shared" si="38"/>
        <v>4.1666666666666666E-3</v>
      </c>
      <c r="T161" s="129">
        <f t="shared" si="39"/>
        <v>1000000</v>
      </c>
      <c r="U161" s="127">
        <f t="shared" si="40"/>
        <v>180</v>
      </c>
      <c r="V161" s="130"/>
      <c r="W161" s="130"/>
      <c r="X161" s="130"/>
      <c r="Y161" s="130"/>
      <c r="Z161" s="130"/>
      <c r="AA161" s="130"/>
      <c r="AB161" s="130"/>
      <c r="AC161" s="130"/>
      <c r="AD161" s="130"/>
      <c r="AE161" s="130"/>
    </row>
    <row r="162" spans="1:31" s="126" customFormat="1" ht="15" x14ac:dyDescent="0.2">
      <c r="A162" s="131">
        <f t="shared" si="28"/>
        <v>152</v>
      </c>
      <c r="B162" s="132">
        <f t="shared" si="34"/>
        <v>215594.12024695758</v>
      </c>
      <c r="C162" s="132">
        <f t="shared" si="29"/>
        <v>898.30883436232318</v>
      </c>
      <c r="D162" s="132">
        <f t="shared" si="37"/>
        <v>7009.6274330531005</v>
      </c>
      <c r="E162" s="194">
        <f t="shared" si="35"/>
        <v>7907.9362674154236</v>
      </c>
      <c r="F162" s="195"/>
      <c r="G162" s="196"/>
      <c r="H162" s="132">
        <f t="shared" si="32"/>
        <v>7907.9362674154236</v>
      </c>
      <c r="I162" s="138"/>
      <c r="J162" s="139"/>
      <c r="K162" s="140"/>
      <c r="L162" s="141"/>
      <c r="M162" s="125" t="str">
        <f t="shared" si="30"/>
        <v/>
      </c>
      <c r="N162" s="76"/>
      <c r="O162" s="126">
        <f t="shared" si="31"/>
        <v>0</v>
      </c>
      <c r="P162" s="126">
        <f t="shared" si="33"/>
        <v>2</v>
      </c>
      <c r="Q162" s="127">
        <f t="shared" si="36"/>
        <v>29</v>
      </c>
      <c r="R162" s="142">
        <f t="shared" si="38"/>
        <v>4.1666666666666666E-3</v>
      </c>
      <c r="T162" s="129">
        <f t="shared" si="39"/>
        <v>1000000</v>
      </c>
      <c r="U162" s="127">
        <f t="shared" si="40"/>
        <v>180</v>
      </c>
      <c r="V162" s="130"/>
      <c r="W162" s="130"/>
      <c r="X162" s="130"/>
      <c r="Y162" s="130"/>
      <c r="Z162" s="130"/>
      <c r="AA162" s="130"/>
      <c r="AB162" s="130"/>
      <c r="AC162" s="130"/>
      <c r="AD162" s="130"/>
      <c r="AE162" s="130"/>
    </row>
    <row r="163" spans="1:31" s="126" customFormat="1" ht="15" x14ac:dyDescent="0.2">
      <c r="A163" s="131">
        <f t="shared" si="28"/>
        <v>153</v>
      </c>
      <c r="B163" s="132">
        <f t="shared" si="34"/>
        <v>208584.49281390448</v>
      </c>
      <c r="C163" s="132">
        <f t="shared" si="29"/>
        <v>869.10205339126867</v>
      </c>
      <c r="D163" s="132">
        <f t="shared" si="37"/>
        <v>7038.8342140241548</v>
      </c>
      <c r="E163" s="194">
        <f t="shared" si="35"/>
        <v>7907.9362674154236</v>
      </c>
      <c r="F163" s="195"/>
      <c r="G163" s="196"/>
      <c r="H163" s="132">
        <f t="shared" si="32"/>
        <v>7907.9362674154236</v>
      </c>
      <c r="I163" s="138"/>
      <c r="J163" s="139"/>
      <c r="K163" s="140"/>
      <c r="L163" s="141"/>
      <c r="M163" s="125" t="str">
        <f t="shared" si="30"/>
        <v/>
      </c>
      <c r="N163" s="76"/>
      <c r="O163" s="126">
        <f t="shared" si="31"/>
        <v>0</v>
      </c>
      <c r="P163" s="126">
        <f t="shared" si="33"/>
        <v>2</v>
      </c>
      <c r="Q163" s="127">
        <f t="shared" si="36"/>
        <v>28</v>
      </c>
      <c r="R163" s="142">
        <f t="shared" si="38"/>
        <v>4.1666666666666666E-3</v>
      </c>
      <c r="T163" s="129">
        <f t="shared" si="39"/>
        <v>1000000</v>
      </c>
      <c r="U163" s="127">
        <f t="shared" si="40"/>
        <v>180</v>
      </c>
      <c r="V163" s="130"/>
      <c r="W163" s="130"/>
      <c r="X163" s="130"/>
      <c r="Y163" s="130"/>
      <c r="Z163" s="130"/>
      <c r="AA163" s="130"/>
      <c r="AB163" s="130"/>
      <c r="AC163" s="130"/>
      <c r="AD163" s="130"/>
      <c r="AE163" s="130"/>
    </row>
    <row r="164" spans="1:31" s="126" customFormat="1" ht="15" x14ac:dyDescent="0.2">
      <c r="A164" s="131">
        <f t="shared" si="28"/>
        <v>154</v>
      </c>
      <c r="B164" s="132">
        <f t="shared" si="34"/>
        <v>201545.65859988032</v>
      </c>
      <c r="C164" s="132">
        <f t="shared" si="29"/>
        <v>839.77357749950136</v>
      </c>
      <c r="D164" s="132">
        <f t="shared" si="37"/>
        <v>7068.1626899159219</v>
      </c>
      <c r="E164" s="194">
        <f t="shared" si="35"/>
        <v>7907.9362674154236</v>
      </c>
      <c r="F164" s="195"/>
      <c r="G164" s="196"/>
      <c r="H164" s="132">
        <f t="shared" si="32"/>
        <v>7907.9362674154236</v>
      </c>
      <c r="I164" s="138"/>
      <c r="J164" s="139"/>
      <c r="K164" s="140"/>
      <c r="L164" s="141"/>
      <c r="M164" s="125" t="str">
        <f t="shared" si="30"/>
        <v/>
      </c>
      <c r="N164" s="76"/>
      <c r="O164" s="126">
        <f t="shared" si="31"/>
        <v>0</v>
      </c>
      <c r="P164" s="126">
        <f t="shared" si="33"/>
        <v>2</v>
      </c>
      <c r="Q164" s="127">
        <f t="shared" si="36"/>
        <v>27</v>
      </c>
      <c r="R164" s="142">
        <f t="shared" si="38"/>
        <v>4.1666666666666666E-3</v>
      </c>
      <c r="T164" s="129">
        <f t="shared" si="39"/>
        <v>1000000</v>
      </c>
      <c r="U164" s="127">
        <f t="shared" si="40"/>
        <v>180</v>
      </c>
      <c r="V164" s="130"/>
      <c r="W164" s="130"/>
      <c r="X164" s="130"/>
      <c r="Y164" s="130"/>
      <c r="Z164" s="130"/>
      <c r="AA164" s="130"/>
      <c r="AB164" s="130"/>
      <c r="AC164" s="130"/>
      <c r="AD164" s="130"/>
      <c r="AE164" s="130"/>
    </row>
    <row r="165" spans="1:31" s="126" customFormat="1" ht="15" x14ac:dyDescent="0.2">
      <c r="A165" s="131">
        <f t="shared" si="28"/>
        <v>155</v>
      </c>
      <c r="B165" s="132">
        <f t="shared" si="34"/>
        <v>194477.4959099644</v>
      </c>
      <c r="C165" s="132">
        <f t="shared" si="29"/>
        <v>810.32289962485163</v>
      </c>
      <c r="D165" s="132">
        <f t="shared" si="37"/>
        <v>7097.6133677905718</v>
      </c>
      <c r="E165" s="194">
        <f t="shared" si="35"/>
        <v>7907.9362674154236</v>
      </c>
      <c r="F165" s="195"/>
      <c r="G165" s="196"/>
      <c r="H165" s="132">
        <f t="shared" si="32"/>
        <v>7907.9362674154236</v>
      </c>
      <c r="I165" s="138"/>
      <c r="J165" s="139"/>
      <c r="K165" s="140"/>
      <c r="L165" s="141"/>
      <c r="M165" s="125" t="str">
        <f t="shared" si="30"/>
        <v/>
      </c>
      <c r="N165" s="76"/>
      <c r="O165" s="126">
        <f t="shared" si="31"/>
        <v>0</v>
      </c>
      <c r="P165" s="126">
        <f t="shared" si="33"/>
        <v>2</v>
      </c>
      <c r="Q165" s="127">
        <f t="shared" si="36"/>
        <v>26</v>
      </c>
      <c r="R165" s="142">
        <f t="shared" si="38"/>
        <v>4.1666666666666666E-3</v>
      </c>
      <c r="T165" s="129">
        <f t="shared" si="39"/>
        <v>1000000</v>
      </c>
      <c r="U165" s="127">
        <f t="shared" si="40"/>
        <v>180</v>
      </c>
      <c r="V165" s="130"/>
      <c r="W165" s="130"/>
      <c r="X165" s="130"/>
      <c r="Y165" s="130"/>
      <c r="Z165" s="130"/>
      <c r="AA165" s="130"/>
      <c r="AB165" s="130"/>
      <c r="AC165" s="130"/>
      <c r="AD165" s="130"/>
      <c r="AE165" s="130"/>
    </row>
    <row r="166" spans="1:31" s="126" customFormat="1" ht="15" x14ac:dyDescent="0.2">
      <c r="A166" s="131">
        <f t="shared" si="28"/>
        <v>156</v>
      </c>
      <c r="B166" s="132">
        <f t="shared" si="34"/>
        <v>187379.88254217384</v>
      </c>
      <c r="C166" s="132">
        <f t="shared" si="29"/>
        <v>780.74951059239106</v>
      </c>
      <c r="D166" s="132">
        <f t="shared" si="37"/>
        <v>7127.1867568230327</v>
      </c>
      <c r="E166" s="194">
        <f t="shared" si="35"/>
        <v>7907.9362674154236</v>
      </c>
      <c r="F166" s="195"/>
      <c r="G166" s="196"/>
      <c r="H166" s="132">
        <f t="shared" si="32"/>
        <v>7907.9362674154236</v>
      </c>
      <c r="I166" s="138"/>
      <c r="J166" s="139"/>
      <c r="K166" s="140"/>
      <c r="L166" s="141"/>
      <c r="M166" s="125" t="str">
        <f t="shared" si="30"/>
        <v/>
      </c>
      <c r="N166" s="76"/>
      <c r="O166" s="126">
        <f t="shared" si="31"/>
        <v>0</v>
      </c>
      <c r="P166" s="126">
        <f t="shared" si="33"/>
        <v>2</v>
      </c>
      <c r="Q166" s="127">
        <f t="shared" si="36"/>
        <v>25</v>
      </c>
      <c r="R166" s="142">
        <f t="shared" si="38"/>
        <v>4.1666666666666666E-3</v>
      </c>
      <c r="T166" s="129">
        <f t="shared" si="39"/>
        <v>1000000</v>
      </c>
      <c r="U166" s="127">
        <f t="shared" si="40"/>
        <v>180</v>
      </c>
      <c r="V166" s="130"/>
      <c r="W166" s="130"/>
      <c r="X166" s="130"/>
      <c r="Y166" s="130"/>
      <c r="Z166" s="130"/>
      <c r="AA166" s="130"/>
      <c r="AB166" s="130"/>
      <c r="AC166" s="130"/>
      <c r="AD166" s="130"/>
      <c r="AE166" s="130"/>
    </row>
    <row r="167" spans="1:31" s="126" customFormat="1" ht="15" x14ac:dyDescent="0.2">
      <c r="A167" s="131">
        <f t="shared" si="28"/>
        <v>157</v>
      </c>
      <c r="B167" s="132">
        <f t="shared" si="34"/>
        <v>180252.69578535081</v>
      </c>
      <c r="C167" s="132">
        <f t="shared" si="29"/>
        <v>751.0528991056284</v>
      </c>
      <c r="D167" s="132">
        <f t="shared" si="37"/>
        <v>7156.8833683097955</v>
      </c>
      <c r="E167" s="194">
        <f t="shared" si="35"/>
        <v>7907.9362674154236</v>
      </c>
      <c r="F167" s="195"/>
      <c r="G167" s="196"/>
      <c r="H167" s="132">
        <f t="shared" si="32"/>
        <v>7907.9362674154236</v>
      </c>
      <c r="I167" s="138"/>
      <c r="J167" s="139"/>
      <c r="K167" s="140"/>
      <c r="L167" s="141"/>
      <c r="M167" s="125" t="str">
        <f t="shared" si="30"/>
        <v/>
      </c>
      <c r="N167" s="76"/>
      <c r="O167" s="126">
        <f t="shared" si="31"/>
        <v>0</v>
      </c>
      <c r="P167" s="126">
        <f t="shared" si="33"/>
        <v>2</v>
      </c>
      <c r="Q167" s="127">
        <f t="shared" si="36"/>
        <v>24</v>
      </c>
      <c r="R167" s="142">
        <f t="shared" si="38"/>
        <v>4.1666666666666666E-3</v>
      </c>
      <c r="T167" s="129">
        <f t="shared" si="39"/>
        <v>1000000</v>
      </c>
      <c r="U167" s="127">
        <f t="shared" si="40"/>
        <v>180</v>
      </c>
      <c r="V167" s="130"/>
      <c r="W167" s="130"/>
      <c r="X167" s="130"/>
      <c r="Y167" s="130"/>
      <c r="Z167" s="130"/>
      <c r="AA167" s="130"/>
      <c r="AB167" s="130"/>
      <c r="AC167" s="130"/>
      <c r="AD167" s="130"/>
      <c r="AE167" s="130"/>
    </row>
    <row r="168" spans="1:31" s="126" customFormat="1" ht="15" x14ac:dyDescent="0.2">
      <c r="A168" s="131">
        <f t="shared" si="28"/>
        <v>158</v>
      </c>
      <c r="B168" s="132">
        <f t="shared" si="34"/>
        <v>173095.81241704102</v>
      </c>
      <c r="C168" s="132">
        <f t="shared" si="29"/>
        <v>721.23255173767086</v>
      </c>
      <c r="D168" s="132">
        <f t="shared" si="37"/>
        <v>7186.7037156777524</v>
      </c>
      <c r="E168" s="194">
        <f t="shared" si="35"/>
        <v>7907.9362674154236</v>
      </c>
      <c r="F168" s="195"/>
      <c r="G168" s="196"/>
      <c r="H168" s="132">
        <f t="shared" si="32"/>
        <v>7907.9362674154236</v>
      </c>
      <c r="I168" s="138"/>
      <c r="J168" s="139"/>
      <c r="K168" s="140"/>
      <c r="L168" s="141"/>
      <c r="M168" s="125" t="str">
        <f t="shared" si="30"/>
        <v/>
      </c>
      <c r="N168" s="76"/>
      <c r="O168" s="126">
        <f t="shared" si="31"/>
        <v>0</v>
      </c>
      <c r="P168" s="126">
        <f t="shared" si="33"/>
        <v>2</v>
      </c>
      <c r="Q168" s="127">
        <f t="shared" si="36"/>
        <v>23</v>
      </c>
      <c r="R168" s="142">
        <f t="shared" si="38"/>
        <v>4.1666666666666666E-3</v>
      </c>
      <c r="T168" s="129">
        <f t="shared" si="39"/>
        <v>1000000</v>
      </c>
      <c r="U168" s="127">
        <f t="shared" si="40"/>
        <v>180</v>
      </c>
      <c r="V168" s="130"/>
      <c r="W168" s="130"/>
      <c r="X168" s="130"/>
      <c r="Y168" s="130"/>
      <c r="Z168" s="130"/>
      <c r="AA168" s="130"/>
      <c r="AB168" s="130"/>
      <c r="AC168" s="130"/>
      <c r="AD168" s="130"/>
      <c r="AE168" s="130"/>
    </row>
    <row r="169" spans="1:31" s="126" customFormat="1" ht="15" x14ac:dyDescent="0.2">
      <c r="A169" s="131">
        <f t="shared" si="28"/>
        <v>159</v>
      </c>
      <c r="B169" s="132">
        <f t="shared" si="34"/>
        <v>165909.10870136326</v>
      </c>
      <c r="C169" s="132">
        <f t="shared" si="29"/>
        <v>691.2879529223469</v>
      </c>
      <c r="D169" s="132">
        <f t="shared" si="37"/>
        <v>7216.6483144930771</v>
      </c>
      <c r="E169" s="194">
        <f t="shared" si="35"/>
        <v>7907.9362674154236</v>
      </c>
      <c r="F169" s="195"/>
      <c r="G169" s="196"/>
      <c r="H169" s="132">
        <f t="shared" si="32"/>
        <v>7907.9362674154236</v>
      </c>
      <c r="I169" s="138"/>
      <c r="J169" s="139"/>
      <c r="K169" s="140"/>
      <c r="L169" s="141"/>
      <c r="M169" s="125" t="str">
        <f t="shared" si="30"/>
        <v/>
      </c>
      <c r="N169" s="76"/>
      <c r="O169" s="126">
        <f t="shared" si="31"/>
        <v>0</v>
      </c>
      <c r="P169" s="126">
        <f t="shared" si="33"/>
        <v>2</v>
      </c>
      <c r="Q169" s="127">
        <f t="shared" si="36"/>
        <v>22</v>
      </c>
      <c r="R169" s="142">
        <f t="shared" si="38"/>
        <v>4.1666666666666666E-3</v>
      </c>
      <c r="T169" s="129">
        <f t="shared" si="39"/>
        <v>1000000</v>
      </c>
      <c r="U169" s="127">
        <f t="shared" si="40"/>
        <v>180</v>
      </c>
      <c r="V169" s="130"/>
      <c r="W169" s="130"/>
      <c r="X169" s="130"/>
      <c r="Y169" s="130"/>
      <c r="Z169" s="130"/>
      <c r="AA169" s="130"/>
      <c r="AB169" s="130"/>
      <c r="AC169" s="130"/>
      <c r="AD169" s="130"/>
      <c r="AE169" s="130"/>
    </row>
    <row r="170" spans="1:31" s="126" customFormat="1" ht="15" x14ac:dyDescent="0.2">
      <c r="A170" s="131">
        <f t="shared" si="28"/>
        <v>160</v>
      </c>
      <c r="B170" s="132">
        <f t="shared" si="34"/>
        <v>158692.4603868702</v>
      </c>
      <c r="C170" s="132">
        <f t="shared" si="29"/>
        <v>661.21858494529249</v>
      </c>
      <c r="D170" s="132">
        <f t="shared" si="37"/>
        <v>7246.717682470131</v>
      </c>
      <c r="E170" s="194">
        <f t="shared" si="35"/>
        <v>7907.9362674154236</v>
      </c>
      <c r="F170" s="195"/>
      <c r="G170" s="196"/>
      <c r="H170" s="132">
        <f t="shared" si="32"/>
        <v>7907.9362674154236</v>
      </c>
      <c r="I170" s="138"/>
      <c r="J170" s="139"/>
      <c r="K170" s="140"/>
      <c r="L170" s="141"/>
      <c r="M170" s="125" t="str">
        <f t="shared" si="30"/>
        <v/>
      </c>
      <c r="N170" s="76"/>
      <c r="O170" s="126">
        <f t="shared" si="31"/>
        <v>0</v>
      </c>
      <c r="P170" s="126">
        <f t="shared" si="33"/>
        <v>2</v>
      </c>
      <c r="Q170" s="127">
        <f t="shared" si="36"/>
        <v>21</v>
      </c>
      <c r="R170" s="142">
        <f t="shared" si="38"/>
        <v>4.1666666666666666E-3</v>
      </c>
      <c r="T170" s="129">
        <f t="shared" si="39"/>
        <v>1000000</v>
      </c>
      <c r="U170" s="127">
        <f t="shared" si="40"/>
        <v>180</v>
      </c>
      <c r="V170" s="130"/>
      <c r="W170" s="130"/>
      <c r="X170" s="130"/>
      <c r="Y170" s="130"/>
      <c r="Z170" s="130"/>
      <c r="AA170" s="130"/>
      <c r="AB170" s="130"/>
      <c r="AC170" s="130"/>
      <c r="AD170" s="130"/>
      <c r="AE170" s="130"/>
    </row>
    <row r="171" spans="1:31" s="126" customFormat="1" ht="15" x14ac:dyDescent="0.2">
      <c r="A171" s="131">
        <f t="shared" si="28"/>
        <v>161</v>
      </c>
      <c r="B171" s="132">
        <f t="shared" si="34"/>
        <v>151445.74270440007</v>
      </c>
      <c r="C171" s="132">
        <f t="shared" si="29"/>
        <v>631.0239279350003</v>
      </c>
      <c r="D171" s="132">
        <f t="shared" si="37"/>
        <v>7276.9123394804228</v>
      </c>
      <c r="E171" s="194">
        <f t="shared" si="35"/>
        <v>7907.9362674154236</v>
      </c>
      <c r="F171" s="195"/>
      <c r="G171" s="196"/>
      <c r="H171" s="132">
        <f t="shared" si="32"/>
        <v>7907.9362674154236</v>
      </c>
      <c r="I171" s="138"/>
      <c r="J171" s="139"/>
      <c r="K171" s="140"/>
      <c r="L171" s="141"/>
      <c r="M171" s="125" t="str">
        <f t="shared" si="30"/>
        <v/>
      </c>
      <c r="N171" s="76"/>
      <c r="O171" s="126">
        <f t="shared" si="31"/>
        <v>0</v>
      </c>
      <c r="P171" s="126">
        <f t="shared" si="33"/>
        <v>2</v>
      </c>
      <c r="Q171" s="127">
        <f t="shared" si="36"/>
        <v>20</v>
      </c>
      <c r="R171" s="142">
        <f t="shared" si="38"/>
        <v>4.1666666666666666E-3</v>
      </c>
      <c r="T171" s="129">
        <f t="shared" si="39"/>
        <v>1000000</v>
      </c>
      <c r="U171" s="127">
        <f t="shared" si="40"/>
        <v>180</v>
      </c>
      <c r="V171" s="130"/>
      <c r="W171" s="130"/>
      <c r="X171" s="130"/>
      <c r="Y171" s="130"/>
      <c r="Z171" s="130"/>
      <c r="AA171" s="130"/>
      <c r="AB171" s="130"/>
      <c r="AC171" s="130"/>
      <c r="AD171" s="130"/>
      <c r="AE171" s="130"/>
    </row>
    <row r="172" spans="1:31" s="126" customFormat="1" ht="15" x14ac:dyDescent="0.2">
      <c r="A172" s="131">
        <f t="shared" si="28"/>
        <v>162</v>
      </c>
      <c r="B172" s="132">
        <f t="shared" si="34"/>
        <v>144168.83036491965</v>
      </c>
      <c r="C172" s="132">
        <f t="shared" si="29"/>
        <v>600.70345985383187</v>
      </c>
      <c r="D172" s="132">
        <f t="shared" si="37"/>
        <v>7307.2328075615915</v>
      </c>
      <c r="E172" s="194">
        <f t="shared" si="35"/>
        <v>7907.9362674154236</v>
      </c>
      <c r="F172" s="195"/>
      <c r="G172" s="196"/>
      <c r="H172" s="132">
        <f t="shared" si="32"/>
        <v>7907.9362674154236</v>
      </c>
      <c r="I172" s="138"/>
      <c r="J172" s="139"/>
      <c r="K172" s="140"/>
      <c r="L172" s="141"/>
      <c r="M172" s="125" t="str">
        <f t="shared" si="30"/>
        <v/>
      </c>
      <c r="N172" s="76"/>
      <c r="O172" s="126">
        <f t="shared" si="31"/>
        <v>0</v>
      </c>
      <c r="P172" s="126">
        <f t="shared" si="33"/>
        <v>2</v>
      </c>
      <c r="Q172" s="127">
        <f t="shared" si="36"/>
        <v>19</v>
      </c>
      <c r="R172" s="142">
        <f t="shared" si="38"/>
        <v>4.1666666666666666E-3</v>
      </c>
      <c r="T172" s="129">
        <f t="shared" si="39"/>
        <v>1000000</v>
      </c>
      <c r="U172" s="127">
        <f t="shared" si="40"/>
        <v>180</v>
      </c>
      <c r="V172" s="130"/>
      <c r="W172" s="130"/>
      <c r="X172" s="130"/>
      <c r="Y172" s="130"/>
      <c r="Z172" s="130"/>
      <c r="AA172" s="130"/>
      <c r="AB172" s="130"/>
      <c r="AC172" s="130"/>
      <c r="AD172" s="130"/>
      <c r="AE172" s="130"/>
    </row>
    <row r="173" spans="1:31" s="126" customFormat="1" ht="15" x14ac:dyDescent="0.2">
      <c r="A173" s="131">
        <f t="shared" si="28"/>
        <v>163</v>
      </c>
      <c r="B173" s="132">
        <f t="shared" si="34"/>
        <v>136861.59755735807</v>
      </c>
      <c r="C173" s="132">
        <f t="shared" si="29"/>
        <v>570.25665648899189</v>
      </c>
      <c r="D173" s="132">
        <f t="shared" si="37"/>
        <v>7337.6796109264315</v>
      </c>
      <c r="E173" s="194">
        <f t="shared" si="35"/>
        <v>7907.9362674154236</v>
      </c>
      <c r="F173" s="195"/>
      <c r="G173" s="196"/>
      <c r="H173" s="132">
        <f t="shared" si="32"/>
        <v>7907.9362674154236</v>
      </c>
      <c r="I173" s="138"/>
      <c r="J173" s="139"/>
      <c r="K173" s="140"/>
      <c r="L173" s="141"/>
      <c r="M173" s="125" t="str">
        <f t="shared" si="30"/>
        <v/>
      </c>
      <c r="N173" s="76"/>
      <c r="O173" s="126">
        <f t="shared" si="31"/>
        <v>0</v>
      </c>
      <c r="P173" s="126">
        <f t="shared" si="33"/>
        <v>2</v>
      </c>
      <c r="Q173" s="127">
        <f t="shared" si="36"/>
        <v>18</v>
      </c>
      <c r="R173" s="142">
        <f t="shared" si="38"/>
        <v>4.1666666666666666E-3</v>
      </c>
      <c r="T173" s="129">
        <f t="shared" si="39"/>
        <v>1000000</v>
      </c>
      <c r="U173" s="127">
        <f t="shared" si="40"/>
        <v>180</v>
      </c>
      <c r="V173" s="130"/>
      <c r="W173" s="130"/>
      <c r="X173" s="130"/>
      <c r="Y173" s="130"/>
      <c r="Z173" s="130"/>
      <c r="AA173" s="130"/>
      <c r="AB173" s="130"/>
      <c r="AC173" s="130"/>
      <c r="AD173" s="130"/>
      <c r="AE173" s="130"/>
    </row>
    <row r="174" spans="1:31" s="126" customFormat="1" ht="15" x14ac:dyDescent="0.2">
      <c r="A174" s="131">
        <f t="shared" si="28"/>
        <v>164</v>
      </c>
      <c r="B174" s="132">
        <f t="shared" si="34"/>
        <v>129523.91794643164</v>
      </c>
      <c r="C174" s="132">
        <f t="shared" si="29"/>
        <v>539.6829914434652</v>
      </c>
      <c r="D174" s="132">
        <f t="shared" si="37"/>
        <v>7368.2532759719579</v>
      </c>
      <c r="E174" s="194">
        <f t="shared" si="35"/>
        <v>7907.9362674154236</v>
      </c>
      <c r="F174" s="195"/>
      <c r="G174" s="196"/>
      <c r="H174" s="132">
        <f t="shared" si="32"/>
        <v>7907.9362674154236</v>
      </c>
      <c r="I174" s="138"/>
      <c r="J174" s="139"/>
      <c r="K174" s="140"/>
      <c r="L174" s="141"/>
      <c r="M174" s="125" t="str">
        <f t="shared" si="30"/>
        <v/>
      </c>
      <c r="N174" s="76"/>
      <c r="O174" s="126">
        <f t="shared" si="31"/>
        <v>0</v>
      </c>
      <c r="P174" s="126">
        <f t="shared" si="33"/>
        <v>2</v>
      </c>
      <c r="Q174" s="127">
        <f t="shared" si="36"/>
        <v>17</v>
      </c>
      <c r="R174" s="142">
        <f t="shared" si="38"/>
        <v>4.1666666666666666E-3</v>
      </c>
      <c r="T174" s="129">
        <f t="shared" si="39"/>
        <v>1000000</v>
      </c>
      <c r="U174" s="127">
        <f t="shared" si="40"/>
        <v>180</v>
      </c>
      <c r="V174" s="130"/>
      <c r="W174" s="130"/>
      <c r="X174" s="130"/>
      <c r="Y174" s="130"/>
      <c r="Z174" s="130"/>
      <c r="AA174" s="130"/>
      <c r="AB174" s="130"/>
      <c r="AC174" s="130"/>
      <c r="AD174" s="130"/>
      <c r="AE174" s="130"/>
    </row>
    <row r="175" spans="1:31" s="126" customFormat="1" ht="15" x14ac:dyDescent="0.2">
      <c r="A175" s="131">
        <f t="shared" si="28"/>
        <v>165</v>
      </c>
      <c r="B175" s="132">
        <f t="shared" si="34"/>
        <v>122155.66467045968</v>
      </c>
      <c r="C175" s="132">
        <f t="shared" si="29"/>
        <v>508.98193612691534</v>
      </c>
      <c r="D175" s="132">
        <f t="shared" si="37"/>
        <v>7398.954331288508</v>
      </c>
      <c r="E175" s="194">
        <f t="shared" si="35"/>
        <v>7907.9362674154236</v>
      </c>
      <c r="F175" s="195"/>
      <c r="G175" s="196"/>
      <c r="H175" s="132">
        <f t="shared" si="32"/>
        <v>7907.9362674154236</v>
      </c>
      <c r="I175" s="138"/>
      <c r="J175" s="139"/>
      <c r="K175" s="140"/>
      <c r="L175" s="141"/>
      <c r="M175" s="125" t="str">
        <f t="shared" si="30"/>
        <v/>
      </c>
      <c r="N175" s="76"/>
      <c r="O175" s="126">
        <f t="shared" si="31"/>
        <v>0</v>
      </c>
      <c r="P175" s="126">
        <f t="shared" si="33"/>
        <v>2</v>
      </c>
      <c r="Q175" s="127">
        <f t="shared" si="36"/>
        <v>16</v>
      </c>
      <c r="R175" s="142">
        <f t="shared" si="38"/>
        <v>4.1666666666666666E-3</v>
      </c>
      <c r="T175" s="129">
        <f t="shared" si="39"/>
        <v>1000000</v>
      </c>
      <c r="U175" s="127">
        <f t="shared" si="40"/>
        <v>180</v>
      </c>
      <c r="V175" s="130"/>
      <c r="W175" s="130"/>
      <c r="X175" s="130"/>
      <c r="Y175" s="130"/>
      <c r="Z175" s="130"/>
      <c r="AA175" s="130"/>
      <c r="AB175" s="130"/>
      <c r="AC175" s="130"/>
      <c r="AD175" s="130"/>
      <c r="AE175" s="130"/>
    </row>
    <row r="176" spans="1:31" s="126" customFormat="1" ht="15" x14ac:dyDescent="0.2">
      <c r="A176" s="131">
        <f t="shared" si="28"/>
        <v>166</v>
      </c>
      <c r="B176" s="132">
        <f t="shared" si="34"/>
        <v>114756.71033917117</v>
      </c>
      <c r="C176" s="132">
        <f t="shared" si="29"/>
        <v>478.15295974654651</v>
      </c>
      <c r="D176" s="132">
        <f t="shared" si="37"/>
        <v>7429.7833076688767</v>
      </c>
      <c r="E176" s="194">
        <f t="shared" si="35"/>
        <v>7907.9362674154236</v>
      </c>
      <c r="F176" s="195"/>
      <c r="G176" s="196"/>
      <c r="H176" s="132">
        <f t="shared" si="32"/>
        <v>7907.9362674154236</v>
      </c>
      <c r="I176" s="138"/>
      <c r="J176" s="139"/>
      <c r="K176" s="140"/>
      <c r="L176" s="141"/>
      <c r="M176" s="125" t="str">
        <f t="shared" si="30"/>
        <v/>
      </c>
      <c r="N176" s="76"/>
      <c r="O176" s="126">
        <f t="shared" si="31"/>
        <v>0</v>
      </c>
      <c r="P176" s="126">
        <f t="shared" si="33"/>
        <v>2</v>
      </c>
      <c r="Q176" s="127">
        <f t="shared" si="36"/>
        <v>15</v>
      </c>
      <c r="R176" s="142">
        <f t="shared" si="38"/>
        <v>4.1666666666666666E-3</v>
      </c>
      <c r="T176" s="129">
        <f t="shared" si="39"/>
        <v>1000000</v>
      </c>
      <c r="U176" s="127">
        <f t="shared" si="40"/>
        <v>180</v>
      </c>
      <c r="V176" s="130"/>
      <c r="W176" s="130"/>
      <c r="X176" s="130"/>
      <c r="Y176" s="130"/>
      <c r="Z176" s="130"/>
      <c r="AA176" s="130"/>
      <c r="AB176" s="130"/>
      <c r="AC176" s="130"/>
      <c r="AD176" s="130"/>
      <c r="AE176" s="130"/>
    </row>
    <row r="177" spans="1:31" s="126" customFormat="1" ht="15" x14ac:dyDescent="0.2">
      <c r="A177" s="131">
        <f t="shared" si="28"/>
        <v>167</v>
      </c>
      <c r="B177" s="132">
        <f t="shared" si="34"/>
        <v>107326.9270315023</v>
      </c>
      <c r="C177" s="132">
        <f t="shared" si="29"/>
        <v>447.19552929792627</v>
      </c>
      <c r="D177" s="132">
        <f t="shared" si="37"/>
        <v>7460.7407381174971</v>
      </c>
      <c r="E177" s="194">
        <f t="shared" si="35"/>
        <v>7907.9362674154236</v>
      </c>
      <c r="F177" s="195"/>
      <c r="G177" s="196"/>
      <c r="H177" s="132">
        <f t="shared" si="32"/>
        <v>7907.9362674154236</v>
      </c>
      <c r="I177" s="138"/>
      <c r="J177" s="139"/>
      <c r="K177" s="140"/>
      <c r="L177" s="141"/>
      <c r="M177" s="125" t="str">
        <f t="shared" si="30"/>
        <v/>
      </c>
      <c r="N177" s="76"/>
      <c r="O177" s="126">
        <f t="shared" si="31"/>
        <v>0</v>
      </c>
      <c r="P177" s="126">
        <f t="shared" si="33"/>
        <v>2</v>
      </c>
      <c r="Q177" s="127">
        <f t="shared" si="36"/>
        <v>14</v>
      </c>
      <c r="R177" s="142">
        <f t="shared" si="38"/>
        <v>4.1666666666666666E-3</v>
      </c>
      <c r="T177" s="129">
        <f t="shared" si="39"/>
        <v>1000000</v>
      </c>
      <c r="U177" s="127">
        <f t="shared" si="40"/>
        <v>180</v>
      </c>
      <c r="V177" s="130"/>
      <c r="W177" s="130"/>
      <c r="X177" s="130"/>
      <c r="Y177" s="130"/>
      <c r="Z177" s="130"/>
      <c r="AA177" s="130"/>
      <c r="AB177" s="130"/>
      <c r="AC177" s="130"/>
      <c r="AD177" s="130"/>
      <c r="AE177" s="130"/>
    </row>
    <row r="178" spans="1:31" s="126" customFormat="1" ht="15" x14ac:dyDescent="0.2">
      <c r="A178" s="131">
        <f t="shared" si="28"/>
        <v>168</v>
      </c>
      <c r="B178" s="132">
        <f t="shared" si="34"/>
        <v>99866.186293384802</v>
      </c>
      <c r="C178" s="132">
        <f t="shared" si="29"/>
        <v>416.10910955576998</v>
      </c>
      <c r="D178" s="132">
        <f t="shared" si="37"/>
        <v>7491.8271578596532</v>
      </c>
      <c r="E178" s="194">
        <f t="shared" si="35"/>
        <v>7907.9362674154236</v>
      </c>
      <c r="F178" s="195"/>
      <c r="G178" s="196"/>
      <c r="H178" s="132">
        <f t="shared" si="32"/>
        <v>7907.9362674154236</v>
      </c>
      <c r="I178" s="138"/>
      <c r="J178" s="139"/>
      <c r="K178" s="140"/>
      <c r="L178" s="141"/>
      <c r="M178" s="125" t="str">
        <f t="shared" si="30"/>
        <v/>
      </c>
      <c r="N178" s="76"/>
      <c r="O178" s="126">
        <f t="shared" si="31"/>
        <v>0</v>
      </c>
      <c r="P178" s="126">
        <f t="shared" si="33"/>
        <v>2</v>
      </c>
      <c r="Q178" s="127">
        <f t="shared" si="36"/>
        <v>13</v>
      </c>
      <c r="R178" s="142">
        <f t="shared" si="38"/>
        <v>4.1666666666666666E-3</v>
      </c>
      <c r="T178" s="129">
        <f t="shared" si="39"/>
        <v>1000000</v>
      </c>
      <c r="U178" s="127">
        <f t="shared" si="40"/>
        <v>180</v>
      </c>
      <c r="V178" s="130"/>
      <c r="W178" s="130"/>
      <c r="X178" s="130"/>
      <c r="Y178" s="130"/>
      <c r="Z178" s="130"/>
      <c r="AA178" s="130"/>
      <c r="AB178" s="130"/>
      <c r="AC178" s="130"/>
      <c r="AD178" s="130"/>
      <c r="AE178" s="130"/>
    </row>
    <row r="179" spans="1:31" s="126" customFormat="1" ht="15" x14ac:dyDescent="0.2">
      <c r="A179" s="131">
        <f t="shared" si="28"/>
        <v>169</v>
      </c>
      <c r="B179" s="132">
        <f t="shared" si="34"/>
        <v>92374.359135525156</v>
      </c>
      <c r="C179" s="132">
        <f t="shared" si="29"/>
        <v>384.89316306468817</v>
      </c>
      <c r="D179" s="132">
        <f t="shared" si="37"/>
        <v>7523.0431043507351</v>
      </c>
      <c r="E179" s="194">
        <f t="shared" si="35"/>
        <v>7907.9362674154236</v>
      </c>
      <c r="F179" s="195"/>
      <c r="G179" s="196"/>
      <c r="H179" s="132">
        <f t="shared" si="32"/>
        <v>7907.9362674154236</v>
      </c>
      <c r="I179" s="138"/>
      <c r="J179" s="139"/>
      <c r="K179" s="140"/>
      <c r="L179" s="141"/>
      <c r="M179" s="125" t="str">
        <f t="shared" si="30"/>
        <v/>
      </c>
      <c r="N179" s="76"/>
      <c r="O179" s="126">
        <f t="shared" si="31"/>
        <v>0</v>
      </c>
      <c r="P179" s="126">
        <f t="shared" si="33"/>
        <v>2</v>
      </c>
      <c r="Q179" s="127">
        <f t="shared" si="36"/>
        <v>12</v>
      </c>
      <c r="R179" s="142">
        <f t="shared" si="38"/>
        <v>4.1666666666666666E-3</v>
      </c>
      <c r="T179" s="129">
        <f t="shared" si="39"/>
        <v>1000000</v>
      </c>
      <c r="U179" s="127">
        <f t="shared" si="40"/>
        <v>180</v>
      </c>
      <c r="V179" s="130"/>
      <c r="W179" s="130"/>
      <c r="X179" s="130"/>
      <c r="Y179" s="130"/>
      <c r="Z179" s="130"/>
      <c r="AA179" s="130"/>
      <c r="AB179" s="130"/>
      <c r="AC179" s="130"/>
      <c r="AD179" s="130"/>
      <c r="AE179" s="130"/>
    </row>
    <row r="180" spans="1:31" s="126" customFormat="1" ht="15" x14ac:dyDescent="0.2">
      <c r="A180" s="131">
        <f t="shared" si="28"/>
        <v>170</v>
      </c>
      <c r="B180" s="132">
        <f t="shared" si="34"/>
        <v>84851.316031174414</v>
      </c>
      <c r="C180" s="132">
        <f t="shared" si="29"/>
        <v>353.5471501298934</v>
      </c>
      <c r="D180" s="132">
        <f t="shared" si="37"/>
        <v>7554.3891172855301</v>
      </c>
      <c r="E180" s="194">
        <f t="shared" si="35"/>
        <v>7907.9362674154236</v>
      </c>
      <c r="F180" s="195"/>
      <c r="G180" s="196"/>
      <c r="H180" s="132">
        <f t="shared" si="32"/>
        <v>7907.9362674154236</v>
      </c>
      <c r="I180" s="138"/>
      <c r="J180" s="139"/>
      <c r="K180" s="140"/>
      <c r="L180" s="141"/>
      <c r="M180" s="125" t="str">
        <f t="shared" si="30"/>
        <v/>
      </c>
      <c r="N180" s="76"/>
      <c r="O180" s="126">
        <f t="shared" si="31"/>
        <v>0</v>
      </c>
      <c r="P180" s="126">
        <f t="shared" si="33"/>
        <v>2</v>
      </c>
      <c r="Q180" s="127">
        <f t="shared" si="36"/>
        <v>11</v>
      </c>
      <c r="R180" s="142">
        <f t="shared" si="38"/>
        <v>4.1666666666666666E-3</v>
      </c>
      <c r="T180" s="129">
        <f t="shared" si="39"/>
        <v>1000000</v>
      </c>
      <c r="U180" s="127">
        <f t="shared" si="40"/>
        <v>180</v>
      </c>
      <c r="V180" s="130"/>
      <c r="W180" s="130"/>
      <c r="X180" s="130"/>
      <c r="Y180" s="130"/>
      <c r="Z180" s="130"/>
      <c r="AA180" s="130"/>
      <c r="AB180" s="130"/>
      <c r="AC180" s="130"/>
      <c r="AD180" s="130"/>
      <c r="AE180" s="130"/>
    </row>
    <row r="181" spans="1:31" s="126" customFormat="1" ht="15" x14ac:dyDescent="0.2">
      <c r="A181" s="131">
        <f t="shared" si="28"/>
        <v>171</v>
      </c>
      <c r="B181" s="132">
        <f t="shared" si="34"/>
        <v>77296.926913888878</v>
      </c>
      <c r="C181" s="132">
        <f t="shared" si="29"/>
        <v>322.07052880787035</v>
      </c>
      <c r="D181" s="132">
        <f t="shared" si="37"/>
        <v>7585.8657386075529</v>
      </c>
      <c r="E181" s="194">
        <f t="shared" si="35"/>
        <v>7907.9362674154236</v>
      </c>
      <c r="F181" s="195"/>
      <c r="G181" s="196"/>
      <c r="H181" s="132">
        <f t="shared" si="32"/>
        <v>7907.9362674154236</v>
      </c>
      <c r="I181" s="138"/>
      <c r="J181" s="139"/>
      <c r="K181" s="140"/>
      <c r="L181" s="141"/>
      <c r="M181" s="125" t="str">
        <f t="shared" si="30"/>
        <v/>
      </c>
      <c r="N181" s="76"/>
      <c r="O181" s="126">
        <f t="shared" si="31"/>
        <v>0</v>
      </c>
      <c r="P181" s="126">
        <f t="shared" si="33"/>
        <v>2</v>
      </c>
      <c r="Q181" s="127">
        <f t="shared" si="36"/>
        <v>10</v>
      </c>
      <c r="R181" s="142">
        <f t="shared" si="38"/>
        <v>4.1666666666666666E-3</v>
      </c>
      <c r="T181" s="129">
        <f t="shared" si="39"/>
        <v>1000000</v>
      </c>
      <c r="U181" s="127">
        <f t="shared" si="40"/>
        <v>180</v>
      </c>
      <c r="V181" s="130"/>
      <c r="W181" s="130"/>
      <c r="X181" s="130"/>
      <c r="Y181" s="130"/>
      <c r="Z181" s="130"/>
      <c r="AA181" s="130"/>
      <c r="AB181" s="130"/>
      <c r="AC181" s="130"/>
      <c r="AD181" s="130"/>
      <c r="AE181" s="130"/>
    </row>
    <row r="182" spans="1:31" s="126" customFormat="1" ht="15" x14ac:dyDescent="0.2">
      <c r="A182" s="131">
        <f t="shared" si="28"/>
        <v>172</v>
      </c>
      <c r="B182" s="132">
        <f t="shared" si="34"/>
        <v>69711.061175281327</v>
      </c>
      <c r="C182" s="132">
        <f t="shared" si="29"/>
        <v>290.46275489700554</v>
      </c>
      <c r="D182" s="132">
        <f t="shared" si="37"/>
        <v>7617.4735125184179</v>
      </c>
      <c r="E182" s="194">
        <f t="shared" si="35"/>
        <v>7907.9362674154236</v>
      </c>
      <c r="F182" s="195"/>
      <c r="G182" s="196"/>
      <c r="H182" s="132">
        <f t="shared" si="32"/>
        <v>7907.9362674154236</v>
      </c>
      <c r="I182" s="138"/>
      <c r="J182" s="139"/>
      <c r="K182" s="140"/>
      <c r="L182" s="141"/>
      <c r="M182" s="125" t="str">
        <f t="shared" si="30"/>
        <v/>
      </c>
      <c r="N182" s="76"/>
      <c r="O182" s="126">
        <f t="shared" si="31"/>
        <v>0</v>
      </c>
      <c r="P182" s="126">
        <f t="shared" si="33"/>
        <v>2</v>
      </c>
      <c r="Q182" s="127">
        <f t="shared" si="36"/>
        <v>9</v>
      </c>
      <c r="R182" s="142">
        <f t="shared" si="38"/>
        <v>4.1666666666666666E-3</v>
      </c>
      <c r="T182" s="129">
        <f t="shared" si="39"/>
        <v>1000000</v>
      </c>
      <c r="U182" s="127">
        <f t="shared" si="40"/>
        <v>180</v>
      </c>
      <c r="V182" s="130"/>
      <c r="W182" s="130"/>
      <c r="X182" s="130"/>
      <c r="Y182" s="130"/>
      <c r="Z182" s="130"/>
      <c r="AA182" s="130"/>
      <c r="AB182" s="130"/>
      <c r="AC182" s="130"/>
      <c r="AD182" s="130"/>
      <c r="AE182" s="130"/>
    </row>
    <row r="183" spans="1:31" s="126" customFormat="1" ht="15" x14ac:dyDescent="0.2">
      <c r="A183" s="131">
        <f t="shared" si="28"/>
        <v>173</v>
      </c>
      <c r="B183" s="132">
        <f t="shared" si="34"/>
        <v>62093.587662762911</v>
      </c>
      <c r="C183" s="132">
        <f t="shared" si="29"/>
        <v>258.72328192817878</v>
      </c>
      <c r="D183" s="132">
        <f t="shared" si="37"/>
        <v>7649.2129854872446</v>
      </c>
      <c r="E183" s="194">
        <f t="shared" si="35"/>
        <v>7907.9362674154236</v>
      </c>
      <c r="F183" s="195"/>
      <c r="G183" s="196"/>
      <c r="H183" s="132">
        <f t="shared" si="32"/>
        <v>7907.9362674154236</v>
      </c>
      <c r="I183" s="138"/>
      <c r="J183" s="139"/>
      <c r="K183" s="140"/>
      <c r="L183" s="141"/>
      <c r="M183" s="125" t="str">
        <f t="shared" si="30"/>
        <v/>
      </c>
      <c r="N183" s="76"/>
      <c r="O183" s="126">
        <f t="shared" si="31"/>
        <v>0</v>
      </c>
      <c r="P183" s="126">
        <f t="shared" si="33"/>
        <v>2</v>
      </c>
      <c r="Q183" s="127">
        <f t="shared" si="36"/>
        <v>8</v>
      </c>
      <c r="R183" s="142">
        <f t="shared" si="38"/>
        <v>4.1666666666666666E-3</v>
      </c>
      <c r="T183" s="129">
        <f t="shared" si="39"/>
        <v>1000000</v>
      </c>
      <c r="U183" s="127">
        <f t="shared" si="40"/>
        <v>180</v>
      </c>
      <c r="V183" s="130"/>
      <c r="W183" s="130"/>
      <c r="X183" s="130"/>
      <c r="Y183" s="130"/>
      <c r="Z183" s="130"/>
      <c r="AA183" s="130"/>
      <c r="AB183" s="130"/>
      <c r="AC183" s="130"/>
      <c r="AD183" s="130"/>
      <c r="AE183" s="130"/>
    </row>
    <row r="184" spans="1:31" s="126" customFormat="1" ht="15" x14ac:dyDescent="0.2">
      <c r="A184" s="131">
        <f t="shared" si="28"/>
        <v>174</v>
      </c>
      <c r="B184" s="132">
        <f t="shared" si="34"/>
        <v>54444.374677275664</v>
      </c>
      <c r="C184" s="132">
        <f t="shared" si="29"/>
        <v>226.85156115531527</v>
      </c>
      <c r="D184" s="132">
        <f t="shared" si="37"/>
        <v>7681.0847062601079</v>
      </c>
      <c r="E184" s="194">
        <f t="shared" si="35"/>
        <v>7907.9362674154236</v>
      </c>
      <c r="F184" s="195"/>
      <c r="G184" s="196"/>
      <c r="H184" s="132">
        <f t="shared" si="32"/>
        <v>7907.9362674154236</v>
      </c>
      <c r="I184" s="138"/>
      <c r="J184" s="139"/>
      <c r="K184" s="140"/>
      <c r="L184" s="141"/>
      <c r="M184" s="125" t="str">
        <f t="shared" si="30"/>
        <v/>
      </c>
      <c r="N184" s="76"/>
      <c r="O184" s="126">
        <f t="shared" si="31"/>
        <v>0</v>
      </c>
      <c r="P184" s="126">
        <f t="shared" si="33"/>
        <v>2</v>
      </c>
      <c r="Q184" s="127">
        <f t="shared" si="36"/>
        <v>7</v>
      </c>
      <c r="R184" s="142">
        <f t="shared" si="38"/>
        <v>4.1666666666666666E-3</v>
      </c>
      <c r="T184" s="129">
        <f t="shared" si="39"/>
        <v>1000000</v>
      </c>
      <c r="U184" s="127">
        <f t="shared" si="40"/>
        <v>180</v>
      </c>
      <c r="V184" s="130"/>
      <c r="W184" s="130"/>
      <c r="X184" s="130"/>
      <c r="Y184" s="130"/>
      <c r="Z184" s="130"/>
      <c r="AA184" s="130"/>
      <c r="AB184" s="130"/>
      <c r="AC184" s="130"/>
      <c r="AD184" s="130"/>
      <c r="AE184" s="130"/>
    </row>
    <row r="185" spans="1:31" s="126" customFormat="1" ht="15" x14ac:dyDescent="0.2">
      <c r="A185" s="131">
        <f t="shared" si="28"/>
        <v>175</v>
      </c>
      <c r="B185" s="132">
        <f t="shared" si="34"/>
        <v>46763.289971015554</v>
      </c>
      <c r="C185" s="132">
        <f t="shared" si="29"/>
        <v>194.84704154589815</v>
      </c>
      <c r="D185" s="132">
        <f t="shared" si="37"/>
        <v>7713.0892258695258</v>
      </c>
      <c r="E185" s="194">
        <f t="shared" si="35"/>
        <v>7907.9362674154236</v>
      </c>
      <c r="F185" s="195"/>
      <c r="G185" s="196"/>
      <c r="H185" s="132">
        <f t="shared" si="32"/>
        <v>7907.9362674154236</v>
      </c>
      <c r="I185" s="138"/>
      <c r="J185" s="139"/>
      <c r="K185" s="140"/>
      <c r="L185" s="141"/>
      <c r="M185" s="125" t="str">
        <f t="shared" si="30"/>
        <v/>
      </c>
      <c r="N185" s="76"/>
      <c r="O185" s="126">
        <f t="shared" si="31"/>
        <v>0</v>
      </c>
      <c r="P185" s="126">
        <f t="shared" si="33"/>
        <v>2</v>
      </c>
      <c r="Q185" s="127">
        <f t="shared" si="36"/>
        <v>6</v>
      </c>
      <c r="R185" s="142">
        <f t="shared" si="38"/>
        <v>4.1666666666666666E-3</v>
      </c>
      <c r="T185" s="129">
        <f t="shared" si="39"/>
        <v>1000000</v>
      </c>
      <c r="U185" s="127">
        <f t="shared" si="40"/>
        <v>180</v>
      </c>
      <c r="V185" s="130"/>
      <c r="W185" s="130"/>
      <c r="X185" s="130"/>
      <c r="Y185" s="130"/>
      <c r="Z185" s="130"/>
      <c r="AA185" s="130"/>
      <c r="AB185" s="130"/>
      <c r="AC185" s="130"/>
      <c r="AD185" s="130"/>
      <c r="AE185" s="130"/>
    </row>
    <row r="186" spans="1:31" s="126" customFormat="1" ht="15" x14ac:dyDescent="0.2">
      <c r="A186" s="131">
        <f t="shared" si="28"/>
        <v>176</v>
      </c>
      <c r="B186" s="132">
        <f t="shared" si="34"/>
        <v>39050.20074514603</v>
      </c>
      <c r="C186" s="132">
        <f t="shared" si="29"/>
        <v>162.70916977144179</v>
      </c>
      <c r="D186" s="132">
        <f t="shared" si="37"/>
        <v>7745.2270976439813</v>
      </c>
      <c r="E186" s="194">
        <f t="shared" si="35"/>
        <v>7907.9362674154236</v>
      </c>
      <c r="F186" s="195"/>
      <c r="G186" s="196"/>
      <c r="H186" s="132">
        <f t="shared" si="32"/>
        <v>7907.9362674154236</v>
      </c>
      <c r="I186" s="138"/>
      <c r="J186" s="139"/>
      <c r="K186" s="140"/>
      <c r="L186" s="141"/>
      <c r="M186" s="125" t="str">
        <f t="shared" si="30"/>
        <v/>
      </c>
      <c r="N186" s="76"/>
      <c r="O186" s="126">
        <f t="shared" si="31"/>
        <v>0</v>
      </c>
      <c r="P186" s="126">
        <f t="shared" si="33"/>
        <v>2</v>
      </c>
      <c r="Q186" s="127">
        <f t="shared" si="36"/>
        <v>5</v>
      </c>
      <c r="R186" s="142">
        <f t="shared" si="38"/>
        <v>4.1666666666666666E-3</v>
      </c>
      <c r="T186" s="129">
        <f t="shared" si="39"/>
        <v>1000000</v>
      </c>
      <c r="U186" s="127">
        <f t="shared" si="40"/>
        <v>180</v>
      </c>
      <c r="V186" s="130"/>
      <c r="W186" s="130"/>
      <c r="X186" s="130"/>
      <c r="Y186" s="130"/>
      <c r="Z186" s="130"/>
      <c r="AA186" s="130"/>
      <c r="AB186" s="130"/>
      <c r="AC186" s="130"/>
      <c r="AD186" s="130"/>
      <c r="AE186" s="130"/>
    </row>
    <row r="187" spans="1:31" s="126" customFormat="1" ht="15" x14ac:dyDescent="0.2">
      <c r="A187" s="131">
        <f t="shared" si="28"/>
        <v>177</v>
      </c>
      <c r="B187" s="132">
        <f t="shared" si="34"/>
        <v>31304.973647502047</v>
      </c>
      <c r="C187" s="132">
        <f t="shared" si="29"/>
        <v>130.4373901979252</v>
      </c>
      <c r="D187" s="132">
        <f t="shared" si="37"/>
        <v>7777.4988772174984</v>
      </c>
      <c r="E187" s="194">
        <f t="shared" si="35"/>
        <v>7907.9362674154236</v>
      </c>
      <c r="F187" s="195"/>
      <c r="G187" s="196"/>
      <c r="H187" s="132">
        <f t="shared" si="32"/>
        <v>7907.9362674154236</v>
      </c>
      <c r="I187" s="138"/>
      <c r="J187" s="139"/>
      <c r="K187" s="140"/>
      <c r="L187" s="141"/>
      <c r="M187" s="125" t="str">
        <f t="shared" si="30"/>
        <v/>
      </c>
      <c r="N187" s="76"/>
      <c r="O187" s="126">
        <f t="shared" si="31"/>
        <v>0</v>
      </c>
      <c r="P187" s="126">
        <f t="shared" si="33"/>
        <v>2</v>
      </c>
      <c r="Q187" s="127">
        <f t="shared" si="36"/>
        <v>4</v>
      </c>
      <c r="R187" s="142">
        <f t="shared" si="38"/>
        <v>4.1666666666666666E-3</v>
      </c>
      <c r="T187" s="129">
        <f t="shared" si="39"/>
        <v>1000000</v>
      </c>
      <c r="U187" s="127">
        <f t="shared" si="40"/>
        <v>180</v>
      </c>
      <c r="V187" s="130"/>
      <c r="W187" s="130"/>
      <c r="X187" s="130"/>
      <c r="Y187" s="130"/>
      <c r="Z187" s="130"/>
      <c r="AA187" s="130"/>
      <c r="AB187" s="130"/>
      <c r="AC187" s="130"/>
      <c r="AD187" s="130"/>
      <c r="AE187" s="130"/>
    </row>
    <row r="188" spans="1:31" s="126" customFormat="1" ht="15" x14ac:dyDescent="0.2">
      <c r="A188" s="131">
        <f t="shared" si="28"/>
        <v>178</v>
      </c>
      <c r="B188" s="132">
        <f t="shared" si="34"/>
        <v>23527.474770284549</v>
      </c>
      <c r="C188" s="132">
        <f t="shared" si="29"/>
        <v>98.031144876185621</v>
      </c>
      <c r="D188" s="132">
        <f t="shared" si="37"/>
        <v>7809.9051225392377</v>
      </c>
      <c r="E188" s="194">
        <f t="shared" si="35"/>
        <v>7907.9362674154236</v>
      </c>
      <c r="F188" s="195"/>
      <c r="G188" s="196"/>
      <c r="H188" s="132">
        <f t="shared" si="32"/>
        <v>7907.9362674154236</v>
      </c>
      <c r="I188" s="138"/>
      <c r="J188" s="139"/>
      <c r="K188" s="140"/>
      <c r="L188" s="141"/>
      <c r="M188" s="125" t="str">
        <f t="shared" si="30"/>
        <v/>
      </c>
      <c r="N188" s="76"/>
      <c r="O188" s="126">
        <f t="shared" si="31"/>
        <v>0</v>
      </c>
      <c r="P188" s="126">
        <f t="shared" si="33"/>
        <v>2</v>
      </c>
      <c r="Q188" s="127">
        <f t="shared" si="36"/>
        <v>3</v>
      </c>
      <c r="R188" s="142">
        <f t="shared" si="38"/>
        <v>4.1666666666666666E-3</v>
      </c>
      <c r="T188" s="129">
        <f t="shared" si="39"/>
        <v>1000000</v>
      </c>
      <c r="U188" s="127">
        <f t="shared" si="40"/>
        <v>180</v>
      </c>
      <c r="V188" s="130"/>
      <c r="W188" s="130"/>
      <c r="X188" s="130"/>
      <c r="Y188" s="130"/>
      <c r="Z188" s="130"/>
      <c r="AA188" s="130"/>
      <c r="AB188" s="130"/>
      <c r="AC188" s="130"/>
      <c r="AD188" s="130"/>
      <c r="AE188" s="130"/>
    </row>
    <row r="189" spans="1:31" s="126" customFormat="1" ht="15" x14ac:dyDescent="0.2">
      <c r="A189" s="131">
        <f t="shared" si="28"/>
        <v>179</v>
      </c>
      <c r="B189" s="132">
        <f t="shared" si="34"/>
        <v>15717.569647745311</v>
      </c>
      <c r="C189" s="132">
        <f t="shared" si="29"/>
        <v>65.489873532272128</v>
      </c>
      <c r="D189" s="132">
        <f t="shared" si="37"/>
        <v>7842.4463938831514</v>
      </c>
      <c r="E189" s="194">
        <f t="shared" si="35"/>
        <v>7907.9362674154236</v>
      </c>
      <c r="F189" s="195"/>
      <c r="G189" s="196"/>
      <c r="H189" s="132">
        <f t="shared" si="32"/>
        <v>7907.9362674154236</v>
      </c>
      <c r="I189" s="138"/>
      <c r="J189" s="139"/>
      <c r="K189" s="140"/>
      <c r="L189" s="141"/>
      <c r="M189" s="125" t="str">
        <f t="shared" si="30"/>
        <v/>
      </c>
      <c r="N189" s="76"/>
      <c r="O189" s="126">
        <f t="shared" si="31"/>
        <v>0</v>
      </c>
      <c r="P189" s="126">
        <f t="shared" si="33"/>
        <v>2</v>
      </c>
      <c r="Q189" s="127">
        <f t="shared" si="36"/>
        <v>2</v>
      </c>
      <c r="R189" s="142">
        <f t="shared" si="38"/>
        <v>4.1666666666666666E-3</v>
      </c>
      <c r="T189" s="129">
        <f t="shared" si="39"/>
        <v>1000000</v>
      </c>
      <c r="U189" s="127">
        <f t="shared" si="40"/>
        <v>180</v>
      </c>
      <c r="V189" s="130"/>
      <c r="W189" s="130"/>
      <c r="X189" s="130"/>
      <c r="Y189" s="130"/>
      <c r="Z189" s="130"/>
      <c r="AA189" s="130"/>
      <c r="AB189" s="130"/>
      <c r="AC189" s="130"/>
      <c r="AD189" s="130"/>
      <c r="AE189" s="130"/>
    </row>
    <row r="190" spans="1:31" s="126" customFormat="1" ht="15" x14ac:dyDescent="0.2">
      <c r="A190" s="131">
        <f t="shared" si="28"/>
        <v>180</v>
      </c>
      <c r="B190" s="132">
        <f t="shared" si="34"/>
        <v>7875.1232538621598</v>
      </c>
      <c r="C190" s="132">
        <f t="shared" si="29"/>
        <v>32.813013557759</v>
      </c>
      <c r="D190" s="132">
        <f t="shared" si="37"/>
        <v>7875.1232538576642</v>
      </c>
      <c r="E190" s="194">
        <f t="shared" si="35"/>
        <v>7907.9362674154236</v>
      </c>
      <c r="F190" s="195"/>
      <c r="G190" s="196"/>
      <c r="H190" s="132">
        <f t="shared" si="32"/>
        <v>7907.9362674154236</v>
      </c>
      <c r="I190" s="138"/>
      <c r="J190" s="139"/>
      <c r="K190" s="140"/>
      <c r="L190" s="141"/>
      <c r="M190" s="125" t="str">
        <f t="shared" si="30"/>
        <v/>
      </c>
      <c r="N190" s="76"/>
      <c r="O190" s="126">
        <f t="shared" si="31"/>
        <v>0</v>
      </c>
      <c r="P190" s="126">
        <f t="shared" si="33"/>
        <v>2</v>
      </c>
      <c r="Q190" s="127">
        <f t="shared" si="36"/>
        <v>1</v>
      </c>
      <c r="R190" s="142">
        <f t="shared" si="38"/>
        <v>4.1666666666666666E-3</v>
      </c>
      <c r="T190" s="129">
        <f t="shared" si="39"/>
        <v>1000000</v>
      </c>
      <c r="U190" s="127">
        <f t="shared" si="40"/>
        <v>180</v>
      </c>
      <c r="V190" s="130"/>
      <c r="W190" s="130"/>
      <c r="X190" s="130"/>
      <c r="Y190" s="130"/>
      <c r="Z190" s="130"/>
      <c r="AA190" s="130"/>
      <c r="AB190" s="130"/>
      <c r="AC190" s="130"/>
      <c r="AD190" s="130"/>
      <c r="AE190" s="130"/>
    </row>
    <row r="191" spans="1:31" s="126" customFormat="1" ht="15" x14ac:dyDescent="0.2">
      <c r="A191" s="131">
        <f t="shared" si="28"/>
        <v>181</v>
      </c>
      <c r="B191" s="132">
        <f t="shared" si="34"/>
        <v>0</v>
      </c>
      <c r="C191" s="132">
        <f t="shared" si="29"/>
        <v>0</v>
      </c>
      <c r="D191" s="132">
        <f t="shared" si="37"/>
        <v>0</v>
      </c>
      <c r="E191" s="194">
        <f t="shared" si="35"/>
        <v>0</v>
      </c>
      <c r="F191" s="195"/>
      <c r="G191" s="196"/>
      <c r="H191" s="132">
        <f t="shared" si="32"/>
        <v>0</v>
      </c>
      <c r="I191" s="138"/>
      <c r="J191" s="139"/>
      <c r="K191" s="140"/>
      <c r="L191" s="141"/>
      <c r="M191" s="125" t="str">
        <f t="shared" si="30"/>
        <v/>
      </c>
      <c r="N191" s="76"/>
      <c r="O191" s="126">
        <f t="shared" si="31"/>
        <v>0</v>
      </c>
      <c r="P191" s="126">
        <f t="shared" si="33"/>
        <v>2</v>
      </c>
      <c r="Q191" s="127">
        <f t="shared" si="36"/>
        <v>0</v>
      </c>
      <c r="R191" s="142">
        <f t="shared" si="38"/>
        <v>4.1666666666666666E-3</v>
      </c>
      <c r="T191" s="129">
        <f t="shared" si="39"/>
        <v>1000000</v>
      </c>
      <c r="U191" s="127">
        <f t="shared" si="40"/>
        <v>180</v>
      </c>
      <c r="V191" s="130"/>
      <c r="W191" s="130"/>
      <c r="X191" s="130"/>
      <c r="Y191" s="130"/>
      <c r="Z191" s="130"/>
      <c r="AA191" s="130"/>
      <c r="AB191" s="130"/>
      <c r="AC191" s="130"/>
      <c r="AD191" s="130"/>
      <c r="AE191" s="130"/>
    </row>
    <row r="192" spans="1:31" s="126" customFormat="1" ht="15" x14ac:dyDescent="0.2">
      <c r="A192" s="131">
        <f t="shared" si="28"/>
        <v>182</v>
      </c>
      <c r="B192" s="132">
        <f t="shared" si="34"/>
        <v>0</v>
      </c>
      <c r="C192" s="132">
        <f t="shared" si="29"/>
        <v>0</v>
      </c>
      <c r="D192" s="132">
        <f t="shared" si="37"/>
        <v>0</v>
      </c>
      <c r="E192" s="194">
        <f t="shared" si="35"/>
        <v>0</v>
      </c>
      <c r="F192" s="195"/>
      <c r="G192" s="196"/>
      <c r="H192" s="132">
        <f t="shared" si="32"/>
        <v>0</v>
      </c>
      <c r="I192" s="138"/>
      <c r="J192" s="139"/>
      <c r="K192" s="140"/>
      <c r="L192" s="141"/>
      <c r="M192" s="125" t="str">
        <f t="shared" si="30"/>
        <v/>
      </c>
      <c r="N192" s="76"/>
      <c r="O192" s="126">
        <f t="shared" si="31"/>
        <v>0</v>
      </c>
      <c r="P192" s="126">
        <f t="shared" si="33"/>
        <v>2</v>
      </c>
      <c r="Q192" s="127">
        <f t="shared" si="36"/>
        <v>-1</v>
      </c>
      <c r="R192" s="142">
        <f t="shared" si="38"/>
        <v>4.1666666666666666E-3</v>
      </c>
      <c r="T192" s="129">
        <f t="shared" si="39"/>
        <v>1000000</v>
      </c>
      <c r="U192" s="127">
        <f t="shared" si="40"/>
        <v>180</v>
      </c>
      <c r="V192" s="130"/>
      <c r="W192" s="130"/>
      <c r="X192" s="130"/>
      <c r="Y192" s="130"/>
      <c r="Z192" s="130"/>
      <c r="AA192" s="130"/>
      <c r="AB192" s="130"/>
      <c r="AC192" s="130"/>
      <c r="AD192" s="130"/>
      <c r="AE192" s="130"/>
    </row>
    <row r="193" spans="1:31" s="126" customFormat="1" ht="15" x14ac:dyDescent="0.2">
      <c r="A193" s="131">
        <f t="shared" si="28"/>
        <v>183</v>
      </c>
      <c r="B193" s="132">
        <f t="shared" si="34"/>
        <v>0</v>
      </c>
      <c r="C193" s="132">
        <f t="shared" si="29"/>
        <v>0</v>
      </c>
      <c r="D193" s="132">
        <f t="shared" si="37"/>
        <v>0</v>
      </c>
      <c r="E193" s="194">
        <f t="shared" si="35"/>
        <v>0</v>
      </c>
      <c r="F193" s="195"/>
      <c r="G193" s="196"/>
      <c r="H193" s="132">
        <f t="shared" si="32"/>
        <v>0</v>
      </c>
      <c r="I193" s="138"/>
      <c r="J193" s="139"/>
      <c r="K193" s="140"/>
      <c r="L193" s="141"/>
      <c r="M193" s="125" t="str">
        <f t="shared" si="30"/>
        <v/>
      </c>
      <c r="N193" s="76"/>
      <c r="O193" s="126">
        <f t="shared" si="31"/>
        <v>0</v>
      </c>
      <c r="P193" s="126">
        <f t="shared" si="33"/>
        <v>2</v>
      </c>
      <c r="Q193" s="127">
        <f t="shared" si="36"/>
        <v>-2</v>
      </c>
      <c r="R193" s="142">
        <f t="shared" si="38"/>
        <v>4.1666666666666666E-3</v>
      </c>
      <c r="T193" s="129">
        <f t="shared" si="39"/>
        <v>1000000</v>
      </c>
      <c r="U193" s="127">
        <f t="shared" si="40"/>
        <v>180</v>
      </c>
      <c r="V193" s="130"/>
      <c r="W193" s="130"/>
      <c r="X193" s="130"/>
      <c r="Y193" s="130"/>
      <c r="Z193" s="130"/>
      <c r="AA193" s="130"/>
      <c r="AB193" s="130"/>
      <c r="AC193" s="130"/>
      <c r="AD193" s="130"/>
      <c r="AE193" s="130"/>
    </row>
    <row r="194" spans="1:31" s="126" customFormat="1" ht="15" x14ac:dyDescent="0.2">
      <c r="A194" s="131">
        <f t="shared" si="28"/>
        <v>184</v>
      </c>
      <c r="B194" s="132">
        <f t="shared" si="34"/>
        <v>0</v>
      </c>
      <c r="C194" s="132">
        <f t="shared" si="29"/>
        <v>0</v>
      </c>
      <c r="D194" s="132">
        <f t="shared" si="37"/>
        <v>0</v>
      </c>
      <c r="E194" s="189">
        <f t="shared" si="35"/>
        <v>0</v>
      </c>
      <c r="F194" s="190"/>
      <c r="G194" s="190"/>
      <c r="H194" s="132">
        <f t="shared" si="32"/>
        <v>0</v>
      </c>
      <c r="I194" s="138"/>
      <c r="J194" s="139"/>
      <c r="K194" s="140"/>
      <c r="L194" s="141"/>
      <c r="M194" s="125" t="str">
        <f t="shared" si="30"/>
        <v/>
      </c>
      <c r="N194" s="76"/>
      <c r="O194" s="126">
        <f t="shared" si="31"/>
        <v>0</v>
      </c>
      <c r="P194" s="126">
        <f t="shared" si="33"/>
        <v>2</v>
      </c>
      <c r="Q194" s="127">
        <f t="shared" si="36"/>
        <v>-3</v>
      </c>
      <c r="R194" s="142">
        <f t="shared" si="38"/>
        <v>4.1666666666666666E-3</v>
      </c>
      <c r="T194" s="129">
        <f t="shared" si="39"/>
        <v>1000000</v>
      </c>
      <c r="U194" s="127">
        <f t="shared" si="40"/>
        <v>180</v>
      </c>
      <c r="V194" s="130"/>
      <c r="W194" s="130"/>
      <c r="X194" s="130"/>
      <c r="Y194" s="130"/>
      <c r="Z194" s="130"/>
      <c r="AA194" s="130"/>
      <c r="AB194" s="130"/>
      <c r="AC194" s="130"/>
      <c r="AD194" s="130"/>
      <c r="AE194" s="130"/>
    </row>
    <row r="195" spans="1:31" s="126" customFormat="1" ht="15" x14ac:dyDescent="0.2">
      <c r="A195" s="131">
        <f t="shared" si="28"/>
        <v>185</v>
      </c>
      <c r="B195" s="132">
        <f t="shared" si="34"/>
        <v>0</v>
      </c>
      <c r="C195" s="132">
        <f t="shared" si="29"/>
        <v>0</v>
      </c>
      <c r="D195" s="132">
        <f t="shared" si="37"/>
        <v>0</v>
      </c>
      <c r="E195" s="189">
        <f>IF(B195&lt;=D194,B195+C195,IF(P195=1,B195*(R195/(1-(1+R195)^-(Q195-0))),T195*(R195/(1-(1+R195)^-(U195-0)))))</f>
        <v>0</v>
      </c>
      <c r="F195" s="190"/>
      <c r="G195" s="190"/>
      <c r="H195" s="132">
        <f t="shared" si="32"/>
        <v>0</v>
      </c>
      <c r="I195" s="138"/>
      <c r="J195" s="139"/>
      <c r="K195" s="140"/>
      <c r="L195" s="141"/>
      <c r="M195" s="125" t="str">
        <f t="shared" si="30"/>
        <v/>
      </c>
      <c r="N195" s="76"/>
      <c r="O195" s="126">
        <f t="shared" si="31"/>
        <v>0</v>
      </c>
      <c r="P195" s="126">
        <f t="shared" si="33"/>
        <v>2</v>
      </c>
      <c r="Q195" s="127">
        <f t="shared" si="36"/>
        <v>-4</v>
      </c>
      <c r="R195" s="142">
        <f t="shared" si="38"/>
        <v>4.1666666666666666E-3</v>
      </c>
      <c r="T195" s="129">
        <f t="shared" si="39"/>
        <v>1000000</v>
      </c>
      <c r="U195" s="127">
        <f t="shared" si="40"/>
        <v>180</v>
      </c>
      <c r="V195" s="130"/>
      <c r="W195" s="130"/>
      <c r="X195" s="130"/>
      <c r="Y195" s="130"/>
      <c r="Z195" s="130"/>
      <c r="AA195" s="130"/>
      <c r="AB195" s="130"/>
      <c r="AC195" s="130"/>
      <c r="AD195" s="130"/>
      <c r="AE195" s="130"/>
    </row>
    <row r="196" spans="1:31" s="126" customFormat="1" ht="15" x14ac:dyDescent="0.2">
      <c r="A196" s="131">
        <f t="shared" si="28"/>
        <v>186</v>
      </c>
      <c r="B196" s="132">
        <f t="shared" si="34"/>
        <v>0</v>
      </c>
      <c r="C196" s="132">
        <f t="shared" si="29"/>
        <v>0</v>
      </c>
      <c r="D196" s="132">
        <f t="shared" si="37"/>
        <v>0</v>
      </c>
      <c r="E196" s="189">
        <f>IF(B196&lt;=D195,B196+C196,IF(P196=1,B196*(R196/(1-(1+R196)^-(Q196-0))),T196*(R196/(1-(1+R196)^-(U196-0)))))</f>
        <v>0</v>
      </c>
      <c r="F196" s="190"/>
      <c r="G196" s="190"/>
      <c r="H196" s="132">
        <f t="shared" si="32"/>
        <v>0</v>
      </c>
      <c r="I196" s="138"/>
      <c r="J196" s="139"/>
      <c r="K196" s="140"/>
      <c r="L196" s="141"/>
      <c r="M196" s="125" t="str">
        <f t="shared" si="30"/>
        <v/>
      </c>
      <c r="N196" s="76"/>
      <c r="O196" s="126">
        <f t="shared" si="31"/>
        <v>0</v>
      </c>
      <c r="P196" s="126">
        <f t="shared" si="33"/>
        <v>2</v>
      </c>
      <c r="Q196" s="127">
        <f t="shared" si="36"/>
        <v>-5</v>
      </c>
      <c r="R196" s="142">
        <f t="shared" si="38"/>
        <v>4.1666666666666666E-3</v>
      </c>
      <c r="T196" s="129">
        <f t="shared" si="39"/>
        <v>1000000</v>
      </c>
      <c r="U196" s="127">
        <f t="shared" si="40"/>
        <v>180</v>
      </c>
      <c r="V196" s="130"/>
      <c r="W196" s="130"/>
      <c r="X196" s="130"/>
      <c r="Y196" s="130"/>
      <c r="Z196" s="130"/>
      <c r="AA196" s="130"/>
      <c r="AB196" s="130"/>
      <c r="AC196" s="130"/>
      <c r="AD196" s="130"/>
      <c r="AE196" s="130"/>
    </row>
    <row r="197" spans="1:31" s="126" customFormat="1" ht="15" x14ac:dyDescent="0.2">
      <c r="A197" s="131">
        <f t="shared" ref="A197:A260" si="41">A196+1</f>
        <v>187</v>
      </c>
      <c r="B197" s="132">
        <f t="shared" si="34"/>
        <v>0</v>
      </c>
      <c r="C197" s="132">
        <f t="shared" si="29"/>
        <v>0</v>
      </c>
      <c r="D197" s="132">
        <f t="shared" si="37"/>
        <v>0</v>
      </c>
      <c r="E197" s="189">
        <f>IF(B197&lt;=D196,B197+C197,IF(P197=1,B197*(R197/(1-(1+R197)^-(Q197-0))),T197*(R197/(1-(1+R197)^-(U197-0)))))</f>
        <v>0</v>
      </c>
      <c r="F197" s="190"/>
      <c r="G197" s="190"/>
      <c r="H197" s="132">
        <f t="shared" si="32"/>
        <v>0</v>
      </c>
      <c r="I197" s="138"/>
      <c r="J197" s="139"/>
      <c r="K197" s="140"/>
      <c r="L197" s="141"/>
      <c r="M197" s="125" t="str">
        <f t="shared" si="30"/>
        <v/>
      </c>
      <c r="N197" s="76"/>
      <c r="O197" s="126">
        <f t="shared" si="31"/>
        <v>0</v>
      </c>
      <c r="P197" s="126">
        <f t="shared" si="33"/>
        <v>2</v>
      </c>
      <c r="Q197" s="127">
        <f t="shared" si="36"/>
        <v>-6</v>
      </c>
      <c r="R197" s="142">
        <f t="shared" si="38"/>
        <v>4.1666666666666666E-3</v>
      </c>
      <c r="T197" s="129">
        <f t="shared" si="39"/>
        <v>1000000</v>
      </c>
      <c r="U197" s="127">
        <f t="shared" si="40"/>
        <v>180</v>
      </c>
      <c r="V197" s="130"/>
      <c r="W197" s="130"/>
      <c r="X197" s="130"/>
      <c r="Y197" s="130"/>
      <c r="Z197" s="130"/>
      <c r="AA197" s="130"/>
      <c r="AB197" s="130"/>
      <c r="AC197" s="130"/>
      <c r="AD197" s="130"/>
      <c r="AE197" s="130"/>
    </row>
    <row r="198" spans="1:31" s="126" customFormat="1" ht="15" x14ac:dyDescent="0.2">
      <c r="A198" s="131">
        <f t="shared" si="41"/>
        <v>188</v>
      </c>
      <c r="B198" s="132">
        <f t="shared" si="34"/>
        <v>0</v>
      </c>
      <c r="C198" s="132">
        <f t="shared" si="29"/>
        <v>0</v>
      </c>
      <c r="D198" s="132">
        <f t="shared" si="37"/>
        <v>0</v>
      </c>
      <c r="E198" s="189">
        <f t="shared" ref="E198:E261" si="42">IF(B198&lt;=D197,B198+C198,IF(P198=1,B198*(R198/(1-(1+R198)^-(Q198-0))),T198*(R198/(1-(1+R198)^-(U198-0)))))</f>
        <v>0</v>
      </c>
      <c r="F198" s="190"/>
      <c r="G198" s="190"/>
      <c r="H198" s="132">
        <f t="shared" si="32"/>
        <v>0</v>
      </c>
      <c r="I198" s="138"/>
      <c r="J198" s="139"/>
      <c r="K198" s="140"/>
      <c r="L198" s="141"/>
      <c r="M198" s="125" t="str">
        <f t="shared" si="30"/>
        <v/>
      </c>
      <c r="N198" s="76"/>
      <c r="O198" s="126">
        <f t="shared" si="31"/>
        <v>0</v>
      </c>
      <c r="P198" s="126">
        <f t="shared" si="33"/>
        <v>2</v>
      </c>
      <c r="Q198" s="127">
        <f t="shared" si="36"/>
        <v>-7</v>
      </c>
      <c r="R198" s="142">
        <f t="shared" si="38"/>
        <v>4.1666666666666666E-3</v>
      </c>
      <c r="T198" s="129">
        <f t="shared" si="39"/>
        <v>1000000</v>
      </c>
      <c r="U198" s="127">
        <f t="shared" si="40"/>
        <v>180</v>
      </c>
      <c r="V198" s="130"/>
      <c r="W198" s="130"/>
      <c r="X198" s="130"/>
      <c r="Y198" s="130"/>
      <c r="Z198" s="130"/>
      <c r="AA198" s="130"/>
      <c r="AB198" s="130"/>
      <c r="AC198" s="130"/>
      <c r="AD198" s="130"/>
      <c r="AE198" s="130"/>
    </row>
    <row r="199" spans="1:31" s="126" customFormat="1" ht="15" x14ac:dyDescent="0.2">
      <c r="A199" s="131">
        <f t="shared" si="41"/>
        <v>189</v>
      </c>
      <c r="B199" s="132">
        <f t="shared" si="34"/>
        <v>0</v>
      </c>
      <c r="C199" s="132">
        <f t="shared" si="29"/>
        <v>0</v>
      </c>
      <c r="D199" s="132">
        <f t="shared" si="37"/>
        <v>0</v>
      </c>
      <c r="E199" s="189">
        <f t="shared" si="42"/>
        <v>0</v>
      </c>
      <c r="F199" s="190"/>
      <c r="G199" s="190"/>
      <c r="H199" s="132">
        <f t="shared" si="32"/>
        <v>0</v>
      </c>
      <c r="I199" s="138"/>
      <c r="J199" s="139"/>
      <c r="K199" s="140"/>
      <c r="L199" s="141"/>
      <c r="M199" s="125" t="str">
        <f t="shared" si="30"/>
        <v/>
      </c>
      <c r="N199" s="76"/>
      <c r="O199" s="126">
        <f t="shared" si="31"/>
        <v>0</v>
      </c>
      <c r="P199" s="126">
        <f t="shared" si="33"/>
        <v>2</v>
      </c>
      <c r="Q199" s="127">
        <f t="shared" si="36"/>
        <v>-8</v>
      </c>
      <c r="R199" s="142">
        <f t="shared" si="38"/>
        <v>4.1666666666666666E-3</v>
      </c>
      <c r="T199" s="129">
        <f t="shared" si="39"/>
        <v>1000000</v>
      </c>
      <c r="U199" s="127">
        <f t="shared" si="40"/>
        <v>180</v>
      </c>
      <c r="V199" s="130"/>
      <c r="W199" s="130"/>
      <c r="X199" s="130"/>
      <c r="Y199" s="130"/>
      <c r="Z199" s="130"/>
      <c r="AA199" s="130"/>
      <c r="AB199" s="130"/>
      <c r="AC199" s="130"/>
      <c r="AD199" s="130"/>
      <c r="AE199" s="130"/>
    </row>
    <row r="200" spans="1:31" s="126" customFormat="1" ht="15" x14ac:dyDescent="0.2">
      <c r="A200" s="131">
        <f t="shared" si="41"/>
        <v>190</v>
      </c>
      <c r="B200" s="132">
        <f t="shared" si="34"/>
        <v>0</v>
      </c>
      <c r="C200" s="132">
        <f t="shared" si="29"/>
        <v>0</v>
      </c>
      <c r="D200" s="132">
        <f t="shared" si="37"/>
        <v>0</v>
      </c>
      <c r="E200" s="189">
        <f t="shared" si="42"/>
        <v>0</v>
      </c>
      <c r="F200" s="190"/>
      <c r="G200" s="190"/>
      <c r="H200" s="132">
        <f t="shared" si="32"/>
        <v>0</v>
      </c>
      <c r="I200" s="138"/>
      <c r="J200" s="139"/>
      <c r="K200" s="140"/>
      <c r="L200" s="141"/>
      <c r="M200" s="125" t="str">
        <f t="shared" si="30"/>
        <v/>
      </c>
      <c r="N200" s="76"/>
      <c r="O200" s="126">
        <f t="shared" si="31"/>
        <v>0</v>
      </c>
      <c r="P200" s="126">
        <f t="shared" si="33"/>
        <v>2</v>
      </c>
      <c r="Q200" s="127">
        <f t="shared" si="36"/>
        <v>-9</v>
      </c>
      <c r="R200" s="142">
        <f t="shared" si="38"/>
        <v>4.1666666666666666E-3</v>
      </c>
      <c r="T200" s="129">
        <f t="shared" si="39"/>
        <v>1000000</v>
      </c>
      <c r="U200" s="127">
        <f t="shared" si="40"/>
        <v>180</v>
      </c>
      <c r="V200" s="130"/>
      <c r="W200" s="130"/>
      <c r="X200" s="130"/>
      <c r="Y200" s="130"/>
      <c r="Z200" s="130"/>
      <c r="AA200" s="130"/>
      <c r="AB200" s="130"/>
      <c r="AC200" s="130"/>
      <c r="AD200" s="130"/>
      <c r="AE200" s="130"/>
    </row>
    <row r="201" spans="1:31" s="126" customFormat="1" ht="15" x14ac:dyDescent="0.2">
      <c r="A201" s="131">
        <f t="shared" si="41"/>
        <v>191</v>
      </c>
      <c r="B201" s="132">
        <f t="shared" si="34"/>
        <v>0</v>
      </c>
      <c r="C201" s="132">
        <f t="shared" si="29"/>
        <v>0</v>
      </c>
      <c r="D201" s="132">
        <f t="shared" si="37"/>
        <v>0</v>
      </c>
      <c r="E201" s="189">
        <f t="shared" si="42"/>
        <v>0</v>
      </c>
      <c r="F201" s="190"/>
      <c r="G201" s="190"/>
      <c r="H201" s="132">
        <f t="shared" si="32"/>
        <v>0</v>
      </c>
      <c r="I201" s="138"/>
      <c r="J201" s="139"/>
      <c r="K201" s="140"/>
      <c r="L201" s="141"/>
      <c r="M201" s="125" t="str">
        <f t="shared" si="30"/>
        <v/>
      </c>
      <c r="N201" s="76"/>
      <c r="O201" s="126">
        <f t="shared" si="31"/>
        <v>0</v>
      </c>
      <c r="P201" s="126">
        <f t="shared" si="33"/>
        <v>2</v>
      </c>
      <c r="Q201" s="127">
        <f t="shared" si="36"/>
        <v>-10</v>
      </c>
      <c r="R201" s="142">
        <f t="shared" si="38"/>
        <v>4.1666666666666666E-3</v>
      </c>
      <c r="T201" s="129">
        <f t="shared" si="39"/>
        <v>1000000</v>
      </c>
      <c r="U201" s="127">
        <f t="shared" si="40"/>
        <v>180</v>
      </c>
      <c r="V201" s="130"/>
      <c r="W201" s="130"/>
      <c r="X201" s="130"/>
      <c r="Y201" s="130"/>
      <c r="Z201" s="130"/>
      <c r="AA201" s="130"/>
      <c r="AB201" s="130"/>
      <c r="AC201" s="130"/>
      <c r="AD201" s="130"/>
      <c r="AE201" s="130"/>
    </row>
    <row r="202" spans="1:31" s="126" customFormat="1" ht="15" x14ac:dyDescent="0.2">
      <c r="A202" s="131">
        <f t="shared" si="41"/>
        <v>192</v>
      </c>
      <c r="B202" s="132">
        <f t="shared" si="34"/>
        <v>0</v>
      </c>
      <c r="C202" s="132">
        <f t="shared" ref="C202:C265" si="43">B202*R202</f>
        <v>0</v>
      </c>
      <c r="D202" s="132">
        <f t="shared" si="37"/>
        <v>0</v>
      </c>
      <c r="E202" s="189">
        <f t="shared" si="42"/>
        <v>0</v>
      </c>
      <c r="F202" s="190"/>
      <c r="G202" s="190"/>
      <c r="H202" s="132">
        <f t="shared" si="32"/>
        <v>0</v>
      </c>
      <c r="I202" s="138"/>
      <c r="J202" s="139"/>
      <c r="K202" s="140"/>
      <c r="L202" s="141"/>
      <c r="M202" s="125" t="str">
        <f t="shared" si="30"/>
        <v/>
      </c>
      <c r="N202" s="76"/>
      <c r="O202" s="126">
        <f t="shared" si="31"/>
        <v>0</v>
      </c>
      <c r="P202" s="126">
        <f t="shared" si="33"/>
        <v>2</v>
      </c>
      <c r="Q202" s="127">
        <f t="shared" si="36"/>
        <v>-11</v>
      </c>
      <c r="R202" s="142">
        <f t="shared" si="38"/>
        <v>4.1666666666666666E-3</v>
      </c>
      <c r="T202" s="129">
        <f t="shared" si="39"/>
        <v>1000000</v>
      </c>
      <c r="U202" s="127">
        <f t="shared" si="40"/>
        <v>180</v>
      </c>
      <c r="V202" s="130"/>
      <c r="W202" s="130"/>
      <c r="X202" s="130"/>
      <c r="Y202" s="130"/>
      <c r="Z202" s="130"/>
      <c r="AA202" s="130"/>
      <c r="AB202" s="130"/>
      <c r="AC202" s="130"/>
      <c r="AD202" s="130"/>
      <c r="AE202" s="130"/>
    </row>
    <row r="203" spans="1:31" s="126" customFormat="1" ht="15" x14ac:dyDescent="0.2">
      <c r="A203" s="131">
        <f t="shared" si="41"/>
        <v>193</v>
      </c>
      <c r="B203" s="132">
        <f t="shared" si="34"/>
        <v>0</v>
      </c>
      <c r="C203" s="132">
        <f t="shared" si="43"/>
        <v>0</v>
      </c>
      <c r="D203" s="132">
        <f t="shared" si="37"/>
        <v>0</v>
      </c>
      <c r="E203" s="189">
        <f t="shared" si="42"/>
        <v>0</v>
      </c>
      <c r="F203" s="190"/>
      <c r="G203" s="190"/>
      <c r="H203" s="132">
        <f t="shared" si="32"/>
        <v>0</v>
      </c>
      <c r="I203" s="138"/>
      <c r="J203" s="139"/>
      <c r="K203" s="140"/>
      <c r="L203" s="141"/>
      <c r="M203" s="125" t="str">
        <f t="shared" ref="M203:M248" si="44">IF(L203=$R$6,CONCATENATE($R$4,INT(Q203-Q204)," ",$S$4),IF(L203=$R$5,CONCATENATE($R$4,INT(E203-E204)," ",$S$5),""))</f>
        <v/>
      </c>
      <c r="N203" s="76"/>
      <c r="O203" s="126">
        <f t="shared" ref="O203:O266" si="45">IF(L203="",0,IF(L203=$R$5,1,2))</f>
        <v>0</v>
      </c>
      <c r="P203" s="126">
        <f t="shared" si="33"/>
        <v>2</v>
      </c>
      <c r="Q203" s="127">
        <f t="shared" si="36"/>
        <v>-12</v>
      </c>
      <c r="R203" s="142">
        <f t="shared" si="38"/>
        <v>4.1666666666666666E-3</v>
      </c>
      <c r="T203" s="129">
        <f t="shared" si="39"/>
        <v>1000000</v>
      </c>
      <c r="U203" s="127">
        <f t="shared" si="40"/>
        <v>180</v>
      </c>
      <c r="V203" s="130"/>
      <c r="W203" s="130"/>
      <c r="X203" s="130"/>
      <c r="Y203" s="130"/>
      <c r="Z203" s="130"/>
      <c r="AA203" s="130"/>
      <c r="AB203" s="130"/>
      <c r="AC203" s="130"/>
      <c r="AD203" s="130"/>
      <c r="AE203" s="130"/>
    </row>
    <row r="204" spans="1:31" s="126" customFormat="1" ht="15" x14ac:dyDescent="0.2">
      <c r="A204" s="131">
        <f t="shared" si="41"/>
        <v>194</v>
      </c>
      <c r="B204" s="132">
        <f t="shared" si="34"/>
        <v>0</v>
      </c>
      <c r="C204" s="132">
        <f t="shared" si="43"/>
        <v>0</v>
      </c>
      <c r="D204" s="132">
        <f t="shared" si="37"/>
        <v>0</v>
      </c>
      <c r="E204" s="189">
        <f t="shared" si="42"/>
        <v>0</v>
      </c>
      <c r="F204" s="190"/>
      <c r="G204" s="190"/>
      <c r="H204" s="132">
        <f t="shared" ref="H204:H267" si="46">E204+J204</f>
        <v>0</v>
      </c>
      <c r="I204" s="138"/>
      <c r="J204" s="139"/>
      <c r="K204" s="140"/>
      <c r="L204" s="141"/>
      <c r="M204" s="125" t="str">
        <f t="shared" si="44"/>
        <v/>
      </c>
      <c r="N204" s="76"/>
      <c r="O204" s="126">
        <f t="shared" si="45"/>
        <v>0</v>
      </c>
      <c r="P204" s="126">
        <f t="shared" ref="P204:P267" si="47">IF(AND(((O203+P203)&gt;1),O203&lt;&gt;1),2,1)</f>
        <v>2</v>
      </c>
      <c r="Q204" s="127">
        <f t="shared" si="36"/>
        <v>-13</v>
      </c>
      <c r="R204" s="142">
        <f t="shared" si="38"/>
        <v>4.1666666666666666E-3</v>
      </c>
      <c r="T204" s="129">
        <f t="shared" si="39"/>
        <v>1000000</v>
      </c>
      <c r="U204" s="127">
        <f t="shared" si="40"/>
        <v>180</v>
      </c>
      <c r="V204" s="130"/>
      <c r="W204" s="130"/>
      <c r="X204" s="130"/>
      <c r="Y204" s="130"/>
      <c r="Z204" s="130"/>
      <c r="AA204" s="130"/>
      <c r="AB204" s="130"/>
      <c r="AC204" s="130"/>
      <c r="AD204" s="130"/>
      <c r="AE204" s="130"/>
    </row>
    <row r="205" spans="1:31" s="126" customFormat="1" ht="15" x14ac:dyDescent="0.2">
      <c r="A205" s="131">
        <f t="shared" si="41"/>
        <v>195</v>
      </c>
      <c r="B205" s="132">
        <f t="shared" ref="B205:B268" si="48">IF(J204&gt;B204,0,IF(OR(B204&lt;0,B204&lt;E204),0,(IF(J204=0,B204-D204,B204-J204-D204))))</f>
        <v>0</v>
      </c>
      <c r="C205" s="132">
        <f t="shared" si="43"/>
        <v>0</v>
      </c>
      <c r="D205" s="132">
        <f t="shared" si="37"/>
        <v>0</v>
      </c>
      <c r="E205" s="189">
        <f t="shared" si="42"/>
        <v>0</v>
      </c>
      <c r="F205" s="190"/>
      <c r="G205" s="190"/>
      <c r="H205" s="132">
        <f t="shared" si="46"/>
        <v>0</v>
      </c>
      <c r="I205" s="138"/>
      <c r="J205" s="139"/>
      <c r="K205" s="140"/>
      <c r="L205" s="141"/>
      <c r="M205" s="125" t="str">
        <f t="shared" si="44"/>
        <v/>
      </c>
      <c r="N205" s="76"/>
      <c r="O205" s="126">
        <f t="shared" si="45"/>
        <v>0</v>
      </c>
      <c r="P205" s="126">
        <f t="shared" si="47"/>
        <v>2</v>
      </c>
      <c r="Q205" s="127">
        <f t="shared" ref="Q205:Q268" si="49">IF(L204=$R$6,LOG(E204/(E204-R205*B205),1+R205),Q204-1)</f>
        <v>-14</v>
      </c>
      <c r="R205" s="142">
        <f t="shared" si="38"/>
        <v>4.1666666666666666E-3</v>
      </c>
      <c r="T205" s="129">
        <f t="shared" si="39"/>
        <v>1000000</v>
      </c>
      <c r="U205" s="127">
        <f t="shared" si="40"/>
        <v>180</v>
      </c>
      <c r="V205" s="130"/>
      <c r="W205" s="130"/>
      <c r="X205" s="130"/>
      <c r="Y205" s="130"/>
      <c r="Z205" s="130"/>
      <c r="AA205" s="130"/>
      <c r="AB205" s="130"/>
      <c r="AC205" s="130"/>
      <c r="AD205" s="130"/>
      <c r="AE205" s="130"/>
    </row>
    <row r="206" spans="1:31" s="126" customFormat="1" ht="15" x14ac:dyDescent="0.2">
      <c r="A206" s="131">
        <f t="shared" si="41"/>
        <v>196</v>
      </c>
      <c r="B206" s="132">
        <f t="shared" si="48"/>
        <v>0</v>
      </c>
      <c r="C206" s="132">
        <f t="shared" si="43"/>
        <v>0</v>
      </c>
      <c r="D206" s="132">
        <f t="shared" si="37"/>
        <v>0</v>
      </c>
      <c r="E206" s="189">
        <f t="shared" si="42"/>
        <v>0</v>
      </c>
      <c r="F206" s="190"/>
      <c r="G206" s="190"/>
      <c r="H206" s="132">
        <f t="shared" si="46"/>
        <v>0</v>
      </c>
      <c r="I206" s="138"/>
      <c r="J206" s="139"/>
      <c r="K206" s="140"/>
      <c r="L206" s="141"/>
      <c r="M206" s="125" t="str">
        <f t="shared" si="44"/>
        <v/>
      </c>
      <c r="N206" s="76"/>
      <c r="O206" s="126">
        <f t="shared" si="45"/>
        <v>0</v>
      </c>
      <c r="P206" s="126">
        <f t="shared" si="47"/>
        <v>2</v>
      </c>
      <c r="Q206" s="127">
        <f t="shared" si="49"/>
        <v>-15</v>
      </c>
      <c r="R206" s="142">
        <f t="shared" si="38"/>
        <v>4.1666666666666666E-3</v>
      </c>
      <c r="T206" s="129">
        <f t="shared" si="39"/>
        <v>1000000</v>
      </c>
      <c r="U206" s="127">
        <f t="shared" si="40"/>
        <v>180</v>
      </c>
      <c r="V206" s="130"/>
      <c r="W206" s="130"/>
      <c r="X206" s="130"/>
      <c r="Y206" s="130"/>
      <c r="Z206" s="130"/>
      <c r="AA206" s="130"/>
      <c r="AB206" s="130"/>
      <c r="AC206" s="130"/>
      <c r="AD206" s="130"/>
      <c r="AE206" s="130"/>
    </row>
    <row r="207" spans="1:31" s="126" customFormat="1" ht="15" x14ac:dyDescent="0.2">
      <c r="A207" s="131">
        <f t="shared" si="41"/>
        <v>197</v>
      </c>
      <c r="B207" s="132">
        <f t="shared" si="48"/>
        <v>0</v>
      </c>
      <c r="C207" s="132">
        <f t="shared" si="43"/>
        <v>0</v>
      </c>
      <c r="D207" s="132">
        <f t="shared" si="37"/>
        <v>0</v>
      </c>
      <c r="E207" s="189">
        <f t="shared" si="42"/>
        <v>0</v>
      </c>
      <c r="F207" s="190"/>
      <c r="G207" s="190"/>
      <c r="H207" s="132">
        <f t="shared" si="46"/>
        <v>0</v>
      </c>
      <c r="I207" s="138"/>
      <c r="J207" s="139"/>
      <c r="K207" s="140"/>
      <c r="L207" s="141"/>
      <c r="M207" s="125" t="str">
        <f t="shared" si="44"/>
        <v/>
      </c>
      <c r="N207" s="76"/>
      <c r="O207" s="126">
        <f t="shared" si="45"/>
        <v>0</v>
      </c>
      <c r="P207" s="126">
        <f t="shared" si="47"/>
        <v>2</v>
      </c>
      <c r="Q207" s="127">
        <f t="shared" si="49"/>
        <v>-16</v>
      </c>
      <c r="R207" s="142">
        <f t="shared" si="38"/>
        <v>4.1666666666666666E-3</v>
      </c>
      <c r="T207" s="129">
        <f t="shared" si="39"/>
        <v>1000000</v>
      </c>
      <c r="U207" s="127">
        <f t="shared" si="40"/>
        <v>180</v>
      </c>
      <c r="V207" s="130"/>
      <c r="W207" s="130"/>
      <c r="X207" s="130"/>
      <c r="Y207" s="130"/>
      <c r="Z207" s="130"/>
      <c r="AA207" s="130"/>
      <c r="AB207" s="130"/>
      <c r="AC207" s="130"/>
      <c r="AD207" s="130"/>
      <c r="AE207" s="130"/>
    </row>
    <row r="208" spans="1:31" s="126" customFormat="1" ht="15" x14ac:dyDescent="0.2">
      <c r="A208" s="131">
        <f t="shared" si="41"/>
        <v>198</v>
      </c>
      <c r="B208" s="132">
        <f t="shared" si="48"/>
        <v>0</v>
      </c>
      <c r="C208" s="132">
        <f t="shared" si="43"/>
        <v>0</v>
      </c>
      <c r="D208" s="132">
        <f t="shared" ref="D208:D271" si="50">IF(B208&lt;=D207,B208,E208-C208)</f>
        <v>0</v>
      </c>
      <c r="E208" s="189">
        <f t="shared" si="42"/>
        <v>0</v>
      </c>
      <c r="F208" s="190"/>
      <c r="G208" s="190"/>
      <c r="H208" s="132">
        <f t="shared" si="46"/>
        <v>0</v>
      </c>
      <c r="I208" s="138"/>
      <c r="J208" s="139"/>
      <c r="K208" s="140"/>
      <c r="L208" s="141"/>
      <c r="M208" s="125" t="str">
        <f t="shared" si="44"/>
        <v/>
      </c>
      <c r="N208" s="76"/>
      <c r="O208" s="126">
        <f t="shared" si="45"/>
        <v>0</v>
      </c>
      <c r="P208" s="126">
        <f t="shared" si="47"/>
        <v>2</v>
      </c>
      <c r="Q208" s="127">
        <f t="shared" si="49"/>
        <v>-17</v>
      </c>
      <c r="R208" s="142">
        <f t="shared" si="38"/>
        <v>4.1666666666666666E-3</v>
      </c>
      <c r="T208" s="129">
        <f t="shared" si="39"/>
        <v>1000000</v>
      </c>
      <c r="U208" s="127">
        <f t="shared" si="40"/>
        <v>180</v>
      </c>
      <c r="V208" s="130"/>
      <c r="W208" s="130"/>
      <c r="X208" s="130"/>
      <c r="Y208" s="130"/>
      <c r="Z208" s="130"/>
      <c r="AA208" s="130"/>
      <c r="AB208" s="130"/>
      <c r="AC208" s="130"/>
      <c r="AD208" s="130"/>
      <c r="AE208" s="130"/>
    </row>
    <row r="209" spans="1:31" s="126" customFormat="1" ht="15" x14ac:dyDescent="0.2">
      <c r="A209" s="131">
        <f t="shared" si="41"/>
        <v>199</v>
      </c>
      <c r="B209" s="132">
        <f t="shared" si="48"/>
        <v>0</v>
      </c>
      <c r="C209" s="132">
        <f t="shared" si="43"/>
        <v>0</v>
      </c>
      <c r="D209" s="132">
        <f t="shared" si="50"/>
        <v>0</v>
      </c>
      <c r="E209" s="189">
        <f t="shared" si="42"/>
        <v>0</v>
      </c>
      <c r="F209" s="190"/>
      <c r="G209" s="190"/>
      <c r="H209" s="132">
        <f t="shared" si="46"/>
        <v>0</v>
      </c>
      <c r="I209" s="138"/>
      <c r="J209" s="139"/>
      <c r="K209" s="140"/>
      <c r="L209" s="141"/>
      <c r="M209" s="125" t="str">
        <f t="shared" si="44"/>
        <v/>
      </c>
      <c r="N209" s="76"/>
      <c r="O209" s="126">
        <f t="shared" si="45"/>
        <v>0</v>
      </c>
      <c r="P209" s="126">
        <f t="shared" si="47"/>
        <v>2</v>
      </c>
      <c r="Q209" s="127">
        <f t="shared" si="49"/>
        <v>-18</v>
      </c>
      <c r="R209" s="142">
        <f t="shared" ref="R209:R272" si="51">IF(I208=0,R208,I208/12)</f>
        <v>4.1666666666666666E-3</v>
      </c>
      <c r="T209" s="129">
        <f t="shared" si="39"/>
        <v>1000000</v>
      </c>
      <c r="U209" s="127">
        <f t="shared" si="40"/>
        <v>180</v>
      </c>
      <c r="V209" s="130"/>
      <c r="W209" s="130"/>
      <c r="X209" s="130"/>
      <c r="Y209" s="130"/>
      <c r="Z209" s="130"/>
      <c r="AA209" s="130"/>
      <c r="AB209" s="130"/>
      <c r="AC209" s="130"/>
      <c r="AD209" s="130"/>
      <c r="AE209" s="130"/>
    </row>
    <row r="210" spans="1:31" s="126" customFormat="1" ht="15" x14ac:dyDescent="0.2">
      <c r="A210" s="131">
        <f t="shared" si="41"/>
        <v>200</v>
      </c>
      <c r="B210" s="132">
        <f t="shared" si="48"/>
        <v>0</v>
      </c>
      <c r="C210" s="132">
        <f t="shared" si="43"/>
        <v>0</v>
      </c>
      <c r="D210" s="132">
        <f t="shared" si="50"/>
        <v>0</v>
      </c>
      <c r="E210" s="189">
        <f t="shared" si="42"/>
        <v>0</v>
      </c>
      <c r="F210" s="190"/>
      <c r="G210" s="190"/>
      <c r="H210" s="132">
        <f t="shared" si="46"/>
        <v>0</v>
      </c>
      <c r="I210" s="138"/>
      <c r="J210" s="139"/>
      <c r="K210" s="140"/>
      <c r="L210" s="141"/>
      <c r="M210" s="125" t="str">
        <f t="shared" si="44"/>
        <v/>
      </c>
      <c r="N210" s="76"/>
      <c r="O210" s="126">
        <f t="shared" si="45"/>
        <v>0</v>
      </c>
      <c r="P210" s="126">
        <f t="shared" si="47"/>
        <v>2</v>
      </c>
      <c r="Q210" s="127">
        <f t="shared" si="49"/>
        <v>-19</v>
      </c>
      <c r="R210" s="142">
        <f t="shared" si="51"/>
        <v>4.1666666666666666E-3</v>
      </c>
      <c r="T210" s="129">
        <f t="shared" si="39"/>
        <v>1000000</v>
      </c>
      <c r="U210" s="127">
        <f t="shared" si="40"/>
        <v>180</v>
      </c>
      <c r="V210" s="130"/>
      <c r="W210" s="130"/>
      <c r="X210" s="130"/>
      <c r="Y210" s="130"/>
      <c r="Z210" s="130"/>
      <c r="AA210" s="130"/>
      <c r="AB210" s="130"/>
      <c r="AC210" s="130"/>
      <c r="AD210" s="130"/>
      <c r="AE210" s="130"/>
    </row>
    <row r="211" spans="1:31" s="126" customFormat="1" ht="15" x14ac:dyDescent="0.2">
      <c r="A211" s="131">
        <f t="shared" si="41"/>
        <v>201</v>
      </c>
      <c r="B211" s="132">
        <f t="shared" si="48"/>
        <v>0</v>
      </c>
      <c r="C211" s="132">
        <f t="shared" si="43"/>
        <v>0</v>
      </c>
      <c r="D211" s="132">
        <f t="shared" si="50"/>
        <v>0</v>
      </c>
      <c r="E211" s="189">
        <f t="shared" si="42"/>
        <v>0</v>
      </c>
      <c r="F211" s="190"/>
      <c r="G211" s="190"/>
      <c r="H211" s="132">
        <f t="shared" si="46"/>
        <v>0</v>
      </c>
      <c r="I211" s="138"/>
      <c r="J211" s="139"/>
      <c r="K211" s="140"/>
      <c r="L211" s="141"/>
      <c r="M211" s="125" t="str">
        <f t="shared" si="44"/>
        <v/>
      </c>
      <c r="N211" s="76"/>
      <c r="O211" s="126">
        <f t="shared" si="45"/>
        <v>0</v>
      </c>
      <c r="P211" s="126">
        <f t="shared" si="47"/>
        <v>2</v>
      </c>
      <c r="Q211" s="127">
        <f t="shared" si="49"/>
        <v>-20</v>
      </c>
      <c r="R211" s="142">
        <f t="shared" si="51"/>
        <v>4.1666666666666666E-3</v>
      </c>
      <c r="T211" s="129">
        <f t="shared" si="39"/>
        <v>1000000</v>
      </c>
      <c r="U211" s="127">
        <f t="shared" si="40"/>
        <v>180</v>
      </c>
      <c r="V211" s="130"/>
      <c r="W211" s="130"/>
      <c r="X211" s="130"/>
      <c r="Y211" s="130"/>
      <c r="Z211" s="130"/>
      <c r="AA211" s="130"/>
      <c r="AB211" s="130"/>
      <c r="AC211" s="130"/>
      <c r="AD211" s="130"/>
      <c r="AE211" s="130"/>
    </row>
    <row r="212" spans="1:31" s="126" customFormat="1" ht="15" x14ac:dyDescent="0.2">
      <c r="A212" s="131">
        <f t="shared" si="41"/>
        <v>202</v>
      </c>
      <c r="B212" s="132">
        <f t="shared" si="48"/>
        <v>0</v>
      </c>
      <c r="C212" s="132">
        <f t="shared" si="43"/>
        <v>0</v>
      </c>
      <c r="D212" s="132">
        <f t="shared" si="50"/>
        <v>0</v>
      </c>
      <c r="E212" s="189">
        <f t="shared" si="42"/>
        <v>0</v>
      </c>
      <c r="F212" s="190"/>
      <c r="G212" s="190"/>
      <c r="H212" s="132">
        <f t="shared" si="46"/>
        <v>0</v>
      </c>
      <c r="I212" s="138"/>
      <c r="J212" s="139"/>
      <c r="K212" s="140"/>
      <c r="L212" s="141"/>
      <c r="M212" s="125" t="str">
        <f t="shared" si="44"/>
        <v/>
      </c>
      <c r="N212" s="76"/>
      <c r="O212" s="126">
        <f t="shared" si="45"/>
        <v>0</v>
      </c>
      <c r="P212" s="126">
        <f t="shared" si="47"/>
        <v>2</v>
      </c>
      <c r="Q212" s="127">
        <f t="shared" si="49"/>
        <v>-21</v>
      </c>
      <c r="R212" s="142">
        <f t="shared" si="51"/>
        <v>4.1666666666666666E-3</v>
      </c>
      <c r="T212" s="129">
        <f t="shared" si="39"/>
        <v>1000000</v>
      </c>
      <c r="U212" s="127">
        <f t="shared" si="40"/>
        <v>180</v>
      </c>
      <c r="V212" s="130"/>
      <c r="W212" s="130"/>
      <c r="X212" s="130"/>
      <c r="Y212" s="130"/>
      <c r="Z212" s="130"/>
      <c r="AA212" s="130"/>
      <c r="AB212" s="130"/>
      <c r="AC212" s="130"/>
      <c r="AD212" s="130"/>
      <c r="AE212" s="130"/>
    </row>
    <row r="213" spans="1:31" s="126" customFormat="1" ht="15" x14ac:dyDescent="0.2">
      <c r="A213" s="131">
        <f t="shared" si="41"/>
        <v>203</v>
      </c>
      <c r="B213" s="132">
        <f t="shared" si="48"/>
        <v>0</v>
      </c>
      <c r="C213" s="132">
        <f t="shared" si="43"/>
        <v>0</v>
      </c>
      <c r="D213" s="132">
        <f t="shared" si="50"/>
        <v>0</v>
      </c>
      <c r="E213" s="189">
        <f t="shared" si="42"/>
        <v>0</v>
      </c>
      <c r="F213" s="190"/>
      <c r="G213" s="190"/>
      <c r="H213" s="132">
        <f t="shared" si="46"/>
        <v>0</v>
      </c>
      <c r="I213" s="138"/>
      <c r="J213" s="139"/>
      <c r="K213" s="140"/>
      <c r="L213" s="141"/>
      <c r="M213" s="125" t="str">
        <f t="shared" si="44"/>
        <v/>
      </c>
      <c r="N213" s="76"/>
      <c r="O213" s="126">
        <f t="shared" si="45"/>
        <v>0</v>
      </c>
      <c r="P213" s="126">
        <f t="shared" si="47"/>
        <v>2</v>
      </c>
      <c r="Q213" s="127">
        <f t="shared" si="49"/>
        <v>-22</v>
      </c>
      <c r="R213" s="142">
        <f t="shared" si="51"/>
        <v>4.1666666666666666E-3</v>
      </c>
      <c r="T213" s="129">
        <f t="shared" si="39"/>
        <v>1000000</v>
      </c>
      <c r="U213" s="127">
        <f t="shared" si="40"/>
        <v>180</v>
      </c>
      <c r="V213" s="130"/>
      <c r="W213" s="130"/>
      <c r="X213" s="130"/>
      <c r="Y213" s="130"/>
      <c r="Z213" s="130"/>
      <c r="AA213" s="130"/>
      <c r="AB213" s="130"/>
      <c r="AC213" s="130"/>
      <c r="AD213" s="130"/>
      <c r="AE213" s="130"/>
    </row>
    <row r="214" spans="1:31" s="126" customFormat="1" ht="15" x14ac:dyDescent="0.2">
      <c r="A214" s="131">
        <f t="shared" si="41"/>
        <v>204</v>
      </c>
      <c r="B214" s="132">
        <f t="shared" si="48"/>
        <v>0</v>
      </c>
      <c r="C214" s="132">
        <f t="shared" si="43"/>
        <v>0</v>
      </c>
      <c r="D214" s="132">
        <f t="shared" si="50"/>
        <v>0</v>
      </c>
      <c r="E214" s="189">
        <f t="shared" si="42"/>
        <v>0</v>
      </c>
      <c r="F214" s="190"/>
      <c r="G214" s="190"/>
      <c r="H214" s="132">
        <f t="shared" si="46"/>
        <v>0</v>
      </c>
      <c r="I214" s="138"/>
      <c r="J214" s="139"/>
      <c r="K214" s="140"/>
      <c r="L214" s="141"/>
      <c r="M214" s="125" t="str">
        <f t="shared" si="44"/>
        <v/>
      </c>
      <c r="N214" s="76"/>
      <c r="O214" s="126">
        <f t="shared" si="45"/>
        <v>0</v>
      </c>
      <c r="P214" s="126">
        <f t="shared" si="47"/>
        <v>2</v>
      </c>
      <c r="Q214" s="127">
        <f t="shared" si="49"/>
        <v>-23</v>
      </c>
      <c r="R214" s="142">
        <f t="shared" si="51"/>
        <v>4.1666666666666666E-3</v>
      </c>
      <c r="T214" s="129">
        <f t="shared" si="39"/>
        <v>1000000</v>
      </c>
      <c r="U214" s="127">
        <f t="shared" si="40"/>
        <v>180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</row>
    <row r="215" spans="1:31" s="126" customFormat="1" ht="15" x14ac:dyDescent="0.2">
      <c r="A215" s="131">
        <f t="shared" si="41"/>
        <v>205</v>
      </c>
      <c r="B215" s="132">
        <f t="shared" si="48"/>
        <v>0</v>
      </c>
      <c r="C215" s="132">
        <f t="shared" si="43"/>
        <v>0</v>
      </c>
      <c r="D215" s="132">
        <f t="shared" si="50"/>
        <v>0</v>
      </c>
      <c r="E215" s="189">
        <f t="shared" si="42"/>
        <v>0</v>
      </c>
      <c r="F215" s="190"/>
      <c r="G215" s="190"/>
      <c r="H215" s="132">
        <f t="shared" si="46"/>
        <v>0</v>
      </c>
      <c r="I215" s="138"/>
      <c r="J215" s="139"/>
      <c r="K215" s="140"/>
      <c r="L215" s="141"/>
      <c r="M215" s="125" t="str">
        <f t="shared" si="44"/>
        <v/>
      </c>
      <c r="N215" s="76"/>
      <c r="O215" s="126">
        <f t="shared" si="45"/>
        <v>0</v>
      </c>
      <c r="P215" s="126">
        <f t="shared" si="47"/>
        <v>2</v>
      </c>
      <c r="Q215" s="127">
        <f t="shared" si="49"/>
        <v>-24</v>
      </c>
      <c r="R215" s="142">
        <f t="shared" si="51"/>
        <v>4.1666666666666666E-3</v>
      </c>
      <c r="T215" s="129">
        <f t="shared" si="39"/>
        <v>1000000</v>
      </c>
      <c r="U215" s="127">
        <f t="shared" si="40"/>
        <v>180</v>
      </c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</row>
    <row r="216" spans="1:31" s="126" customFormat="1" ht="15" x14ac:dyDescent="0.2">
      <c r="A216" s="131">
        <f t="shared" si="41"/>
        <v>206</v>
      </c>
      <c r="B216" s="132">
        <f t="shared" si="48"/>
        <v>0</v>
      </c>
      <c r="C216" s="132">
        <f t="shared" si="43"/>
        <v>0</v>
      </c>
      <c r="D216" s="132">
        <f t="shared" si="50"/>
        <v>0</v>
      </c>
      <c r="E216" s="189">
        <f t="shared" si="42"/>
        <v>0</v>
      </c>
      <c r="F216" s="190"/>
      <c r="G216" s="190"/>
      <c r="H216" s="132">
        <f t="shared" si="46"/>
        <v>0</v>
      </c>
      <c r="I216" s="138"/>
      <c r="J216" s="139"/>
      <c r="K216" s="140"/>
      <c r="L216" s="141"/>
      <c r="M216" s="125" t="str">
        <f t="shared" si="44"/>
        <v/>
      </c>
      <c r="N216" s="76"/>
      <c r="O216" s="126">
        <f t="shared" si="45"/>
        <v>0</v>
      </c>
      <c r="P216" s="126">
        <f t="shared" si="47"/>
        <v>2</v>
      </c>
      <c r="Q216" s="127">
        <f t="shared" si="49"/>
        <v>-25</v>
      </c>
      <c r="R216" s="142">
        <f t="shared" si="51"/>
        <v>4.1666666666666666E-3</v>
      </c>
      <c r="T216" s="129">
        <f t="shared" ref="T216:T279" si="52">IF(OR(L215=$R$6,I215&gt;0),B216,T215)</f>
        <v>1000000</v>
      </c>
      <c r="U216" s="127">
        <f t="shared" ref="U216:U279" si="53">IF(OR(L215=$R$6,I215&gt;0),Q216,U215)</f>
        <v>180</v>
      </c>
      <c r="V216" s="130"/>
      <c r="W216" s="130"/>
      <c r="X216" s="130"/>
      <c r="Y216" s="130"/>
      <c r="Z216" s="130"/>
      <c r="AA216" s="130"/>
      <c r="AB216" s="130"/>
      <c r="AC216" s="130"/>
      <c r="AD216" s="130"/>
      <c r="AE216" s="130"/>
    </row>
    <row r="217" spans="1:31" s="126" customFormat="1" ht="15" x14ac:dyDescent="0.2">
      <c r="A217" s="131">
        <f t="shared" si="41"/>
        <v>207</v>
      </c>
      <c r="B217" s="132">
        <f t="shared" si="48"/>
        <v>0</v>
      </c>
      <c r="C217" s="132">
        <f t="shared" si="43"/>
        <v>0</v>
      </c>
      <c r="D217" s="132">
        <f t="shared" si="50"/>
        <v>0</v>
      </c>
      <c r="E217" s="189">
        <f t="shared" si="42"/>
        <v>0</v>
      </c>
      <c r="F217" s="190"/>
      <c r="G217" s="190"/>
      <c r="H217" s="132">
        <f t="shared" si="46"/>
        <v>0</v>
      </c>
      <c r="I217" s="138"/>
      <c r="J217" s="139"/>
      <c r="K217" s="140"/>
      <c r="L217" s="141"/>
      <c r="M217" s="125" t="str">
        <f t="shared" si="44"/>
        <v/>
      </c>
      <c r="N217" s="76"/>
      <c r="O217" s="126">
        <f t="shared" si="45"/>
        <v>0</v>
      </c>
      <c r="P217" s="126">
        <f t="shared" si="47"/>
        <v>2</v>
      </c>
      <c r="Q217" s="127">
        <f t="shared" si="49"/>
        <v>-26</v>
      </c>
      <c r="R217" s="142">
        <f t="shared" si="51"/>
        <v>4.1666666666666666E-3</v>
      </c>
      <c r="T217" s="129">
        <f t="shared" si="52"/>
        <v>1000000</v>
      </c>
      <c r="U217" s="127">
        <f t="shared" si="53"/>
        <v>180</v>
      </c>
      <c r="V217" s="130"/>
      <c r="W217" s="130"/>
      <c r="X217" s="130"/>
      <c r="Y217" s="130"/>
      <c r="Z217" s="130"/>
      <c r="AA217" s="130"/>
      <c r="AB217" s="130"/>
      <c r="AC217" s="130"/>
      <c r="AD217" s="130"/>
      <c r="AE217" s="130"/>
    </row>
    <row r="218" spans="1:31" s="126" customFormat="1" ht="15" x14ac:dyDescent="0.2">
      <c r="A218" s="131">
        <f t="shared" si="41"/>
        <v>208</v>
      </c>
      <c r="B218" s="132">
        <f t="shared" si="48"/>
        <v>0</v>
      </c>
      <c r="C218" s="132">
        <f t="shared" si="43"/>
        <v>0</v>
      </c>
      <c r="D218" s="132">
        <f t="shared" si="50"/>
        <v>0</v>
      </c>
      <c r="E218" s="189">
        <f t="shared" si="42"/>
        <v>0</v>
      </c>
      <c r="F218" s="190"/>
      <c r="G218" s="190"/>
      <c r="H218" s="132">
        <f t="shared" si="46"/>
        <v>0</v>
      </c>
      <c r="I218" s="138"/>
      <c r="J218" s="139"/>
      <c r="K218" s="140"/>
      <c r="L218" s="141"/>
      <c r="M218" s="125" t="str">
        <f t="shared" si="44"/>
        <v/>
      </c>
      <c r="N218" s="76"/>
      <c r="O218" s="126">
        <f t="shared" si="45"/>
        <v>0</v>
      </c>
      <c r="P218" s="126">
        <f t="shared" si="47"/>
        <v>2</v>
      </c>
      <c r="Q218" s="127">
        <f t="shared" si="49"/>
        <v>-27</v>
      </c>
      <c r="R218" s="142">
        <f t="shared" si="51"/>
        <v>4.1666666666666666E-3</v>
      </c>
      <c r="T218" s="129">
        <f t="shared" si="52"/>
        <v>1000000</v>
      </c>
      <c r="U218" s="127">
        <f t="shared" si="53"/>
        <v>180</v>
      </c>
      <c r="V218" s="130"/>
      <c r="W218" s="130"/>
      <c r="X218" s="130"/>
      <c r="Y218" s="130"/>
      <c r="Z218" s="130"/>
      <c r="AA218" s="130"/>
      <c r="AB218" s="130"/>
      <c r="AC218" s="130"/>
      <c r="AD218" s="130"/>
      <c r="AE218" s="130"/>
    </row>
    <row r="219" spans="1:31" s="126" customFormat="1" ht="15" x14ac:dyDescent="0.2">
      <c r="A219" s="131">
        <f t="shared" si="41"/>
        <v>209</v>
      </c>
      <c r="B219" s="132">
        <f t="shared" si="48"/>
        <v>0</v>
      </c>
      <c r="C219" s="132">
        <f t="shared" si="43"/>
        <v>0</v>
      </c>
      <c r="D219" s="132">
        <f t="shared" si="50"/>
        <v>0</v>
      </c>
      <c r="E219" s="189">
        <f t="shared" si="42"/>
        <v>0</v>
      </c>
      <c r="F219" s="190"/>
      <c r="G219" s="190"/>
      <c r="H219" s="132">
        <f t="shared" si="46"/>
        <v>0</v>
      </c>
      <c r="I219" s="138"/>
      <c r="J219" s="139"/>
      <c r="K219" s="140"/>
      <c r="L219" s="141"/>
      <c r="M219" s="125" t="str">
        <f t="shared" si="44"/>
        <v/>
      </c>
      <c r="N219" s="76"/>
      <c r="O219" s="126">
        <f t="shared" si="45"/>
        <v>0</v>
      </c>
      <c r="P219" s="126">
        <f t="shared" si="47"/>
        <v>2</v>
      </c>
      <c r="Q219" s="127">
        <f t="shared" si="49"/>
        <v>-28</v>
      </c>
      <c r="R219" s="142">
        <f t="shared" si="51"/>
        <v>4.1666666666666666E-3</v>
      </c>
      <c r="T219" s="129">
        <f t="shared" si="52"/>
        <v>1000000</v>
      </c>
      <c r="U219" s="127">
        <f t="shared" si="53"/>
        <v>180</v>
      </c>
      <c r="V219" s="130"/>
      <c r="W219" s="130"/>
      <c r="X219" s="130"/>
      <c r="Y219" s="130"/>
      <c r="Z219" s="130"/>
      <c r="AA219" s="130"/>
      <c r="AB219" s="130"/>
      <c r="AC219" s="130"/>
      <c r="AD219" s="130"/>
      <c r="AE219" s="130"/>
    </row>
    <row r="220" spans="1:31" s="126" customFormat="1" ht="15" x14ac:dyDescent="0.2">
      <c r="A220" s="131">
        <f t="shared" si="41"/>
        <v>210</v>
      </c>
      <c r="B220" s="132">
        <f t="shared" si="48"/>
        <v>0</v>
      </c>
      <c r="C220" s="132">
        <f t="shared" si="43"/>
        <v>0</v>
      </c>
      <c r="D220" s="132">
        <f t="shared" si="50"/>
        <v>0</v>
      </c>
      <c r="E220" s="189">
        <f t="shared" si="42"/>
        <v>0</v>
      </c>
      <c r="F220" s="190"/>
      <c r="G220" s="190"/>
      <c r="H220" s="132">
        <f t="shared" si="46"/>
        <v>0</v>
      </c>
      <c r="I220" s="138"/>
      <c r="J220" s="139"/>
      <c r="K220" s="140"/>
      <c r="L220" s="141"/>
      <c r="M220" s="125" t="str">
        <f t="shared" si="44"/>
        <v/>
      </c>
      <c r="N220" s="76"/>
      <c r="O220" s="126">
        <f t="shared" si="45"/>
        <v>0</v>
      </c>
      <c r="P220" s="126">
        <f t="shared" si="47"/>
        <v>2</v>
      </c>
      <c r="Q220" s="127">
        <f t="shared" si="49"/>
        <v>-29</v>
      </c>
      <c r="R220" s="142">
        <f t="shared" si="51"/>
        <v>4.1666666666666666E-3</v>
      </c>
      <c r="T220" s="129">
        <f t="shared" si="52"/>
        <v>1000000</v>
      </c>
      <c r="U220" s="127">
        <f t="shared" si="53"/>
        <v>180</v>
      </c>
      <c r="V220" s="130"/>
      <c r="W220" s="130"/>
      <c r="X220" s="130"/>
      <c r="Y220" s="130"/>
      <c r="Z220" s="130"/>
      <c r="AA220" s="130"/>
      <c r="AB220" s="130"/>
      <c r="AC220" s="130"/>
      <c r="AD220" s="130"/>
      <c r="AE220" s="130"/>
    </row>
    <row r="221" spans="1:31" s="126" customFormat="1" ht="15" x14ac:dyDescent="0.2">
      <c r="A221" s="131">
        <f t="shared" si="41"/>
        <v>211</v>
      </c>
      <c r="B221" s="132">
        <f t="shared" si="48"/>
        <v>0</v>
      </c>
      <c r="C221" s="132">
        <f t="shared" si="43"/>
        <v>0</v>
      </c>
      <c r="D221" s="132">
        <f t="shared" si="50"/>
        <v>0</v>
      </c>
      <c r="E221" s="189">
        <f t="shared" si="42"/>
        <v>0</v>
      </c>
      <c r="F221" s="190"/>
      <c r="G221" s="190"/>
      <c r="H221" s="132">
        <f t="shared" si="46"/>
        <v>0</v>
      </c>
      <c r="I221" s="138"/>
      <c r="J221" s="139"/>
      <c r="K221" s="140"/>
      <c r="L221" s="141"/>
      <c r="M221" s="125" t="str">
        <f t="shared" si="44"/>
        <v/>
      </c>
      <c r="N221" s="76"/>
      <c r="O221" s="126">
        <f t="shared" si="45"/>
        <v>0</v>
      </c>
      <c r="P221" s="126">
        <f t="shared" si="47"/>
        <v>2</v>
      </c>
      <c r="Q221" s="127">
        <f t="shared" si="49"/>
        <v>-30</v>
      </c>
      <c r="R221" s="142">
        <f t="shared" si="51"/>
        <v>4.1666666666666666E-3</v>
      </c>
      <c r="T221" s="129">
        <f t="shared" si="52"/>
        <v>1000000</v>
      </c>
      <c r="U221" s="127">
        <f t="shared" si="53"/>
        <v>180</v>
      </c>
      <c r="V221" s="130"/>
      <c r="W221" s="130"/>
      <c r="X221" s="130"/>
      <c r="Y221" s="130"/>
      <c r="Z221" s="130"/>
      <c r="AA221" s="130"/>
      <c r="AB221" s="130"/>
      <c r="AC221" s="130"/>
      <c r="AD221" s="130"/>
      <c r="AE221" s="130"/>
    </row>
    <row r="222" spans="1:31" s="126" customFormat="1" ht="15" x14ac:dyDescent="0.2">
      <c r="A222" s="131">
        <f t="shared" si="41"/>
        <v>212</v>
      </c>
      <c r="B222" s="132">
        <f t="shared" si="48"/>
        <v>0</v>
      </c>
      <c r="C222" s="132">
        <f t="shared" si="43"/>
        <v>0</v>
      </c>
      <c r="D222" s="132">
        <f t="shared" si="50"/>
        <v>0</v>
      </c>
      <c r="E222" s="189">
        <f t="shared" si="42"/>
        <v>0</v>
      </c>
      <c r="F222" s="190"/>
      <c r="G222" s="190"/>
      <c r="H222" s="132">
        <f t="shared" si="46"/>
        <v>0</v>
      </c>
      <c r="I222" s="138"/>
      <c r="J222" s="139"/>
      <c r="K222" s="140"/>
      <c r="L222" s="141"/>
      <c r="M222" s="125" t="str">
        <f t="shared" si="44"/>
        <v/>
      </c>
      <c r="N222" s="76"/>
      <c r="O222" s="126">
        <f t="shared" si="45"/>
        <v>0</v>
      </c>
      <c r="P222" s="126">
        <f t="shared" si="47"/>
        <v>2</v>
      </c>
      <c r="Q222" s="127">
        <f t="shared" si="49"/>
        <v>-31</v>
      </c>
      <c r="R222" s="142">
        <f t="shared" si="51"/>
        <v>4.1666666666666666E-3</v>
      </c>
      <c r="T222" s="129">
        <f t="shared" si="52"/>
        <v>1000000</v>
      </c>
      <c r="U222" s="127">
        <f t="shared" si="53"/>
        <v>180</v>
      </c>
      <c r="V222" s="130"/>
      <c r="W222" s="130"/>
      <c r="X222" s="130"/>
      <c r="Y222" s="130"/>
      <c r="Z222" s="130"/>
      <c r="AA222" s="130"/>
      <c r="AB222" s="130"/>
      <c r="AC222" s="130"/>
      <c r="AD222" s="130"/>
      <c r="AE222" s="130"/>
    </row>
    <row r="223" spans="1:31" s="126" customFormat="1" ht="15" x14ac:dyDescent="0.2">
      <c r="A223" s="131">
        <f t="shared" si="41"/>
        <v>213</v>
      </c>
      <c r="B223" s="132">
        <f t="shared" si="48"/>
        <v>0</v>
      </c>
      <c r="C223" s="132">
        <f t="shared" si="43"/>
        <v>0</v>
      </c>
      <c r="D223" s="132">
        <f t="shared" si="50"/>
        <v>0</v>
      </c>
      <c r="E223" s="189">
        <f t="shared" si="42"/>
        <v>0</v>
      </c>
      <c r="F223" s="190"/>
      <c r="G223" s="190"/>
      <c r="H223" s="132">
        <f t="shared" si="46"/>
        <v>0</v>
      </c>
      <c r="I223" s="138"/>
      <c r="J223" s="139"/>
      <c r="K223" s="140"/>
      <c r="L223" s="141"/>
      <c r="M223" s="125" t="str">
        <f t="shared" si="44"/>
        <v/>
      </c>
      <c r="N223" s="76"/>
      <c r="O223" s="126">
        <f t="shared" si="45"/>
        <v>0</v>
      </c>
      <c r="P223" s="126">
        <f t="shared" si="47"/>
        <v>2</v>
      </c>
      <c r="Q223" s="127">
        <f t="shared" si="49"/>
        <v>-32</v>
      </c>
      <c r="R223" s="142">
        <f t="shared" si="51"/>
        <v>4.1666666666666666E-3</v>
      </c>
      <c r="T223" s="129">
        <f t="shared" si="52"/>
        <v>1000000</v>
      </c>
      <c r="U223" s="127">
        <f t="shared" si="53"/>
        <v>180</v>
      </c>
      <c r="V223" s="130"/>
      <c r="W223" s="130"/>
      <c r="X223" s="130"/>
      <c r="Y223" s="130"/>
      <c r="Z223" s="130"/>
      <c r="AA223" s="130"/>
      <c r="AB223" s="130"/>
      <c r="AC223" s="130"/>
      <c r="AD223" s="130"/>
      <c r="AE223" s="130"/>
    </row>
    <row r="224" spans="1:31" s="126" customFormat="1" ht="15" x14ac:dyDescent="0.2">
      <c r="A224" s="131">
        <f t="shared" si="41"/>
        <v>214</v>
      </c>
      <c r="B224" s="132">
        <f t="shared" si="48"/>
        <v>0</v>
      </c>
      <c r="C224" s="132">
        <f t="shared" si="43"/>
        <v>0</v>
      </c>
      <c r="D224" s="132">
        <f t="shared" si="50"/>
        <v>0</v>
      </c>
      <c r="E224" s="189">
        <f t="shared" si="42"/>
        <v>0</v>
      </c>
      <c r="F224" s="190"/>
      <c r="G224" s="190"/>
      <c r="H224" s="132">
        <f t="shared" si="46"/>
        <v>0</v>
      </c>
      <c r="I224" s="138"/>
      <c r="J224" s="139"/>
      <c r="K224" s="140"/>
      <c r="L224" s="141"/>
      <c r="M224" s="125" t="str">
        <f t="shared" si="44"/>
        <v/>
      </c>
      <c r="N224" s="76"/>
      <c r="O224" s="126">
        <f t="shared" si="45"/>
        <v>0</v>
      </c>
      <c r="P224" s="126">
        <f t="shared" si="47"/>
        <v>2</v>
      </c>
      <c r="Q224" s="127">
        <f t="shared" si="49"/>
        <v>-33</v>
      </c>
      <c r="R224" s="142">
        <f t="shared" si="51"/>
        <v>4.1666666666666666E-3</v>
      </c>
      <c r="T224" s="129">
        <f t="shared" si="52"/>
        <v>1000000</v>
      </c>
      <c r="U224" s="127">
        <f t="shared" si="53"/>
        <v>180</v>
      </c>
      <c r="V224" s="130"/>
      <c r="W224" s="130"/>
      <c r="X224" s="130"/>
      <c r="Y224" s="130"/>
      <c r="Z224" s="130"/>
      <c r="AA224" s="130"/>
      <c r="AB224" s="130"/>
      <c r="AC224" s="130"/>
      <c r="AD224" s="130"/>
      <c r="AE224" s="130"/>
    </row>
    <row r="225" spans="1:31" s="126" customFormat="1" ht="15" x14ac:dyDescent="0.2">
      <c r="A225" s="131">
        <f t="shared" si="41"/>
        <v>215</v>
      </c>
      <c r="B225" s="132">
        <f t="shared" si="48"/>
        <v>0</v>
      </c>
      <c r="C225" s="132">
        <f t="shared" si="43"/>
        <v>0</v>
      </c>
      <c r="D225" s="132">
        <f t="shared" si="50"/>
        <v>0</v>
      </c>
      <c r="E225" s="189">
        <f t="shared" si="42"/>
        <v>0</v>
      </c>
      <c r="F225" s="190"/>
      <c r="G225" s="190"/>
      <c r="H225" s="132">
        <f t="shared" si="46"/>
        <v>0</v>
      </c>
      <c r="I225" s="138"/>
      <c r="J225" s="139"/>
      <c r="K225" s="140"/>
      <c r="L225" s="141"/>
      <c r="M225" s="125" t="str">
        <f t="shared" si="44"/>
        <v/>
      </c>
      <c r="N225" s="76"/>
      <c r="O225" s="126">
        <f t="shared" si="45"/>
        <v>0</v>
      </c>
      <c r="P225" s="126">
        <f t="shared" si="47"/>
        <v>2</v>
      </c>
      <c r="Q225" s="127">
        <f t="shared" si="49"/>
        <v>-34</v>
      </c>
      <c r="R225" s="142">
        <f t="shared" si="51"/>
        <v>4.1666666666666666E-3</v>
      </c>
      <c r="T225" s="129">
        <f t="shared" si="52"/>
        <v>1000000</v>
      </c>
      <c r="U225" s="127">
        <f t="shared" si="53"/>
        <v>180</v>
      </c>
      <c r="V225" s="130"/>
      <c r="W225" s="130"/>
      <c r="X225" s="130"/>
      <c r="Y225" s="130"/>
      <c r="Z225" s="130"/>
      <c r="AA225" s="130"/>
      <c r="AB225" s="130"/>
      <c r="AC225" s="130"/>
      <c r="AD225" s="130"/>
      <c r="AE225" s="130"/>
    </row>
    <row r="226" spans="1:31" s="126" customFormat="1" ht="15" x14ac:dyDescent="0.2">
      <c r="A226" s="131">
        <f t="shared" si="41"/>
        <v>216</v>
      </c>
      <c r="B226" s="132">
        <f t="shared" si="48"/>
        <v>0</v>
      </c>
      <c r="C226" s="132">
        <f t="shared" si="43"/>
        <v>0</v>
      </c>
      <c r="D226" s="132">
        <f t="shared" si="50"/>
        <v>0</v>
      </c>
      <c r="E226" s="189">
        <f t="shared" si="42"/>
        <v>0</v>
      </c>
      <c r="F226" s="190"/>
      <c r="G226" s="190"/>
      <c r="H226" s="132">
        <f t="shared" si="46"/>
        <v>0</v>
      </c>
      <c r="I226" s="138"/>
      <c r="J226" s="139"/>
      <c r="K226" s="140"/>
      <c r="L226" s="141"/>
      <c r="M226" s="125" t="str">
        <f t="shared" si="44"/>
        <v/>
      </c>
      <c r="N226" s="76"/>
      <c r="O226" s="126">
        <f t="shared" si="45"/>
        <v>0</v>
      </c>
      <c r="P226" s="126">
        <f t="shared" si="47"/>
        <v>2</v>
      </c>
      <c r="Q226" s="127">
        <f t="shared" si="49"/>
        <v>-35</v>
      </c>
      <c r="R226" s="142">
        <f t="shared" si="51"/>
        <v>4.1666666666666666E-3</v>
      </c>
      <c r="T226" s="129">
        <f t="shared" si="52"/>
        <v>1000000</v>
      </c>
      <c r="U226" s="127">
        <f t="shared" si="53"/>
        <v>180</v>
      </c>
      <c r="V226" s="130"/>
      <c r="W226" s="130"/>
      <c r="X226" s="130"/>
      <c r="Y226" s="130"/>
      <c r="Z226" s="130"/>
      <c r="AA226" s="130"/>
      <c r="AB226" s="130"/>
      <c r="AC226" s="130"/>
      <c r="AD226" s="130"/>
      <c r="AE226" s="130"/>
    </row>
    <row r="227" spans="1:31" s="126" customFormat="1" ht="15" x14ac:dyDescent="0.2">
      <c r="A227" s="131">
        <f t="shared" si="41"/>
        <v>217</v>
      </c>
      <c r="B227" s="132">
        <f t="shared" si="48"/>
        <v>0</v>
      </c>
      <c r="C227" s="132">
        <f t="shared" si="43"/>
        <v>0</v>
      </c>
      <c r="D227" s="132">
        <f t="shared" si="50"/>
        <v>0</v>
      </c>
      <c r="E227" s="189">
        <f t="shared" si="42"/>
        <v>0</v>
      </c>
      <c r="F227" s="190"/>
      <c r="G227" s="190"/>
      <c r="H227" s="132">
        <f t="shared" si="46"/>
        <v>0</v>
      </c>
      <c r="I227" s="138"/>
      <c r="J227" s="139"/>
      <c r="K227" s="140"/>
      <c r="L227" s="141"/>
      <c r="M227" s="125" t="str">
        <f t="shared" si="44"/>
        <v/>
      </c>
      <c r="N227" s="76"/>
      <c r="O227" s="126">
        <f t="shared" si="45"/>
        <v>0</v>
      </c>
      <c r="P227" s="126">
        <f t="shared" si="47"/>
        <v>2</v>
      </c>
      <c r="Q227" s="127">
        <f t="shared" si="49"/>
        <v>-36</v>
      </c>
      <c r="R227" s="142">
        <f t="shared" si="51"/>
        <v>4.1666666666666666E-3</v>
      </c>
      <c r="T227" s="129">
        <f t="shared" si="52"/>
        <v>1000000</v>
      </c>
      <c r="U227" s="127">
        <f t="shared" si="53"/>
        <v>180</v>
      </c>
      <c r="V227" s="130"/>
      <c r="W227" s="130"/>
      <c r="X227" s="130"/>
      <c r="Y227" s="130"/>
      <c r="Z227" s="130"/>
      <c r="AA227" s="130"/>
      <c r="AB227" s="130"/>
      <c r="AC227" s="130"/>
      <c r="AD227" s="130"/>
      <c r="AE227" s="130"/>
    </row>
    <row r="228" spans="1:31" s="126" customFormat="1" ht="15" x14ac:dyDescent="0.2">
      <c r="A228" s="131">
        <f t="shared" si="41"/>
        <v>218</v>
      </c>
      <c r="B228" s="132">
        <f t="shared" si="48"/>
        <v>0</v>
      </c>
      <c r="C228" s="132">
        <f t="shared" si="43"/>
        <v>0</v>
      </c>
      <c r="D228" s="132">
        <f t="shared" si="50"/>
        <v>0</v>
      </c>
      <c r="E228" s="189">
        <f t="shared" si="42"/>
        <v>0</v>
      </c>
      <c r="F228" s="190"/>
      <c r="G228" s="190"/>
      <c r="H228" s="132">
        <f t="shared" si="46"/>
        <v>0</v>
      </c>
      <c r="I228" s="138"/>
      <c r="J228" s="139"/>
      <c r="K228" s="140"/>
      <c r="L228" s="141"/>
      <c r="M228" s="125" t="str">
        <f t="shared" si="44"/>
        <v/>
      </c>
      <c r="N228" s="76"/>
      <c r="O228" s="126">
        <f t="shared" si="45"/>
        <v>0</v>
      </c>
      <c r="P228" s="126">
        <f t="shared" si="47"/>
        <v>2</v>
      </c>
      <c r="Q228" s="127">
        <f t="shared" si="49"/>
        <v>-37</v>
      </c>
      <c r="R228" s="142">
        <f t="shared" si="51"/>
        <v>4.1666666666666666E-3</v>
      </c>
      <c r="T228" s="129">
        <f t="shared" si="52"/>
        <v>1000000</v>
      </c>
      <c r="U228" s="127">
        <f t="shared" si="53"/>
        <v>180</v>
      </c>
      <c r="V228" s="130"/>
      <c r="W228" s="130"/>
      <c r="X228" s="130"/>
      <c r="Y228" s="130"/>
      <c r="Z228" s="130"/>
      <c r="AA228" s="130"/>
      <c r="AB228" s="130"/>
      <c r="AC228" s="130"/>
      <c r="AD228" s="130"/>
      <c r="AE228" s="130"/>
    </row>
    <row r="229" spans="1:31" s="126" customFormat="1" ht="15" x14ac:dyDescent="0.2">
      <c r="A229" s="131">
        <f t="shared" si="41"/>
        <v>219</v>
      </c>
      <c r="B229" s="132">
        <f t="shared" si="48"/>
        <v>0</v>
      </c>
      <c r="C229" s="132">
        <f t="shared" si="43"/>
        <v>0</v>
      </c>
      <c r="D229" s="132">
        <f t="shared" si="50"/>
        <v>0</v>
      </c>
      <c r="E229" s="189">
        <f t="shared" si="42"/>
        <v>0</v>
      </c>
      <c r="F229" s="190"/>
      <c r="G229" s="190"/>
      <c r="H229" s="132">
        <f t="shared" si="46"/>
        <v>0</v>
      </c>
      <c r="I229" s="138"/>
      <c r="J229" s="139"/>
      <c r="K229" s="140"/>
      <c r="L229" s="141"/>
      <c r="M229" s="125" t="str">
        <f t="shared" si="44"/>
        <v/>
      </c>
      <c r="N229" s="76"/>
      <c r="O229" s="126">
        <f t="shared" si="45"/>
        <v>0</v>
      </c>
      <c r="P229" s="126">
        <f t="shared" si="47"/>
        <v>2</v>
      </c>
      <c r="Q229" s="127">
        <f t="shared" si="49"/>
        <v>-38</v>
      </c>
      <c r="R229" s="142">
        <f t="shared" si="51"/>
        <v>4.1666666666666666E-3</v>
      </c>
      <c r="T229" s="129">
        <f t="shared" si="52"/>
        <v>1000000</v>
      </c>
      <c r="U229" s="127">
        <f t="shared" si="53"/>
        <v>180</v>
      </c>
      <c r="V229" s="130"/>
      <c r="W229" s="130"/>
      <c r="X229" s="130"/>
      <c r="Y229" s="130"/>
      <c r="Z229" s="130"/>
      <c r="AA229" s="130"/>
      <c r="AB229" s="130"/>
      <c r="AC229" s="130"/>
      <c r="AD229" s="130"/>
      <c r="AE229" s="130"/>
    </row>
    <row r="230" spans="1:31" s="126" customFormat="1" ht="15" x14ac:dyDescent="0.2">
      <c r="A230" s="131">
        <f t="shared" si="41"/>
        <v>220</v>
      </c>
      <c r="B230" s="132">
        <f t="shared" si="48"/>
        <v>0</v>
      </c>
      <c r="C230" s="132">
        <f t="shared" si="43"/>
        <v>0</v>
      </c>
      <c r="D230" s="132">
        <f t="shared" si="50"/>
        <v>0</v>
      </c>
      <c r="E230" s="189">
        <f t="shared" si="42"/>
        <v>0</v>
      </c>
      <c r="F230" s="190"/>
      <c r="G230" s="190"/>
      <c r="H230" s="132">
        <f t="shared" si="46"/>
        <v>0</v>
      </c>
      <c r="I230" s="138"/>
      <c r="J230" s="139"/>
      <c r="K230" s="140"/>
      <c r="L230" s="141"/>
      <c r="M230" s="125" t="str">
        <f t="shared" si="44"/>
        <v/>
      </c>
      <c r="N230" s="76"/>
      <c r="O230" s="126">
        <f t="shared" si="45"/>
        <v>0</v>
      </c>
      <c r="P230" s="126">
        <f t="shared" si="47"/>
        <v>2</v>
      </c>
      <c r="Q230" s="127">
        <f t="shared" si="49"/>
        <v>-39</v>
      </c>
      <c r="R230" s="142">
        <f t="shared" si="51"/>
        <v>4.1666666666666666E-3</v>
      </c>
      <c r="T230" s="129">
        <f t="shared" si="52"/>
        <v>1000000</v>
      </c>
      <c r="U230" s="127">
        <f t="shared" si="53"/>
        <v>180</v>
      </c>
      <c r="V230" s="130"/>
      <c r="W230" s="130"/>
      <c r="X230" s="130"/>
      <c r="Y230" s="130"/>
      <c r="Z230" s="130"/>
      <c r="AA230" s="130"/>
      <c r="AB230" s="130"/>
      <c r="AC230" s="130"/>
      <c r="AD230" s="130"/>
      <c r="AE230" s="130"/>
    </row>
    <row r="231" spans="1:31" s="126" customFormat="1" ht="15" x14ac:dyDescent="0.2">
      <c r="A231" s="131">
        <f t="shared" si="41"/>
        <v>221</v>
      </c>
      <c r="B231" s="132">
        <f t="shared" si="48"/>
        <v>0</v>
      </c>
      <c r="C231" s="132">
        <f t="shared" si="43"/>
        <v>0</v>
      </c>
      <c r="D231" s="132">
        <f t="shared" si="50"/>
        <v>0</v>
      </c>
      <c r="E231" s="189">
        <f t="shared" si="42"/>
        <v>0</v>
      </c>
      <c r="F231" s="190"/>
      <c r="G231" s="190"/>
      <c r="H231" s="132">
        <f t="shared" si="46"/>
        <v>0</v>
      </c>
      <c r="I231" s="138"/>
      <c r="J231" s="139"/>
      <c r="K231" s="140"/>
      <c r="L231" s="141"/>
      <c r="M231" s="125" t="str">
        <f t="shared" si="44"/>
        <v/>
      </c>
      <c r="N231" s="76"/>
      <c r="O231" s="126">
        <f t="shared" si="45"/>
        <v>0</v>
      </c>
      <c r="P231" s="126">
        <f t="shared" si="47"/>
        <v>2</v>
      </c>
      <c r="Q231" s="127">
        <f t="shared" si="49"/>
        <v>-40</v>
      </c>
      <c r="R231" s="142">
        <f t="shared" si="51"/>
        <v>4.1666666666666666E-3</v>
      </c>
      <c r="T231" s="129">
        <f t="shared" si="52"/>
        <v>1000000</v>
      </c>
      <c r="U231" s="127">
        <f t="shared" si="53"/>
        <v>180</v>
      </c>
      <c r="V231" s="130"/>
      <c r="W231" s="130"/>
      <c r="X231" s="130"/>
      <c r="Y231" s="130"/>
      <c r="Z231" s="130"/>
      <c r="AA231" s="130"/>
      <c r="AB231" s="130"/>
      <c r="AC231" s="130"/>
      <c r="AD231" s="130"/>
      <c r="AE231" s="130"/>
    </row>
    <row r="232" spans="1:31" s="126" customFormat="1" ht="15" x14ac:dyDescent="0.2">
      <c r="A232" s="131">
        <f t="shared" si="41"/>
        <v>222</v>
      </c>
      <c r="B232" s="132">
        <f t="shared" si="48"/>
        <v>0</v>
      </c>
      <c r="C232" s="132">
        <f t="shared" si="43"/>
        <v>0</v>
      </c>
      <c r="D232" s="132">
        <f t="shared" si="50"/>
        <v>0</v>
      </c>
      <c r="E232" s="189">
        <f t="shared" si="42"/>
        <v>0</v>
      </c>
      <c r="F232" s="190"/>
      <c r="G232" s="190"/>
      <c r="H232" s="132">
        <f t="shared" si="46"/>
        <v>0</v>
      </c>
      <c r="I232" s="138"/>
      <c r="J232" s="139"/>
      <c r="K232" s="140"/>
      <c r="L232" s="141"/>
      <c r="M232" s="125" t="str">
        <f t="shared" si="44"/>
        <v/>
      </c>
      <c r="N232" s="76"/>
      <c r="O232" s="126">
        <f t="shared" si="45"/>
        <v>0</v>
      </c>
      <c r="P232" s="126">
        <f t="shared" si="47"/>
        <v>2</v>
      </c>
      <c r="Q232" s="127">
        <f t="shared" si="49"/>
        <v>-41</v>
      </c>
      <c r="R232" s="142">
        <f t="shared" si="51"/>
        <v>4.1666666666666666E-3</v>
      </c>
      <c r="T232" s="129">
        <f t="shared" si="52"/>
        <v>1000000</v>
      </c>
      <c r="U232" s="127">
        <f t="shared" si="53"/>
        <v>180</v>
      </c>
      <c r="V232" s="130"/>
      <c r="W232" s="130"/>
      <c r="X232" s="130"/>
      <c r="Y232" s="130"/>
      <c r="Z232" s="130"/>
      <c r="AA232" s="130"/>
      <c r="AB232" s="130"/>
      <c r="AC232" s="130"/>
      <c r="AD232" s="130"/>
      <c r="AE232" s="130"/>
    </row>
    <row r="233" spans="1:31" s="126" customFormat="1" ht="15" x14ac:dyDescent="0.2">
      <c r="A233" s="131">
        <f t="shared" si="41"/>
        <v>223</v>
      </c>
      <c r="B233" s="132">
        <f t="shared" si="48"/>
        <v>0</v>
      </c>
      <c r="C233" s="132">
        <f t="shared" si="43"/>
        <v>0</v>
      </c>
      <c r="D233" s="132">
        <f t="shared" si="50"/>
        <v>0</v>
      </c>
      <c r="E233" s="189">
        <f t="shared" si="42"/>
        <v>0</v>
      </c>
      <c r="F233" s="190"/>
      <c r="G233" s="190"/>
      <c r="H233" s="132">
        <f t="shared" si="46"/>
        <v>0</v>
      </c>
      <c r="I233" s="138"/>
      <c r="J233" s="139"/>
      <c r="K233" s="140"/>
      <c r="L233" s="141"/>
      <c r="M233" s="125" t="str">
        <f t="shared" si="44"/>
        <v/>
      </c>
      <c r="N233" s="76"/>
      <c r="O233" s="126">
        <f t="shared" si="45"/>
        <v>0</v>
      </c>
      <c r="P233" s="126">
        <f t="shared" si="47"/>
        <v>2</v>
      </c>
      <c r="Q233" s="127">
        <f t="shared" si="49"/>
        <v>-42</v>
      </c>
      <c r="R233" s="142">
        <f t="shared" si="51"/>
        <v>4.1666666666666666E-3</v>
      </c>
      <c r="T233" s="129">
        <f t="shared" si="52"/>
        <v>1000000</v>
      </c>
      <c r="U233" s="127">
        <f t="shared" si="53"/>
        <v>180</v>
      </c>
      <c r="V233" s="130"/>
      <c r="W233" s="130"/>
      <c r="X233" s="130"/>
      <c r="Y233" s="130"/>
      <c r="Z233" s="130"/>
      <c r="AA233" s="130"/>
      <c r="AB233" s="130"/>
      <c r="AC233" s="130"/>
      <c r="AD233" s="130"/>
      <c r="AE233" s="130"/>
    </row>
    <row r="234" spans="1:31" s="126" customFormat="1" ht="15" x14ac:dyDescent="0.2">
      <c r="A234" s="131">
        <f t="shared" si="41"/>
        <v>224</v>
      </c>
      <c r="B234" s="132">
        <f t="shared" si="48"/>
        <v>0</v>
      </c>
      <c r="C234" s="132">
        <f t="shared" si="43"/>
        <v>0</v>
      </c>
      <c r="D234" s="132">
        <f t="shared" si="50"/>
        <v>0</v>
      </c>
      <c r="E234" s="189">
        <f t="shared" si="42"/>
        <v>0</v>
      </c>
      <c r="F234" s="190"/>
      <c r="G234" s="190"/>
      <c r="H234" s="132">
        <f t="shared" si="46"/>
        <v>0</v>
      </c>
      <c r="I234" s="138"/>
      <c r="J234" s="139"/>
      <c r="K234" s="140"/>
      <c r="L234" s="141"/>
      <c r="M234" s="125" t="str">
        <f t="shared" si="44"/>
        <v/>
      </c>
      <c r="N234" s="76"/>
      <c r="O234" s="126">
        <f t="shared" si="45"/>
        <v>0</v>
      </c>
      <c r="P234" s="126">
        <f t="shared" si="47"/>
        <v>2</v>
      </c>
      <c r="Q234" s="127">
        <f t="shared" si="49"/>
        <v>-43</v>
      </c>
      <c r="R234" s="142">
        <f t="shared" si="51"/>
        <v>4.1666666666666666E-3</v>
      </c>
      <c r="T234" s="129">
        <f t="shared" si="52"/>
        <v>1000000</v>
      </c>
      <c r="U234" s="127">
        <f t="shared" si="53"/>
        <v>180</v>
      </c>
      <c r="V234" s="130"/>
      <c r="W234" s="130"/>
      <c r="X234" s="130"/>
      <c r="Y234" s="130"/>
      <c r="Z234" s="130"/>
      <c r="AA234" s="130"/>
      <c r="AB234" s="130"/>
      <c r="AC234" s="130"/>
      <c r="AD234" s="130"/>
      <c r="AE234" s="130"/>
    </row>
    <row r="235" spans="1:31" s="126" customFormat="1" ht="15" x14ac:dyDescent="0.2">
      <c r="A235" s="131">
        <f t="shared" si="41"/>
        <v>225</v>
      </c>
      <c r="B235" s="132">
        <f t="shared" si="48"/>
        <v>0</v>
      </c>
      <c r="C235" s="132">
        <f t="shared" si="43"/>
        <v>0</v>
      </c>
      <c r="D235" s="132">
        <f t="shared" si="50"/>
        <v>0</v>
      </c>
      <c r="E235" s="189">
        <f t="shared" si="42"/>
        <v>0</v>
      </c>
      <c r="F235" s="190"/>
      <c r="G235" s="190"/>
      <c r="H235" s="132">
        <f t="shared" si="46"/>
        <v>0</v>
      </c>
      <c r="I235" s="138"/>
      <c r="J235" s="139"/>
      <c r="K235" s="140"/>
      <c r="L235" s="141"/>
      <c r="M235" s="125" t="str">
        <f t="shared" si="44"/>
        <v/>
      </c>
      <c r="N235" s="76"/>
      <c r="O235" s="126">
        <f t="shared" si="45"/>
        <v>0</v>
      </c>
      <c r="P235" s="126">
        <f t="shared" si="47"/>
        <v>2</v>
      </c>
      <c r="Q235" s="127">
        <f t="shared" si="49"/>
        <v>-44</v>
      </c>
      <c r="R235" s="142">
        <f t="shared" si="51"/>
        <v>4.1666666666666666E-3</v>
      </c>
      <c r="T235" s="129">
        <f t="shared" si="52"/>
        <v>1000000</v>
      </c>
      <c r="U235" s="127">
        <f t="shared" si="53"/>
        <v>180</v>
      </c>
      <c r="V235" s="130"/>
      <c r="W235" s="130"/>
      <c r="X235" s="130"/>
      <c r="Y235" s="130"/>
      <c r="Z235" s="130"/>
      <c r="AA235" s="130"/>
      <c r="AB235" s="130"/>
      <c r="AC235" s="130"/>
      <c r="AD235" s="130"/>
      <c r="AE235" s="130"/>
    </row>
    <row r="236" spans="1:31" s="126" customFormat="1" ht="15" x14ac:dyDescent="0.2">
      <c r="A236" s="131">
        <f t="shared" si="41"/>
        <v>226</v>
      </c>
      <c r="B236" s="132">
        <f t="shared" si="48"/>
        <v>0</v>
      </c>
      <c r="C236" s="132">
        <f t="shared" si="43"/>
        <v>0</v>
      </c>
      <c r="D236" s="132">
        <f t="shared" si="50"/>
        <v>0</v>
      </c>
      <c r="E236" s="189">
        <f t="shared" si="42"/>
        <v>0</v>
      </c>
      <c r="F236" s="190"/>
      <c r="G236" s="190"/>
      <c r="H236" s="132">
        <f t="shared" si="46"/>
        <v>0</v>
      </c>
      <c r="I236" s="138"/>
      <c r="J236" s="139"/>
      <c r="K236" s="140"/>
      <c r="L236" s="141"/>
      <c r="M236" s="125" t="str">
        <f t="shared" si="44"/>
        <v/>
      </c>
      <c r="N236" s="76"/>
      <c r="O236" s="126">
        <f t="shared" si="45"/>
        <v>0</v>
      </c>
      <c r="P236" s="126">
        <f t="shared" si="47"/>
        <v>2</v>
      </c>
      <c r="Q236" s="127">
        <f t="shared" si="49"/>
        <v>-45</v>
      </c>
      <c r="R236" s="142">
        <f t="shared" si="51"/>
        <v>4.1666666666666666E-3</v>
      </c>
      <c r="T236" s="129">
        <f t="shared" si="52"/>
        <v>1000000</v>
      </c>
      <c r="U236" s="127">
        <f t="shared" si="53"/>
        <v>180</v>
      </c>
      <c r="V236" s="130"/>
      <c r="W236" s="130"/>
      <c r="X236" s="130"/>
      <c r="Y236" s="130"/>
      <c r="Z236" s="130"/>
      <c r="AA236" s="130"/>
      <c r="AB236" s="130"/>
      <c r="AC236" s="130"/>
      <c r="AD236" s="130"/>
      <c r="AE236" s="130"/>
    </row>
    <row r="237" spans="1:31" s="126" customFormat="1" ht="15" x14ac:dyDescent="0.2">
      <c r="A237" s="131">
        <f t="shared" si="41"/>
        <v>227</v>
      </c>
      <c r="B237" s="132">
        <f t="shared" si="48"/>
        <v>0</v>
      </c>
      <c r="C237" s="132">
        <f t="shared" si="43"/>
        <v>0</v>
      </c>
      <c r="D237" s="132">
        <f t="shared" si="50"/>
        <v>0</v>
      </c>
      <c r="E237" s="189">
        <f t="shared" si="42"/>
        <v>0</v>
      </c>
      <c r="F237" s="190"/>
      <c r="G237" s="190"/>
      <c r="H237" s="132">
        <f t="shared" si="46"/>
        <v>0</v>
      </c>
      <c r="I237" s="138"/>
      <c r="J237" s="139"/>
      <c r="K237" s="140"/>
      <c r="L237" s="141"/>
      <c r="M237" s="125" t="str">
        <f t="shared" si="44"/>
        <v/>
      </c>
      <c r="N237" s="76"/>
      <c r="O237" s="126">
        <f t="shared" si="45"/>
        <v>0</v>
      </c>
      <c r="P237" s="126">
        <f t="shared" si="47"/>
        <v>2</v>
      </c>
      <c r="Q237" s="127">
        <f t="shared" si="49"/>
        <v>-46</v>
      </c>
      <c r="R237" s="142">
        <f t="shared" si="51"/>
        <v>4.1666666666666666E-3</v>
      </c>
      <c r="T237" s="129">
        <f t="shared" si="52"/>
        <v>1000000</v>
      </c>
      <c r="U237" s="127">
        <f t="shared" si="53"/>
        <v>180</v>
      </c>
      <c r="V237" s="130"/>
      <c r="W237" s="130"/>
      <c r="X237" s="130"/>
      <c r="Y237" s="130"/>
      <c r="Z237" s="130"/>
      <c r="AA237" s="130"/>
      <c r="AB237" s="130"/>
      <c r="AC237" s="130"/>
      <c r="AD237" s="130"/>
      <c r="AE237" s="130"/>
    </row>
    <row r="238" spans="1:31" s="126" customFormat="1" ht="15" x14ac:dyDescent="0.2">
      <c r="A238" s="131">
        <f t="shared" si="41"/>
        <v>228</v>
      </c>
      <c r="B238" s="132">
        <f t="shared" si="48"/>
        <v>0</v>
      </c>
      <c r="C238" s="132">
        <f t="shared" si="43"/>
        <v>0</v>
      </c>
      <c r="D238" s="132">
        <f t="shared" si="50"/>
        <v>0</v>
      </c>
      <c r="E238" s="189">
        <f t="shared" si="42"/>
        <v>0</v>
      </c>
      <c r="F238" s="190"/>
      <c r="G238" s="190"/>
      <c r="H238" s="132">
        <f t="shared" si="46"/>
        <v>0</v>
      </c>
      <c r="I238" s="138"/>
      <c r="J238" s="139"/>
      <c r="K238" s="140"/>
      <c r="L238" s="141"/>
      <c r="M238" s="125" t="str">
        <f t="shared" si="44"/>
        <v/>
      </c>
      <c r="N238" s="76"/>
      <c r="O238" s="126">
        <f t="shared" si="45"/>
        <v>0</v>
      </c>
      <c r="P238" s="126">
        <f t="shared" si="47"/>
        <v>2</v>
      </c>
      <c r="Q238" s="127">
        <f t="shared" si="49"/>
        <v>-47</v>
      </c>
      <c r="R238" s="142">
        <f t="shared" si="51"/>
        <v>4.1666666666666666E-3</v>
      </c>
      <c r="T238" s="129">
        <f t="shared" si="52"/>
        <v>1000000</v>
      </c>
      <c r="U238" s="127">
        <f t="shared" si="53"/>
        <v>180</v>
      </c>
      <c r="V238" s="130"/>
      <c r="W238" s="130"/>
      <c r="X238" s="130"/>
      <c r="Y238" s="130"/>
      <c r="Z238" s="130"/>
      <c r="AA238" s="130"/>
      <c r="AB238" s="130"/>
      <c r="AC238" s="130"/>
      <c r="AD238" s="130"/>
      <c r="AE238" s="130"/>
    </row>
    <row r="239" spans="1:31" s="126" customFormat="1" ht="15" x14ac:dyDescent="0.2">
      <c r="A239" s="131">
        <f t="shared" si="41"/>
        <v>229</v>
      </c>
      <c r="B239" s="132">
        <f t="shared" si="48"/>
        <v>0</v>
      </c>
      <c r="C239" s="132">
        <f t="shared" si="43"/>
        <v>0</v>
      </c>
      <c r="D239" s="132">
        <f t="shared" si="50"/>
        <v>0</v>
      </c>
      <c r="E239" s="189">
        <f t="shared" si="42"/>
        <v>0</v>
      </c>
      <c r="F239" s="190"/>
      <c r="G239" s="190"/>
      <c r="H239" s="132">
        <f t="shared" si="46"/>
        <v>0</v>
      </c>
      <c r="I239" s="138"/>
      <c r="J239" s="139"/>
      <c r="K239" s="140"/>
      <c r="L239" s="141"/>
      <c r="M239" s="125" t="str">
        <f t="shared" si="44"/>
        <v/>
      </c>
      <c r="N239" s="76"/>
      <c r="O239" s="126">
        <f t="shared" si="45"/>
        <v>0</v>
      </c>
      <c r="P239" s="126">
        <f t="shared" si="47"/>
        <v>2</v>
      </c>
      <c r="Q239" s="127">
        <f t="shared" si="49"/>
        <v>-48</v>
      </c>
      <c r="R239" s="142">
        <f t="shared" si="51"/>
        <v>4.1666666666666666E-3</v>
      </c>
      <c r="T239" s="129">
        <f t="shared" si="52"/>
        <v>1000000</v>
      </c>
      <c r="U239" s="127">
        <f t="shared" si="53"/>
        <v>180</v>
      </c>
      <c r="V239" s="130"/>
      <c r="W239" s="130"/>
      <c r="X239" s="130"/>
      <c r="Y239" s="130"/>
      <c r="Z239" s="130"/>
      <c r="AA239" s="130"/>
      <c r="AB239" s="130"/>
      <c r="AC239" s="130"/>
      <c r="AD239" s="130"/>
      <c r="AE239" s="130"/>
    </row>
    <row r="240" spans="1:31" s="126" customFormat="1" ht="15" x14ac:dyDescent="0.2">
      <c r="A240" s="131">
        <f t="shared" si="41"/>
        <v>230</v>
      </c>
      <c r="B240" s="132">
        <f t="shared" si="48"/>
        <v>0</v>
      </c>
      <c r="C240" s="132">
        <f t="shared" si="43"/>
        <v>0</v>
      </c>
      <c r="D240" s="132">
        <f t="shared" si="50"/>
        <v>0</v>
      </c>
      <c r="E240" s="189">
        <f t="shared" si="42"/>
        <v>0</v>
      </c>
      <c r="F240" s="190"/>
      <c r="G240" s="190"/>
      <c r="H240" s="132">
        <f t="shared" si="46"/>
        <v>0</v>
      </c>
      <c r="I240" s="138"/>
      <c r="J240" s="139"/>
      <c r="K240" s="140"/>
      <c r="L240" s="141"/>
      <c r="M240" s="125" t="str">
        <f t="shared" si="44"/>
        <v/>
      </c>
      <c r="N240" s="76"/>
      <c r="O240" s="126">
        <f t="shared" si="45"/>
        <v>0</v>
      </c>
      <c r="P240" s="126">
        <f t="shared" si="47"/>
        <v>2</v>
      </c>
      <c r="Q240" s="127">
        <f t="shared" si="49"/>
        <v>-49</v>
      </c>
      <c r="R240" s="142">
        <f t="shared" si="51"/>
        <v>4.1666666666666666E-3</v>
      </c>
      <c r="T240" s="129">
        <f t="shared" si="52"/>
        <v>1000000</v>
      </c>
      <c r="U240" s="127">
        <f t="shared" si="53"/>
        <v>180</v>
      </c>
      <c r="V240" s="130"/>
      <c r="W240" s="130"/>
      <c r="X240" s="130"/>
      <c r="Y240" s="130"/>
      <c r="Z240" s="130"/>
      <c r="AA240" s="130"/>
      <c r="AB240" s="130"/>
      <c r="AC240" s="130"/>
      <c r="AD240" s="130"/>
      <c r="AE240" s="130"/>
    </row>
    <row r="241" spans="1:31" s="126" customFormat="1" ht="15" x14ac:dyDescent="0.2">
      <c r="A241" s="131">
        <f t="shared" si="41"/>
        <v>231</v>
      </c>
      <c r="B241" s="132">
        <f t="shared" si="48"/>
        <v>0</v>
      </c>
      <c r="C241" s="132">
        <f t="shared" si="43"/>
        <v>0</v>
      </c>
      <c r="D241" s="132">
        <f t="shared" si="50"/>
        <v>0</v>
      </c>
      <c r="E241" s="189">
        <f t="shared" si="42"/>
        <v>0</v>
      </c>
      <c r="F241" s="190"/>
      <c r="G241" s="190"/>
      <c r="H241" s="132">
        <f t="shared" si="46"/>
        <v>0</v>
      </c>
      <c r="I241" s="138"/>
      <c r="J241" s="139"/>
      <c r="K241" s="140"/>
      <c r="L241" s="141"/>
      <c r="M241" s="125" t="str">
        <f t="shared" si="44"/>
        <v/>
      </c>
      <c r="N241" s="76"/>
      <c r="O241" s="126">
        <f t="shared" si="45"/>
        <v>0</v>
      </c>
      <c r="P241" s="126">
        <f t="shared" si="47"/>
        <v>2</v>
      </c>
      <c r="Q241" s="127">
        <f t="shared" si="49"/>
        <v>-50</v>
      </c>
      <c r="R241" s="142">
        <f t="shared" si="51"/>
        <v>4.1666666666666666E-3</v>
      </c>
      <c r="T241" s="129">
        <f t="shared" si="52"/>
        <v>1000000</v>
      </c>
      <c r="U241" s="127">
        <f t="shared" si="53"/>
        <v>180</v>
      </c>
      <c r="V241" s="130"/>
      <c r="W241" s="130"/>
      <c r="X241" s="130"/>
      <c r="Y241" s="130"/>
      <c r="Z241" s="130"/>
      <c r="AA241" s="130"/>
      <c r="AB241" s="130"/>
      <c r="AC241" s="130"/>
      <c r="AD241" s="130"/>
      <c r="AE241" s="130"/>
    </row>
    <row r="242" spans="1:31" s="126" customFormat="1" ht="15" x14ac:dyDescent="0.2">
      <c r="A242" s="131">
        <f t="shared" si="41"/>
        <v>232</v>
      </c>
      <c r="B242" s="132">
        <f t="shared" si="48"/>
        <v>0</v>
      </c>
      <c r="C242" s="132">
        <f t="shared" si="43"/>
        <v>0</v>
      </c>
      <c r="D242" s="132">
        <f t="shared" si="50"/>
        <v>0</v>
      </c>
      <c r="E242" s="189">
        <f t="shared" si="42"/>
        <v>0</v>
      </c>
      <c r="F242" s="190"/>
      <c r="G242" s="190"/>
      <c r="H242" s="132">
        <f t="shared" si="46"/>
        <v>0</v>
      </c>
      <c r="I242" s="138"/>
      <c r="J242" s="139"/>
      <c r="K242" s="140"/>
      <c r="L242" s="141"/>
      <c r="M242" s="125" t="str">
        <f t="shared" si="44"/>
        <v/>
      </c>
      <c r="N242" s="76"/>
      <c r="O242" s="126">
        <f t="shared" si="45"/>
        <v>0</v>
      </c>
      <c r="P242" s="126">
        <f t="shared" si="47"/>
        <v>2</v>
      </c>
      <c r="Q242" s="127">
        <f t="shared" si="49"/>
        <v>-51</v>
      </c>
      <c r="R242" s="142">
        <f t="shared" si="51"/>
        <v>4.1666666666666666E-3</v>
      </c>
      <c r="T242" s="129">
        <f t="shared" si="52"/>
        <v>1000000</v>
      </c>
      <c r="U242" s="127">
        <f t="shared" si="53"/>
        <v>180</v>
      </c>
      <c r="V242" s="130"/>
      <c r="W242" s="130"/>
      <c r="X242" s="130"/>
      <c r="Y242" s="130"/>
      <c r="Z242" s="130"/>
      <c r="AA242" s="130"/>
      <c r="AB242" s="130"/>
      <c r="AC242" s="130"/>
      <c r="AD242" s="130"/>
      <c r="AE242" s="130"/>
    </row>
    <row r="243" spans="1:31" s="126" customFormat="1" ht="15" x14ac:dyDescent="0.2">
      <c r="A243" s="131">
        <f t="shared" si="41"/>
        <v>233</v>
      </c>
      <c r="B243" s="132">
        <f t="shared" si="48"/>
        <v>0</v>
      </c>
      <c r="C243" s="132">
        <f t="shared" si="43"/>
        <v>0</v>
      </c>
      <c r="D243" s="132">
        <f t="shared" si="50"/>
        <v>0</v>
      </c>
      <c r="E243" s="189">
        <f t="shared" si="42"/>
        <v>0</v>
      </c>
      <c r="F243" s="190"/>
      <c r="G243" s="190"/>
      <c r="H243" s="132">
        <f t="shared" si="46"/>
        <v>0</v>
      </c>
      <c r="I243" s="138"/>
      <c r="J243" s="139"/>
      <c r="K243" s="140"/>
      <c r="L243" s="141"/>
      <c r="M243" s="125" t="str">
        <f t="shared" si="44"/>
        <v/>
      </c>
      <c r="N243" s="76"/>
      <c r="O243" s="126">
        <f t="shared" si="45"/>
        <v>0</v>
      </c>
      <c r="P243" s="126">
        <f t="shared" si="47"/>
        <v>2</v>
      </c>
      <c r="Q243" s="127">
        <f t="shared" si="49"/>
        <v>-52</v>
      </c>
      <c r="R243" s="142">
        <f t="shared" si="51"/>
        <v>4.1666666666666666E-3</v>
      </c>
      <c r="T243" s="129">
        <f t="shared" si="52"/>
        <v>1000000</v>
      </c>
      <c r="U243" s="127">
        <f t="shared" si="53"/>
        <v>180</v>
      </c>
      <c r="V243" s="130"/>
      <c r="W243" s="130"/>
      <c r="X243" s="130"/>
      <c r="Y243" s="130"/>
      <c r="Z243" s="130"/>
      <c r="AA243" s="130"/>
      <c r="AB243" s="130"/>
      <c r="AC243" s="130"/>
      <c r="AD243" s="130"/>
      <c r="AE243" s="130"/>
    </row>
    <row r="244" spans="1:31" s="126" customFormat="1" ht="15" x14ac:dyDescent="0.2">
      <c r="A244" s="131">
        <f t="shared" si="41"/>
        <v>234</v>
      </c>
      <c r="B244" s="132">
        <f t="shared" si="48"/>
        <v>0</v>
      </c>
      <c r="C244" s="132">
        <f t="shared" si="43"/>
        <v>0</v>
      </c>
      <c r="D244" s="132">
        <f t="shared" si="50"/>
        <v>0</v>
      </c>
      <c r="E244" s="189">
        <f t="shared" si="42"/>
        <v>0</v>
      </c>
      <c r="F244" s="190"/>
      <c r="G244" s="190"/>
      <c r="H244" s="132">
        <f t="shared" si="46"/>
        <v>0</v>
      </c>
      <c r="I244" s="138"/>
      <c r="J244" s="139"/>
      <c r="K244" s="140"/>
      <c r="L244" s="141"/>
      <c r="M244" s="125" t="str">
        <f t="shared" si="44"/>
        <v/>
      </c>
      <c r="N244" s="76"/>
      <c r="O244" s="126">
        <f t="shared" si="45"/>
        <v>0</v>
      </c>
      <c r="P244" s="126">
        <f t="shared" si="47"/>
        <v>2</v>
      </c>
      <c r="Q244" s="127">
        <f t="shared" si="49"/>
        <v>-53</v>
      </c>
      <c r="R244" s="142">
        <f t="shared" si="51"/>
        <v>4.1666666666666666E-3</v>
      </c>
      <c r="T244" s="129">
        <f t="shared" si="52"/>
        <v>1000000</v>
      </c>
      <c r="U244" s="127">
        <f t="shared" si="53"/>
        <v>180</v>
      </c>
      <c r="V244" s="130"/>
      <c r="W244" s="130"/>
      <c r="X244" s="130"/>
      <c r="Y244" s="130"/>
      <c r="Z244" s="130"/>
      <c r="AA244" s="130"/>
      <c r="AB244" s="130"/>
      <c r="AC244" s="130"/>
      <c r="AD244" s="130"/>
      <c r="AE244" s="130"/>
    </row>
    <row r="245" spans="1:31" s="126" customFormat="1" ht="15" x14ac:dyDescent="0.2">
      <c r="A245" s="131">
        <f t="shared" si="41"/>
        <v>235</v>
      </c>
      <c r="B245" s="132">
        <f t="shared" si="48"/>
        <v>0</v>
      </c>
      <c r="C245" s="132">
        <f t="shared" si="43"/>
        <v>0</v>
      </c>
      <c r="D245" s="132">
        <f t="shared" si="50"/>
        <v>0</v>
      </c>
      <c r="E245" s="189">
        <f t="shared" si="42"/>
        <v>0</v>
      </c>
      <c r="F245" s="190"/>
      <c r="G245" s="190"/>
      <c r="H245" s="132">
        <f t="shared" si="46"/>
        <v>0</v>
      </c>
      <c r="I245" s="138"/>
      <c r="J245" s="139"/>
      <c r="K245" s="140"/>
      <c r="L245" s="141"/>
      <c r="M245" s="125" t="str">
        <f t="shared" si="44"/>
        <v/>
      </c>
      <c r="N245" s="76"/>
      <c r="O245" s="126">
        <f t="shared" si="45"/>
        <v>0</v>
      </c>
      <c r="P245" s="126">
        <f t="shared" si="47"/>
        <v>2</v>
      </c>
      <c r="Q245" s="127">
        <f t="shared" si="49"/>
        <v>-54</v>
      </c>
      <c r="R245" s="142">
        <f t="shared" si="51"/>
        <v>4.1666666666666666E-3</v>
      </c>
      <c r="T245" s="129">
        <f t="shared" si="52"/>
        <v>1000000</v>
      </c>
      <c r="U245" s="127">
        <f t="shared" si="53"/>
        <v>180</v>
      </c>
      <c r="V245" s="130"/>
      <c r="W245" s="130"/>
      <c r="X245" s="130"/>
      <c r="Y245" s="130"/>
      <c r="Z245" s="130"/>
      <c r="AA245" s="130"/>
      <c r="AB245" s="130"/>
      <c r="AC245" s="130"/>
      <c r="AD245" s="130"/>
      <c r="AE245" s="130"/>
    </row>
    <row r="246" spans="1:31" s="126" customFormat="1" ht="15" x14ac:dyDescent="0.2">
      <c r="A246" s="131">
        <f t="shared" si="41"/>
        <v>236</v>
      </c>
      <c r="B246" s="132">
        <f t="shared" si="48"/>
        <v>0</v>
      </c>
      <c r="C246" s="132">
        <f t="shared" si="43"/>
        <v>0</v>
      </c>
      <c r="D246" s="132">
        <f t="shared" si="50"/>
        <v>0</v>
      </c>
      <c r="E246" s="189">
        <f t="shared" si="42"/>
        <v>0</v>
      </c>
      <c r="F246" s="190"/>
      <c r="G246" s="190"/>
      <c r="H246" s="132">
        <f t="shared" si="46"/>
        <v>0</v>
      </c>
      <c r="I246" s="138"/>
      <c r="J246" s="139"/>
      <c r="K246" s="140"/>
      <c r="L246" s="141"/>
      <c r="M246" s="125" t="str">
        <f t="shared" si="44"/>
        <v/>
      </c>
      <c r="N246" s="76"/>
      <c r="O246" s="126">
        <f t="shared" si="45"/>
        <v>0</v>
      </c>
      <c r="P246" s="126">
        <f t="shared" si="47"/>
        <v>2</v>
      </c>
      <c r="Q246" s="127">
        <f t="shared" si="49"/>
        <v>-55</v>
      </c>
      <c r="R246" s="142">
        <f t="shared" si="51"/>
        <v>4.1666666666666666E-3</v>
      </c>
      <c r="T246" s="129">
        <f t="shared" si="52"/>
        <v>1000000</v>
      </c>
      <c r="U246" s="127">
        <f t="shared" si="53"/>
        <v>180</v>
      </c>
      <c r="V246" s="130"/>
      <c r="W246" s="130"/>
      <c r="X246" s="130"/>
      <c r="Y246" s="130"/>
      <c r="Z246" s="130"/>
      <c r="AA246" s="130"/>
      <c r="AB246" s="130"/>
      <c r="AC246" s="130"/>
      <c r="AD246" s="130"/>
      <c r="AE246" s="130"/>
    </row>
    <row r="247" spans="1:31" s="126" customFormat="1" ht="15" x14ac:dyDescent="0.2">
      <c r="A247" s="131">
        <f t="shared" si="41"/>
        <v>237</v>
      </c>
      <c r="B247" s="132">
        <f t="shared" si="48"/>
        <v>0</v>
      </c>
      <c r="C247" s="132">
        <f t="shared" si="43"/>
        <v>0</v>
      </c>
      <c r="D247" s="132">
        <f t="shared" si="50"/>
        <v>0</v>
      </c>
      <c r="E247" s="189">
        <f t="shared" si="42"/>
        <v>0</v>
      </c>
      <c r="F247" s="190"/>
      <c r="G247" s="190"/>
      <c r="H247" s="132">
        <f t="shared" si="46"/>
        <v>0</v>
      </c>
      <c r="I247" s="138"/>
      <c r="J247" s="139"/>
      <c r="K247" s="140"/>
      <c r="L247" s="141"/>
      <c r="M247" s="125" t="str">
        <f t="shared" si="44"/>
        <v/>
      </c>
      <c r="N247" s="76"/>
      <c r="O247" s="126">
        <f t="shared" si="45"/>
        <v>0</v>
      </c>
      <c r="P247" s="126">
        <f t="shared" si="47"/>
        <v>2</v>
      </c>
      <c r="Q247" s="127">
        <f t="shared" si="49"/>
        <v>-56</v>
      </c>
      <c r="R247" s="142">
        <f t="shared" si="51"/>
        <v>4.1666666666666666E-3</v>
      </c>
      <c r="T247" s="129">
        <f t="shared" si="52"/>
        <v>1000000</v>
      </c>
      <c r="U247" s="127">
        <f t="shared" si="53"/>
        <v>180</v>
      </c>
      <c r="V247" s="130"/>
      <c r="W247" s="130"/>
      <c r="X247" s="130"/>
      <c r="Y247" s="130"/>
      <c r="Z247" s="130"/>
      <c r="AA247" s="130"/>
      <c r="AB247" s="130"/>
      <c r="AC247" s="130"/>
      <c r="AD247" s="130"/>
      <c r="AE247" s="130"/>
    </row>
    <row r="248" spans="1:31" s="126" customFormat="1" ht="15" x14ac:dyDescent="0.2">
      <c r="A248" s="131">
        <f t="shared" si="41"/>
        <v>238</v>
      </c>
      <c r="B248" s="132">
        <f t="shared" si="48"/>
        <v>0</v>
      </c>
      <c r="C248" s="132">
        <f t="shared" si="43"/>
        <v>0</v>
      </c>
      <c r="D248" s="132">
        <f t="shared" si="50"/>
        <v>0</v>
      </c>
      <c r="E248" s="189">
        <f t="shared" si="42"/>
        <v>0</v>
      </c>
      <c r="F248" s="190"/>
      <c r="G248" s="190"/>
      <c r="H248" s="132">
        <f t="shared" si="46"/>
        <v>0</v>
      </c>
      <c r="I248" s="138"/>
      <c r="J248" s="139"/>
      <c r="K248" s="140"/>
      <c r="L248" s="141"/>
      <c r="M248" s="125" t="str">
        <f t="shared" si="44"/>
        <v/>
      </c>
      <c r="N248" s="76"/>
      <c r="O248" s="126">
        <f t="shared" si="45"/>
        <v>0</v>
      </c>
      <c r="P248" s="126">
        <f t="shared" si="47"/>
        <v>2</v>
      </c>
      <c r="Q248" s="127">
        <f t="shared" si="49"/>
        <v>-57</v>
      </c>
      <c r="R248" s="142">
        <f t="shared" si="51"/>
        <v>4.1666666666666666E-3</v>
      </c>
      <c r="T248" s="129">
        <f t="shared" si="52"/>
        <v>1000000</v>
      </c>
      <c r="U248" s="127">
        <f t="shared" si="53"/>
        <v>180</v>
      </c>
      <c r="V248" s="130"/>
      <c r="W248" s="130"/>
      <c r="X248" s="130"/>
      <c r="Y248" s="130"/>
      <c r="Z248" s="130"/>
      <c r="AA248" s="130"/>
      <c r="AB248" s="130"/>
      <c r="AC248" s="130"/>
      <c r="AD248" s="130"/>
      <c r="AE248" s="130"/>
    </row>
    <row r="249" spans="1:31" s="126" customFormat="1" ht="15" x14ac:dyDescent="0.2">
      <c r="A249" s="131">
        <f t="shared" si="41"/>
        <v>239</v>
      </c>
      <c r="B249" s="132">
        <f t="shared" si="48"/>
        <v>0</v>
      </c>
      <c r="C249" s="132">
        <f t="shared" si="43"/>
        <v>0</v>
      </c>
      <c r="D249" s="132">
        <f t="shared" si="50"/>
        <v>0</v>
      </c>
      <c r="E249" s="189">
        <f t="shared" si="42"/>
        <v>0</v>
      </c>
      <c r="F249" s="190"/>
      <c r="G249" s="190"/>
      <c r="H249" s="132">
        <f t="shared" si="46"/>
        <v>0</v>
      </c>
      <c r="I249" s="138"/>
      <c r="J249" s="139"/>
      <c r="K249" s="140"/>
      <c r="L249" s="141"/>
      <c r="M249" s="125" t="str">
        <f>IF(L249=$R$6,CONCATENATE($R$4,INT(Q249-#REF!)," ",$S$4),IF(L249=$R$5,CONCATENATE($R$4,INT(E249-#REF!)," ",$S$5),""))</f>
        <v/>
      </c>
      <c r="N249" s="76"/>
      <c r="O249" s="126">
        <f t="shared" si="45"/>
        <v>0</v>
      </c>
      <c r="P249" s="126">
        <f t="shared" si="47"/>
        <v>2</v>
      </c>
      <c r="Q249" s="127">
        <f t="shared" si="49"/>
        <v>-58</v>
      </c>
      <c r="R249" s="142">
        <f t="shared" si="51"/>
        <v>4.1666666666666666E-3</v>
      </c>
      <c r="T249" s="129">
        <f t="shared" si="52"/>
        <v>1000000</v>
      </c>
      <c r="U249" s="127">
        <f t="shared" si="53"/>
        <v>180</v>
      </c>
      <c r="V249" s="130"/>
      <c r="W249" s="130"/>
      <c r="X249" s="130"/>
      <c r="Y249" s="130"/>
      <c r="Z249" s="130"/>
      <c r="AA249" s="130"/>
      <c r="AB249" s="130"/>
      <c r="AC249" s="130"/>
      <c r="AD249" s="130"/>
      <c r="AE249" s="130"/>
    </row>
    <row r="250" spans="1:31" s="126" customFormat="1" ht="15" x14ac:dyDescent="0.2">
      <c r="A250" s="131">
        <f t="shared" si="41"/>
        <v>240</v>
      </c>
      <c r="B250" s="132">
        <f t="shared" si="48"/>
        <v>0</v>
      </c>
      <c r="C250" s="132">
        <f t="shared" si="43"/>
        <v>0</v>
      </c>
      <c r="D250" s="132">
        <f t="shared" si="50"/>
        <v>0</v>
      </c>
      <c r="E250" s="189">
        <f t="shared" si="42"/>
        <v>0</v>
      </c>
      <c r="F250" s="190"/>
      <c r="G250" s="190"/>
      <c r="H250" s="132">
        <f t="shared" si="46"/>
        <v>0</v>
      </c>
      <c r="I250" s="138"/>
      <c r="J250" s="139"/>
      <c r="K250" s="140"/>
      <c r="L250" s="141"/>
      <c r="M250" s="125"/>
      <c r="N250" s="76"/>
      <c r="O250" s="126">
        <f t="shared" si="45"/>
        <v>0</v>
      </c>
      <c r="P250" s="126">
        <f t="shared" si="47"/>
        <v>2</v>
      </c>
      <c r="Q250" s="127">
        <f t="shared" si="49"/>
        <v>-59</v>
      </c>
      <c r="R250" s="142">
        <f t="shared" si="51"/>
        <v>4.1666666666666666E-3</v>
      </c>
      <c r="T250" s="129">
        <f t="shared" si="52"/>
        <v>1000000</v>
      </c>
      <c r="U250" s="127">
        <f t="shared" si="53"/>
        <v>180</v>
      </c>
      <c r="V250" s="130"/>
      <c r="W250" s="130"/>
      <c r="X250" s="130"/>
      <c r="Y250" s="130"/>
      <c r="Z250" s="130"/>
      <c r="AA250" s="130"/>
      <c r="AB250" s="130"/>
      <c r="AC250" s="130"/>
      <c r="AD250" s="130"/>
      <c r="AE250" s="130"/>
    </row>
    <row r="251" spans="1:31" s="126" customFormat="1" ht="15" x14ac:dyDescent="0.2">
      <c r="A251" s="131">
        <f t="shared" si="41"/>
        <v>241</v>
      </c>
      <c r="B251" s="132">
        <f t="shared" si="48"/>
        <v>0</v>
      </c>
      <c r="C251" s="132">
        <f t="shared" si="43"/>
        <v>0</v>
      </c>
      <c r="D251" s="132">
        <f t="shared" si="50"/>
        <v>0</v>
      </c>
      <c r="E251" s="189">
        <f t="shared" si="42"/>
        <v>0</v>
      </c>
      <c r="F251" s="190"/>
      <c r="G251" s="190"/>
      <c r="H251" s="132">
        <f t="shared" si="46"/>
        <v>0</v>
      </c>
      <c r="I251" s="138"/>
      <c r="J251" s="139"/>
      <c r="K251" s="140"/>
      <c r="L251" s="141"/>
      <c r="M251" s="125"/>
      <c r="N251" s="76"/>
      <c r="O251" s="126">
        <f t="shared" si="45"/>
        <v>0</v>
      </c>
      <c r="P251" s="126">
        <f t="shared" si="47"/>
        <v>2</v>
      </c>
      <c r="Q251" s="127">
        <f t="shared" si="49"/>
        <v>-60</v>
      </c>
      <c r="R251" s="142">
        <f t="shared" si="51"/>
        <v>4.1666666666666666E-3</v>
      </c>
      <c r="T251" s="129">
        <f t="shared" si="52"/>
        <v>1000000</v>
      </c>
      <c r="U251" s="127">
        <f t="shared" si="53"/>
        <v>180</v>
      </c>
      <c r="V251" s="130"/>
      <c r="W251" s="130"/>
      <c r="X251" s="130"/>
      <c r="Y251" s="130"/>
      <c r="Z251" s="130"/>
      <c r="AA251" s="130"/>
      <c r="AB251" s="130"/>
      <c r="AC251" s="130"/>
      <c r="AD251" s="130"/>
      <c r="AE251" s="130"/>
    </row>
    <row r="252" spans="1:31" s="126" customFormat="1" ht="15" x14ac:dyDescent="0.2">
      <c r="A252" s="131">
        <f t="shared" si="41"/>
        <v>242</v>
      </c>
      <c r="B252" s="132">
        <f t="shared" si="48"/>
        <v>0</v>
      </c>
      <c r="C252" s="132">
        <f t="shared" si="43"/>
        <v>0</v>
      </c>
      <c r="D252" s="132">
        <f t="shared" si="50"/>
        <v>0</v>
      </c>
      <c r="E252" s="189">
        <f t="shared" si="42"/>
        <v>0</v>
      </c>
      <c r="F252" s="190"/>
      <c r="G252" s="190"/>
      <c r="H252" s="132">
        <f t="shared" si="46"/>
        <v>0</v>
      </c>
      <c r="I252" s="138"/>
      <c r="J252" s="139"/>
      <c r="K252" s="140"/>
      <c r="L252" s="141"/>
      <c r="M252" s="125"/>
      <c r="N252" s="76"/>
      <c r="O252" s="126">
        <f t="shared" si="45"/>
        <v>0</v>
      </c>
      <c r="P252" s="126">
        <f t="shared" si="47"/>
        <v>2</v>
      </c>
      <c r="Q252" s="127">
        <f t="shared" si="49"/>
        <v>-61</v>
      </c>
      <c r="R252" s="142">
        <f t="shared" si="51"/>
        <v>4.1666666666666666E-3</v>
      </c>
      <c r="T252" s="129">
        <f t="shared" si="52"/>
        <v>1000000</v>
      </c>
      <c r="U252" s="127">
        <f t="shared" si="53"/>
        <v>180</v>
      </c>
      <c r="V252" s="130"/>
      <c r="W252" s="130"/>
      <c r="X252" s="130"/>
      <c r="Y252" s="130"/>
      <c r="Z252" s="130"/>
      <c r="AA252" s="130"/>
      <c r="AB252" s="130"/>
      <c r="AC252" s="130"/>
      <c r="AD252" s="130"/>
      <c r="AE252" s="130"/>
    </row>
    <row r="253" spans="1:31" s="126" customFormat="1" ht="15" x14ac:dyDescent="0.2">
      <c r="A253" s="131">
        <f t="shared" si="41"/>
        <v>243</v>
      </c>
      <c r="B253" s="132">
        <f t="shared" si="48"/>
        <v>0</v>
      </c>
      <c r="C253" s="132">
        <f t="shared" si="43"/>
        <v>0</v>
      </c>
      <c r="D253" s="132">
        <f t="shared" si="50"/>
        <v>0</v>
      </c>
      <c r="E253" s="189">
        <f t="shared" si="42"/>
        <v>0</v>
      </c>
      <c r="F253" s="190"/>
      <c r="G253" s="190"/>
      <c r="H253" s="132">
        <f t="shared" si="46"/>
        <v>0</v>
      </c>
      <c r="I253" s="138"/>
      <c r="J253" s="139"/>
      <c r="K253" s="140"/>
      <c r="L253" s="141"/>
      <c r="M253" s="125"/>
      <c r="N253" s="76"/>
      <c r="O253" s="126">
        <f t="shared" si="45"/>
        <v>0</v>
      </c>
      <c r="P253" s="126">
        <f t="shared" si="47"/>
        <v>2</v>
      </c>
      <c r="Q253" s="127">
        <f t="shared" si="49"/>
        <v>-62</v>
      </c>
      <c r="R253" s="142">
        <f t="shared" si="51"/>
        <v>4.1666666666666666E-3</v>
      </c>
      <c r="T253" s="129">
        <f t="shared" si="52"/>
        <v>1000000</v>
      </c>
      <c r="U253" s="127">
        <f t="shared" si="53"/>
        <v>180</v>
      </c>
      <c r="V253" s="130"/>
      <c r="W253" s="130"/>
      <c r="X253" s="130"/>
      <c r="Y253" s="130"/>
      <c r="Z253" s="130"/>
      <c r="AA253" s="130"/>
      <c r="AB253" s="130"/>
      <c r="AC253" s="130"/>
      <c r="AD253" s="130"/>
      <c r="AE253" s="130"/>
    </row>
    <row r="254" spans="1:31" s="126" customFormat="1" ht="15" x14ac:dyDescent="0.2">
      <c r="A254" s="131">
        <f t="shared" si="41"/>
        <v>244</v>
      </c>
      <c r="B254" s="132">
        <f t="shared" si="48"/>
        <v>0</v>
      </c>
      <c r="C254" s="132">
        <f t="shared" si="43"/>
        <v>0</v>
      </c>
      <c r="D254" s="132">
        <f t="shared" si="50"/>
        <v>0</v>
      </c>
      <c r="E254" s="189">
        <f t="shared" si="42"/>
        <v>0</v>
      </c>
      <c r="F254" s="190"/>
      <c r="G254" s="190"/>
      <c r="H254" s="132">
        <f t="shared" si="46"/>
        <v>0</v>
      </c>
      <c r="I254" s="138"/>
      <c r="J254" s="139"/>
      <c r="K254" s="140"/>
      <c r="L254" s="141"/>
      <c r="M254" s="125"/>
      <c r="N254" s="76"/>
      <c r="O254" s="126">
        <f t="shared" si="45"/>
        <v>0</v>
      </c>
      <c r="P254" s="126">
        <f t="shared" si="47"/>
        <v>2</v>
      </c>
      <c r="Q254" s="127">
        <f t="shared" si="49"/>
        <v>-63</v>
      </c>
      <c r="R254" s="142">
        <f t="shared" si="51"/>
        <v>4.1666666666666666E-3</v>
      </c>
      <c r="T254" s="129">
        <f t="shared" si="52"/>
        <v>1000000</v>
      </c>
      <c r="U254" s="127">
        <f t="shared" si="53"/>
        <v>180</v>
      </c>
      <c r="V254" s="130"/>
      <c r="W254" s="130"/>
      <c r="X254" s="130"/>
      <c r="Y254" s="130"/>
      <c r="Z254" s="130"/>
      <c r="AA254" s="130"/>
      <c r="AB254" s="130"/>
      <c r="AC254" s="130"/>
      <c r="AD254" s="130"/>
      <c r="AE254" s="130"/>
    </row>
    <row r="255" spans="1:31" s="126" customFormat="1" ht="15" x14ac:dyDescent="0.2">
      <c r="A255" s="131">
        <f t="shared" si="41"/>
        <v>245</v>
      </c>
      <c r="B255" s="132">
        <f t="shared" si="48"/>
        <v>0</v>
      </c>
      <c r="C255" s="132">
        <f t="shared" si="43"/>
        <v>0</v>
      </c>
      <c r="D255" s="132">
        <f t="shared" si="50"/>
        <v>0</v>
      </c>
      <c r="E255" s="189">
        <f t="shared" si="42"/>
        <v>0</v>
      </c>
      <c r="F255" s="190"/>
      <c r="G255" s="190"/>
      <c r="H255" s="132">
        <f t="shared" si="46"/>
        <v>0</v>
      </c>
      <c r="I255" s="138"/>
      <c r="J255" s="139"/>
      <c r="K255" s="140"/>
      <c r="L255" s="141"/>
      <c r="M255" s="125"/>
      <c r="N255" s="76"/>
      <c r="O255" s="126">
        <f t="shared" si="45"/>
        <v>0</v>
      </c>
      <c r="P255" s="126">
        <f t="shared" si="47"/>
        <v>2</v>
      </c>
      <c r="Q255" s="127">
        <f t="shared" si="49"/>
        <v>-64</v>
      </c>
      <c r="R255" s="142">
        <f t="shared" si="51"/>
        <v>4.1666666666666666E-3</v>
      </c>
      <c r="T255" s="129">
        <f t="shared" si="52"/>
        <v>1000000</v>
      </c>
      <c r="U255" s="127">
        <f t="shared" si="53"/>
        <v>180</v>
      </c>
      <c r="V255" s="130"/>
      <c r="W255" s="130"/>
      <c r="X255" s="130"/>
      <c r="Y255" s="130"/>
      <c r="Z255" s="130"/>
      <c r="AA255" s="130"/>
      <c r="AB255" s="130"/>
      <c r="AC255" s="130"/>
      <c r="AD255" s="130"/>
      <c r="AE255" s="130"/>
    </row>
    <row r="256" spans="1:31" s="126" customFormat="1" ht="15" x14ac:dyDescent="0.2">
      <c r="A256" s="131">
        <f t="shared" si="41"/>
        <v>246</v>
      </c>
      <c r="B256" s="132">
        <f t="shared" si="48"/>
        <v>0</v>
      </c>
      <c r="C256" s="132">
        <f t="shared" si="43"/>
        <v>0</v>
      </c>
      <c r="D256" s="132">
        <f t="shared" si="50"/>
        <v>0</v>
      </c>
      <c r="E256" s="189">
        <f t="shared" si="42"/>
        <v>0</v>
      </c>
      <c r="F256" s="190"/>
      <c r="G256" s="190"/>
      <c r="H256" s="132">
        <f t="shared" si="46"/>
        <v>0</v>
      </c>
      <c r="I256" s="138"/>
      <c r="J256" s="139"/>
      <c r="K256" s="140"/>
      <c r="L256" s="141"/>
      <c r="M256" s="125"/>
      <c r="N256" s="76"/>
      <c r="O256" s="126">
        <f t="shared" si="45"/>
        <v>0</v>
      </c>
      <c r="P256" s="126">
        <f t="shared" si="47"/>
        <v>2</v>
      </c>
      <c r="Q256" s="127">
        <f t="shared" si="49"/>
        <v>-65</v>
      </c>
      <c r="R256" s="142">
        <f t="shared" si="51"/>
        <v>4.1666666666666666E-3</v>
      </c>
      <c r="T256" s="129">
        <f t="shared" si="52"/>
        <v>1000000</v>
      </c>
      <c r="U256" s="127">
        <f t="shared" si="53"/>
        <v>180</v>
      </c>
      <c r="V256" s="130"/>
      <c r="W256" s="130"/>
      <c r="X256" s="130"/>
      <c r="Y256" s="130"/>
      <c r="Z256" s="130"/>
      <c r="AA256" s="130"/>
      <c r="AB256" s="130"/>
      <c r="AC256" s="130"/>
      <c r="AD256" s="130"/>
      <c r="AE256" s="130"/>
    </row>
    <row r="257" spans="1:31" s="126" customFormat="1" ht="15" x14ac:dyDescent="0.2">
      <c r="A257" s="131">
        <f t="shared" si="41"/>
        <v>247</v>
      </c>
      <c r="B257" s="132">
        <f t="shared" si="48"/>
        <v>0</v>
      </c>
      <c r="C257" s="132">
        <f t="shared" si="43"/>
        <v>0</v>
      </c>
      <c r="D257" s="132">
        <f t="shared" si="50"/>
        <v>0</v>
      </c>
      <c r="E257" s="189">
        <f t="shared" si="42"/>
        <v>0</v>
      </c>
      <c r="F257" s="190"/>
      <c r="G257" s="190"/>
      <c r="H257" s="132">
        <f t="shared" si="46"/>
        <v>0</v>
      </c>
      <c r="I257" s="138"/>
      <c r="J257" s="139"/>
      <c r="K257" s="140"/>
      <c r="L257" s="141"/>
      <c r="M257" s="125"/>
      <c r="N257" s="76"/>
      <c r="O257" s="126">
        <f t="shared" si="45"/>
        <v>0</v>
      </c>
      <c r="P257" s="126">
        <f t="shared" si="47"/>
        <v>2</v>
      </c>
      <c r="Q257" s="127">
        <f t="shared" si="49"/>
        <v>-66</v>
      </c>
      <c r="R257" s="142">
        <f t="shared" si="51"/>
        <v>4.1666666666666666E-3</v>
      </c>
      <c r="T257" s="129">
        <f t="shared" si="52"/>
        <v>1000000</v>
      </c>
      <c r="U257" s="127">
        <f t="shared" si="53"/>
        <v>180</v>
      </c>
      <c r="V257" s="130"/>
      <c r="W257" s="130"/>
      <c r="X257" s="130"/>
      <c r="Y257" s="130"/>
      <c r="Z257" s="130"/>
      <c r="AA257" s="130"/>
      <c r="AB257" s="130"/>
      <c r="AC257" s="130"/>
      <c r="AD257" s="130"/>
      <c r="AE257" s="130"/>
    </row>
    <row r="258" spans="1:31" s="126" customFormat="1" ht="15" x14ac:dyDescent="0.2">
      <c r="A258" s="131">
        <f t="shared" si="41"/>
        <v>248</v>
      </c>
      <c r="B258" s="132">
        <f t="shared" si="48"/>
        <v>0</v>
      </c>
      <c r="C258" s="132">
        <f t="shared" si="43"/>
        <v>0</v>
      </c>
      <c r="D258" s="132">
        <f t="shared" si="50"/>
        <v>0</v>
      </c>
      <c r="E258" s="189">
        <f t="shared" si="42"/>
        <v>0</v>
      </c>
      <c r="F258" s="190"/>
      <c r="G258" s="190"/>
      <c r="H258" s="132">
        <f t="shared" si="46"/>
        <v>0</v>
      </c>
      <c r="I258" s="138"/>
      <c r="J258" s="139"/>
      <c r="K258" s="140"/>
      <c r="L258" s="141"/>
      <c r="M258" s="125"/>
      <c r="N258" s="76"/>
      <c r="O258" s="126">
        <f t="shared" si="45"/>
        <v>0</v>
      </c>
      <c r="P258" s="126">
        <f t="shared" si="47"/>
        <v>2</v>
      </c>
      <c r="Q258" s="127">
        <f t="shared" si="49"/>
        <v>-67</v>
      </c>
      <c r="R258" s="142">
        <f t="shared" si="51"/>
        <v>4.1666666666666666E-3</v>
      </c>
      <c r="T258" s="129">
        <f t="shared" si="52"/>
        <v>1000000</v>
      </c>
      <c r="U258" s="127">
        <f t="shared" si="53"/>
        <v>180</v>
      </c>
      <c r="V258" s="130"/>
      <c r="W258" s="130"/>
      <c r="X258" s="130"/>
      <c r="Y258" s="130"/>
      <c r="Z258" s="130"/>
      <c r="AA258" s="130"/>
      <c r="AB258" s="130"/>
      <c r="AC258" s="130"/>
      <c r="AD258" s="130"/>
      <c r="AE258" s="130"/>
    </row>
    <row r="259" spans="1:31" s="126" customFormat="1" ht="15" x14ac:dyDescent="0.2">
      <c r="A259" s="131">
        <f t="shared" si="41"/>
        <v>249</v>
      </c>
      <c r="B259" s="132">
        <f t="shared" si="48"/>
        <v>0</v>
      </c>
      <c r="C259" s="132">
        <f t="shared" si="43"/>
        <v>0</v>
      </c>
      <c r="D259" s="132">
        <f t="shared" si="50"/>
        <v>0</v>
      </c>
      <c r="E259" s="189">
        <f t="shared" si="42"/>
        <v>0</v>
      </c>
      <c r="F259" s="190"/>
      <c r="G259" s="190"/>
      <c r="H259" s="132">
        <f t="shared" si="46"/>
        <v>0</v>
      </c>
      <c r="I259" s="138"/>
      <c r="J259" s="139"/>
      <c r="K259" s="140"/>
      <c r="L259" s="141"/>
      <c r="M259" s="125"/>
      <c r="N259" s="76"/>
      <c r="O259" s="126">
        <f t="shared" si="45"/>
        <v>0</v>
      </c>
      <c r="P259" s="126">
        <f t="shared" si="47"/>
        <v>2</v>
      </c>
      <c r="Q259" s="127">
        <f t="shared" si="49"/>
        <v>-68</v>
      </c>
      <c r="R259" s="142">
        <f t="shared" si="51"/>
        <v>4.1666666666666666E-3</v>
      </c>
      <c r="T259" s="129">
        <f t="shared" si="52"/>
        <v>1000000</v>
      </c>
      <c r="U259" s="127">
        <f t="shared" si="53"/>
        <v>180</v>
      </c>
      <c r="V259" s="130"/>
      <c r="W259" s="130"/>
      <c r="X259" s="130"/>
      <c r="Y259" s="130"/>
      <c r="Z259" s="130"/>
      <c r="AA259" s="130"/>
      <c r="AB259" s="130"/>
      <c r="AC259" s="130"/>
      <c r="AD259" s="130"/>
      <c r="AE259" s="130"/>
    </row>
    <row r="260" spans="1:31" s="126" customFormat="1" ht="15" x14ac:dyDescent="0.2">
      <c r="A260" s="131">
        <f t="shared" si="41"/>
        <v>250</v>
      </c>
      <c r="B260" s="132">
        <f t="shared" si="48"/>
        <v>0</v>
      </c>
      <c r="C260" s="132">
        <f t="shared" si="43"/>
        <v>0</v>
      </c>
      <c r="D260" s="132">
        <f t="shared" si="50"/>
        <v>0</v>
      </c>
      <c r="E260" s="189">
        <f t="shared" si="42"/>
        <v>0</v>
      </c>
      <c r="F260" s="190"/>
      <c r="G260" s="190"/>
      <c r="H260" s="132">
        <f t="shared" si="46"/>
        <v>0</v>
      </c>
      <c r="I260" s="138"/>
      <c r="J260" s="139"/>
      <c r="K260" s="140"/>
      <c r="L260" s="141"/>
      <c r="M260" s="125"/>
      <c r="N260" s="76"/>
      <c r="O260" s="126">
        <f t="shared" si="45"/>
        <v>0</v>
      </c>
      <c r="P260" s="126">
        <f t="shared" si="47"/>
        <v>2</v>
      </c>
      <c r="Q260" s="127">
        <f t="shared" si="49"/>
        <v>-69</v>
      </c>
      <c r="R260" s="142">
        <f t="shared" si="51"/>
        <v>4.1666666666666666E-3</v>
      </c>
      <c r="T260" s="129">
        <f t="shared" si="52"/>
        <v>1000000</v>
      </c>
      <c r="U260" s="127">
        <f t="shared" si="53"/>
        <v>180</v>
      </c>
      <c r="V260" s="130"/>
      <c r="W260" s="130"/>
      <c r="X260" s="130"/>
      <c r="Y260" s="130"/>
      <c r="Z260" s="130"/>
      <c r="AA260" s="130"/>
      <c r="AB260" s="130"/>
      <c r="AC260" s="130"/>
      <c r="AD260" s="130"/>
      <c r="AE260" s="130"/>
    </row>
    <row r="261" spans="1:31" s="126" customFormat="1" ht="15" x14ac:dyDescent="0.2">
      <c r="A261" s="131">
        <f t="shared" ref="A261:A324" si="54">A260+1</f>
        <v>251</v>
      </c>
      <c r="B261" s="132">
        <f t="shared" si="48"/>
        <v>0</v>
      </c>
      <c r="C261" s="132">
        <f t="shared" si="43"/>
        <v>0</v>
      </c>
      <c r="D261" s="132">
        <f t="shared" si="50"/>
        <v>0</v>
      </c>
      <c r="E261" s="189">
        <f t="shared" si="42"/>
        <v>0</v>
      </c>
      <c r="F261" s="190"/>
      <c r="G261" s="190"/>
      <c r="H261" s="132">
        <f t="shared" si="46"/>
        <v>0</v>
      </c>
      <c r="I261" s="138"/>
      <c r="J261" s="139"/>
      <c r="K261" s="140"/>
      <c r="L261" s="141"/>
      <c r="M261" s="125"/>
      <c r="N261" s="76"/>
      <c r="O261" s="126">
        <f t="shared" si="45"/>
        <v>0</v>
      </c>
      <c r="P261" s="126">
        <f t="shared" si="47"/>
        <v>2</v>
      </c>
      <c r="Q261" s="127">
        <f t="shared" si="49"/>
        <v>-70</v>
      </c>
      <c r="R261" s="142">
        <f t="shared" si="51"/>
        <v>4.1666666666666666E-3</v>
      </c>
      <c r="T261" s="129">
        <f t="shared" si="52"/>
        <v>1000000</v>
      </c>
      <c r="U261" s="127">
        <f t="shared" si="53"/>
        <v>180</v>
      </c>
      <c r="V261" s="130"/>
      <c r="W261" s="130"/>
      <c r="X261" s="130"/>
      <c r="Y261" s="130"/>
      <c r="Z261" s="130"/>
      <c r="AA261" s="130"/>
      <c r="AB261" s="130"/>
      <c r="AC261" s="130"/>
      <c r="AD261" s="130"/>
      <c r="AE261" s="130"/>
    </row>
    <row r="262" spans="1:31" s="126" customFormat="1" ht="15" x14ac:dyDescent="0.2">
      <c r="A262" s="131">
        <f t="shared" si="54"/>
        <v>252</v>
      </c>
      <c r="B262" s="132">
        <f t="shared" si="48"/>
        <v>0</v>
      </c>
      <c r="C262" s="132">
        <f t="shared" si="43"/>
        <v>0</v>
      </c>
      <c r="D262" s="132">
        <f t="shared" si="50"/>
        <v>0</v>
      </c>
      <c r="E262" s="189">
        <f>IF(B262&lt;=D261,B262+C262,IF(P262=1,B262*(R262/(1-(1+R262)^-(Q262-0))),T262*(R262/(1-(1+R262)^-(U262-0)))))</f>
        <v>0</v>
      </c>
      <c r="F262" s="190"/>
      <c r="G262" s="190"/>
      <c r="H262" s="132">
        <f t="shared" si="46"/>
        <v>0</v>
      </c>
      <c r="I262" s="138"/>
      <c r="J262" s="139"/>
      <c r="K262" s="140"/>
      <c r="L262" s="141"/>
      <c r="M262" s="125"/>
      <c r="N262" s="76"/>
      <c r="O262" s="126">
        <f t="shared" si="45"/>
        <v>0</v>
      </c>
      <c r="P262" s="126">
        <f t="shared" si="47"/>
        <v>2</v>
      </c>
      <c r="Q262" s="127">
        <f t="shared" si="49"/>
        <v>-71</v>
      </c>
      <c r="R262" s="142">
        <f t="shared" si="51"/>
        <v>4.1666666666666666E-3</v>
      </c>
      <c r="T262" s="129">
        <f t="shared" si="52"/>
        <v>1000000</v>
      </c>
      <c r="U262" s="127">
        <f t="shared" si="53"/>
        <v>180</v>
      </c>
      <c r="V262" s="130"/>
      <c r="W262" s="130"/>
      <c r="X262" s="130"/>
      <c r="Y262" s="130"/>
      <c r="Z262" s="130"/>
      <c r="AA262" s="130"/>
      <c r="AB262" s="130"/>
      <c r="AC262" s="130"/>
      <c r="AD262" s="130"/>
      <c r="AE262" s="130"/>
    </row>
    <row r="263" spans="1:31" s="126" customFormat="1" ht="15" x14ac:dyDescent="0.2">
      <c r="A263" s="131">
        <f t="shared" si="54"/>
        <v>253</v>
      </c>
      <c r="B263" s="132">
        <f t="shared" si="48"/>
        <v>0</v>
      </c>
      <c r="C263" s="132">
        <f t="shared" si="43"/>
        <v>0</v>
      </c>
      <c r="D263" s="132">
        <f t="shared" si="50"/>
        <v>0</v>
      </c>
      <c r="E263" s="189">
        <f>IF(B263&lt;=D262,B263+C263,IF(P263=1,B263*(R263/(1-(1+R263)^-(Q263-0))),T263*(R263/(1-(1+R263)^-(U263-0)))))</f>
        <v>0</v>
      </c>
      <c r="F263" s="190"/>
      <c r="G263" s="190"/>
      <c r="H263" s="132">
        <f t="shared" si="46"/>
        <v>0</v>
      </c>
      <c r="I263" s="138"/>
      <c r="J263" s="139"/>
      <c r="K263" s="140"/>
      <c r="L263" s="141"/>
      <c r="M263" s="125"/>
      <c r="N263" s="76"/>
      <c r="O263" s="126">
        <f t="shared" si="45"/>
        <v>0</v>
      </c>
      <c r="P263" s="126">
        <f t="shared" si="47"/>
        <v>2</v>
      </c>
      <c r="Q263" s="127">
        <f t="shared" si="49"/>
        <v>-72</v>
      </c>
      <c r="R263" s="142">
        <f t="shared" si="51"/>
        <v>4.1666666666666666E-3</v>
      </c>
      <c r="T263" s="129">
        <f t="shared" si="52"/>
        <v>1000000</v>
      </c>
      <c r="U263" s="127">
        <f t="shared" si="53"/>
        <v>180</v>
      </c>
      <c r="V263" s="130"/>
      <c r="W263" s="130"/>
      <c r="X263" s="130"/>
      <c r="Y263" s="130"/>
      <c r="Z263" s="130"/>
      <c r="AA263" s="130"/>
      <c r="AB263" s="130"/>
      <c r="AC263" s="130"/>
      <c r="AD263" s="130"/>
      <c r="AE263" s="130"/>
    </row>
    <row r="264" spans="1:31" s="126" customFormat="1" ht="15" x14ac:dyDescent="0.2">
      <c r="A264" s="131">
        <f t="shared" si="54"/>
        <v>254</v>
      </c>
      <c r="B264" s="132">
        <f t="shared" si="48"/>
        <v>0</v>
      </c>
      <c r="C264" s="132">
        <f t="shared" si="43"/>
        <v>0</v>
      </c>
      <c r="D264" s="132">
        <f t="shared" si="50"/>
        <v>0</v>
      </c>
      <c r="E264" s="189">
        <f>IF(B264&lt;=D263,B264+C264,IF(P264=1,B264*(R264/(1-(1+R264)^-(Q264-0))),T264*(R264/(1-(1+R264)^-(U264-0)))))</f>
        <v>0</v>
      </c>
      <c r="F264" s="190"/>
      <c r="G264" s="190"/>
      <c r="H264" s="132">
        <f t="shared" si="46"/>
        <v>0</v>
      </c>
      <c r="I264" s="138"/>
      <c r="J264" s="139"/>
      <c r="K264" s="140"/>
      <c r="L264" s="141"/>
      <c r="M264" s="125"/>
      <c r="N264" s="76"/>
      <c r="O264" s="126">
        <f t="shared" si="45"/>
        <v>0</v>
      </c>
      <c r="P264" s="126">
        <f t="shared" si="47"/>
        <v>2</v>
      </c>
      <c r="Q264" s="127">
        <f t="shared" si="49"/>
        <v>-73</v>
      </c>
      <c r="R264" s="142">
        <f t="shared" si="51"/>
        <v>4.1666666666666666E-3</v>
      </c>
      <c r="T264" s="129">
        <f t="shared" si="52"/>
        <v>1000000</v>
      </c>
      <c r="U264" s="127">
        <f t="shared" si="53"/>
        <v>180</v>
      </c>
      <c r="V264" s="130"/>
      <c r="W264" s="130"/>
      <c r="X264" s="130"/>
      <c r="Y264" s="130"/>
      <c r="Z264" s="130"/>
      <c r="AA264" s="130"/>
      <c r="AB264" s="130"/>
      <c r="AC264" s="130"/>
      <c r="AD264" s="130"/>
      <c r="AE264" s="130"/>
    </row>
    <row r="265" spans="1:31" s="126" customFormat="1" ht="15" x14ac:dyDescent="0.2">
      <c r="A265" s="131">
        <f t="shared" si="54"/>
        <v>255</v>
      </c>
      <c r="B265" s="132">
        <f t="shared" si="48"/>
        <v>0</v>
      </c>
      <c r="C265" s="132">
        <f t="shared" si="43"/>
        <v>0</v>
      </c>
      <c r="D265" s="132">
        <f t="shared" si="50"/>
        <v>0</v>
      </c>
      <c r="E265" s="189">
        <f>IF(B265&lt;=D264,B265+C265,IF(P265=1,B265*(R265/(1-(1+R265)^-(Q265-0))),T265*(R265/(1-(1+R265)^-(U265-0)))))</f>
        <v>0</v>
      </c>
      <c r="F265" s="190"/>
      <c r="G265" s="190"/>
      <c r="H265" s="132">
        <f t="shared" si="46"/>
        <v>0</v>
      </c>
      <c r="I265" s="138"/>
      <c r="J265" s="139"/>
      <c r="K265" s="140"/>
      <c r="L265" s="141"/>
      <c r="M265" s="125"/>
      <c r="N265" s="76"/>
      <c r="O265" s="126">
        <f t="shared" si="45"/>
        <v>0</v>
      </c>
      <c r="P265" s="126">
        <f t="shared" si="47"/>
        <v>2</v>
      </c>
      <c r="Q265" s="127">
        <f t="shared" si="49"/>
        <v>-74</v>
      </c>
      <c r="R265" s="142">
        <f t="shared" si="51"/>
        <v>4.1666666666666666E-3</v>
      </c>
      <c r="T265" s="129">
        <f t="shared" si="52"/>
        <v>1000000</v>
      </c>
      <c r="U265" s="127">
        <f t="shared" si="53"/>
        <v>180</v>
      </c>
      <c r="V265" s="130"/>
      <c r="W265" s="130"/>
      <c r="X265" s="130"/>
      <c r="Y265" s="130"/>
      <c r="Z265" s="130"/>
      <c r="AA265" s="130"/>
      <c r="AB265" s="130"/>
      <c r="AC265" s="130"/>
      <c r="AD265" s="130"/>
      <c r="AE265" s="130"/>
    </row>
    <row r="266" spans="1:31" s="126" customFormat="1" ht="15" x14ac:dyDescent="0.2">
      <c r="A266" s="131">
        <f t="shared" si="54"/>
        <v>256</v>
      </c>
      <c r="B266" s="132">
        <f t="shared" si="48"/>
        <v>0</v>
      </c>
      <c r="C266" s="132">
        <f t="shared" ref="C266:C329" si="55">B266*R266</f>
        <v>0</v>
      </c>
      <c r="D266" s="132">
        <f t="shared" si="50"/>
        <v>0</v>
      </c>
      <c r="E266" s="189">
        <f>IF(B266&lt;=D265,B266+C266,IF(P266=1,B266*(R266/(1-(1+R266)^-(Q266-0))),T266*(R266/(1-(1+R266)^-(U266-0)))))</f>
        <v>0</v>
      </c>
      <c r="F266" s="190"/>
      <c r="G266" s="190"/>
      <c r="H266" s="132">
        <f t="shared" si="46"/>
        <v>0</v>
      </c>
      <c r="I266" s="138"/>
      <c r="J266" s="139"/>
      <c r="K266" s="140"/>
      <c r="L266" s="141"/>
      <c r="M266" s="125"/>
      <c r="N266" s="76"/>
      <c r="O266" s="126">
        <f t="shared" si="45"/>
        <v>0</v>
      </c>
      <c r="P266" s="126">
        <f t="shared" si="47"/>
        <v>2</v>
      </c>
      <c r="Q266" s="127">
        <f t="shared" si="49"/>
        <v>-75</v>
      </c>
      <c r="R266" s="142">
        <f t="shared" si="51"/>
        <v>4.1666666666666666E-3</v>
      </c>
      <c r="T266" s="129">
        <f t="shared" si="52"/>
        <v>1000000</v>
      </c>
      <c r="U266" s="127">
        <f t="shared" si="53"/>
        <v>180</v>
      </c>
      <c r="V266" s="130"/>
      <c r="W266" s="130"/>
      <c r="X266" s="130"/>
      <c r="Y266" s="130"/>
      <c r="Z266" s="130"/>
      <c r="AA266" s="130"/>
      <c r="AB266" s="130"/>
      <c r="AC266" s="130"/>
      <c r="AD266" s="130"/>
      <c r="AE266" s="130"/>
    </row>
    <row r="267" spans="1:31" s="126" customFormat="1" ht="15" x14ac:dyDescent="0.2">
      <c r="A267" s="131">
        <f t="shared" si="54"/>
        <v>257</v>
      </c>
      <c r="B267" s="132">
        <f t="shared" si="48"/>
        <v>0</v>
      </c>
      <c r="C267" s="132">
        <f t="shared" si="55"/>
        <v>0</v>
      </c>
      <c r="D267" s="132">
        <f t="shared" si="50"/>
        <v>0</v>
      </c>
      <c r="E267" s="189">
        <f t="shared" ref="E267:E330" si="56">IF(B267&lt;=D266,B267+C267,IF(P267=1,B267*(R267/(1-(1+R267)^-(Q267-0))),T267*(R267/(1-(1+R267)^-(U267-0)))))</f>
        <v>0</v>
      </c>
      <c r="F267" s="190"/>
      <c r="G267" s="190"/>
      <c r="H267" s="132">
        <f t="shared" si="46"/>
        <v>0</v>
      </c>
      <c r="I267" s="138"/>
      <c r="J267" s="139"/>
      <c r="K267" s="140"/>
      <c r="L267" s="141"/>
      <c r="M267" s="125"/>
      <c r="N267" s="76"/>
      <c r="O267" s="126">
        <f t="shared" ref="O267:O330" si="57">IF(L267="",0,IF(L267=$R$5,1,2))</f>
        <v>0</v>
      </c>
      <c r="P267" s="126">
        <f t="shared" si="47"/>
        <v>2</v>
      </c>
      <c r="Q267" s="127">
        <f t="shared" si="49"/>
        <v>-76</v>
      </c>
      <c r="R267" s="142">
        <f t="shared" si="51"/>
        <v>4.1666666666666666E-3</v>
      </c>
      <c r="T267" s="129">
        <f t="shared" si="52"/>
        <v>1000000</v>
      </c>
      <c r="U267" s="127">
        <f t="shared" si="53"/>
        <v>180</v>
      </c>
      <c r="V267" s="130"/>
      <c r="W267" s="130"/>
      <c r="X267" s="130"/>
      <c r="Y267" s="130"/>
      <c r="Z267" s="130"/>
      <c r="AA267" s="130"/>
      <c r="AB267" s="130"/>
      <c r="AC267" s="130"/>
      <c r="AD267" s="130"/>
      <c r="AE267" s="130"/>
    </row>
    <row r="268" spans="1:31" s="126" customFormat="1" ht="15" x14ac:dyDescent="0.2">
      <c r="A268" s="131">
        <f t="shared" si="54"/>
        <v>258</v>
      </c>
      <c r="B268" s="132">
        <f t="shared" si="48"/>
        <v>0</v>
      </c>
      <c r="C268" s="132">
        <f t="shared" si="55"/>
        <v>0</v>
      </c>
      <c r="D268" s="132">
        <f t="shared" si="50"/>
        <v>0</v>
      </c>
      <c r="E268" s="189">
        <f t="shared" si="56"/>
        <v>0</v>
      </c>
      <c r="F268" s="190"/>
      <c r="G268" s="190"/>
      <c r="H268" s="132">
        <f t="shared" ref="H268:H331" si="58">E268+J268</f>
        <v>0</v>
      </c>
      <c r="I268" s="138"/>
      <c r="J268" s="139"/>
      <c r="K268" s="140"/>
      <c r="L268" s="141"/>
      <c r="M268" s="125"/>
      <c r="N268" s="76"/>
      <c r="O268" s="126">
        <f t="shared" si="57"/>
        <v>0</v>
      </c>
      <c r="P268" s="126">
        <f t="shared" ref="P268:P331" si="59">IF(AND(((O267+P267)&gt;1),O267&lt;&gt;1),2,1)</f>
        <v>2</v>
      </c>
      <c r="Q268" s="127">
        <f t="shared" si="49"/>
        <v>-77</v>
      </c>
      <c r="R268" s="142">
        <f t="shared" si="51"/>
        <v>4.1666666666666666E-3</v>
      </c>
      <c r="T268" s="129">
        <f t="shared" si="52"/>
        <v>1000000</v>
      </c>
      <c r="U268" s="127">
        <f t="shared" si="53"/>
        <v>180</v>
      </c>
      <c r="V268" s="130"/>
      <c r="W268" s="130"/>
      <c r="X268" s="130"/>
      <c r="Y268" s="130"/>
      <c r="Z268" s="130"/>
      <c r="AA268" s="130"/>
      <c r="AB268" s="130"/>
      <c r="AC268" s="130"/>
      <c r="AD268" s="130"/>
      <c r="AE268" s="130"/>
    </row>
    <row r="269" spans="1:31" s="126" customFormat="1" ht="15" x14ac:dyDescent="0.2">
      <c r="A269" s="131">
        <f t="shared" si="54"/>
        <v>259</v>
      </c>
      <c r="B269" s="132">
        <f t="shared" ref="B269:B332" si="60">IF(J268&gt;B268,0,IF(OR(B268&lt;0,B268&lt;E268),0,(IF(J268=0,B268-D268,B268-J268-D268))))</f>
        <v>0</v>
      </c>
      <c r="C269" s="132">
        <f t="shared" si="55"/>
        <v>0</v>
      </c>
      <c r="D269" s="132">
        <f t="shared" si="50"/>
        <v>0</v>
      </c>
      <c r="E269" s="189">
        <f t="shared" si="56"/>
        <v>0</v>
      </c>
      <c r="F269" s="190"/>
      <c r="G269" s="190"/>
      <c r="H269" s="132">
        <f t="shared" si="58"/>
        <v>0</v>
      </c>
      <c r="I269" s="138"/>
      <c r="J269" s="139"/>
      <c r="K269" s="140"/>
      <c r="L269" s="141"/>
      <c r="M269" s="125"/>
      <c r="N269" s="76"/>
      <c r="O269" s="126">
        <f t="shared" si="57"/>
        <v>0</v>
      </c>
      <c r="P269" s="126">
        <f t="shared" si="59"/>
        <v>2</v>
      </c>
      <c r="Q269" s="127">
        <f t="shared" ref="Q269:Q332" si="61">IF(L268=$R$6,LOG(E268/(E268-R269*B269),1+R269),Q268-1)</f>
        <v>-78</v>
      </c>
      <c r="R269" s="142">
        <f t="shared" si="51"/>
        <v>4.1666666666666666E-3</v>
      </c>
      <c r="T269" s="129">
        <f t="shared" si="52"/>
        <v>1000000</v>
      </c>
      <c r="U269" s="127">
        <f t="shared" si="53"/>
        <v>180</v>
      </c>
      <c r="V269" s="130"/>
      <c r="W269" s="130"/>
      <c r="X269" s="130"/>
      <c r="Y269" s="130"/>
      <c r="Z269" s="130"/>
      <c r="AA269" s="130"/>
      <c r="AB269" s="130"/>
      <c r="AC269" s="130"/>
      <c r="AD269" s="130"/>
      <c r="AE269" s="130"/>
    </row>
    <row r="270" spans="1:31" s="126" customFormat="1" ht="15" x14ac:dyDescent="0.2">
      <c r="A270" s="131">
        <f t="shared" si="54"/>
        <v>260</v>
      </c>
      <c r="B270" s="132">
        <f t="shared" si="60"/>
        <v>0</v>
      </c>
      <c r="C270" s="132">
        <f t="shared" si="55"/>
        <v>0</v>
      </c>
      <c r="D270" s="132">
        <f t="shared" si="50"/>
        <v>0</v>
      </c>
      <c r="E270" s="189">
        <f t="shared" si="56"/>
        <v>0</v>
      </c>
      <c r="F270" s="190"/>
      <c r="G270" s="190"/>
      <c r="H270" s="132">
        <f t="shared" si="58"/>
        <v>0</v>
      </c>
      <c r="I270" s="138"/>
      <c r="J270" s="139"/>
      <c r="K270" s="140"/>
      <c r="L270" s="141"/>
      <c r="M270" s="125"/>
      <c r="N270" s="76"/>
      <c r="O270" s="126">
        <f t="shared" si="57"/>
        <v>0</v>
      </c>
      <c r="P270" s="126">
        <f t="shared" si="59"/>
        <v>2</v>
      </c>
      <c r="Q270" s="127">
        <f t="shared" si="61"/>
        <v>-79</v>
      </c>
      <c r="R270" s="142">
        <f t="shared" si="51"/>
        <v>4.1666666666666666E-3</v>
      </c>
      <c r="T270" s="129">
        <f t="shared" si="52"/>
        <v>1000000</v>
      </c>
      <c r="U270" s="127">
        <f t="shared" si="53"/>
        <v>180</v>
      </c>
      <c r="V270" s="130"/>
      <c r="W270" s="130"/>
      <c r="X270" s="130"/>
      <c r="Y270" s="130"/>
      <c r="Z270" s="130"/>
      <c r="AA270" s="130"/>
      <c r="AB270" s="130"/>
      <c r="AC270" s="130"/>
      <c r="AD270" s="130"/>
      <c r="AE270" s="130"/>
    </row>
    <row r="271" spans="1:31" s="126" customFormat="1" ht="15" x14ac:dyDescent="0.2">
      <c r="A271" s="131">
        <f t="shared" si="54"/>
        <v>261</v>
      </c>
      <c r="B271" s="132">
        <f t="shared" si="60"/>
        <v>0</v>
      </c>
      <c r="C271" s="132">
        <f t="shared" si="55"/>
        <v>0</v>
      </c>
      <c r="D271" s="132">
        <f t="shared" si="50"/>
        <v>0</v>
      </c>
      <c r="E271" s="189">
        <f t="shared" si="56"/>
        <v>0</v>
      </c>
      <c r="F271" s="190"/>
      <c r="G271" s="190"/>
      <c r="H271" s="132">
        <f t="shared" si="58"/>
        <v>0</v>
      </c>
      <c r="I271" s="138"/>
      <c r="J271" s="139"/>
      <c r="K271" s="140"/>
      <c r="L271" s="141"/>
      <c r="M271" s="125"/>
      <c r="N271" s="76"/>
      <c r="O271" s="126">
        <f t="shared" si="57"/>
        <v>0</v>
      </c>
      <c r="P271" s="126">
        <f t="shared" si="59"/>
        <v>2</v>
      </c>
      <c r="Q271" s="127">
        <f t="shared" si="61"/>
        <v>-80</v>
      </c>
      <c r="R271" s="142">
        <f t="shared" si="51"/>
        <v>4.1666666666666666E-3</v>
      </c>
      <c r="T271" s="129">
        <f t="shared" si="52"/>
        <v>1000000</v>
      </c>
      <c r="U271" s="127">
        <f t="shared" si="53"/>
        <v>180</v>
      </c>
      <c r="V271" s="130"/>
      <c r="W271" s="130"/>
      <c r="X271" s="130"/>
      <c r="Y271" s="130"/>
      <c r="Z271" s="130"/>
      <c r="AA271" s="130"/>
      <c r="AB271" s="130"/>
      <c r="AC271" s="130"/>
      <c r="AD271" s="130"/>
      <c r="AE271" s="130"/>
    </row>
    <row r="272" spans="1:31" s="126" customFormat="1" ht="15" x14ac:dyDescent="0.2">
      <c r="A272" s="131">
        <f t="shared" si="54"/>
        <v>262</v>
      </c>
      <c r="B272" s="132">
        <f t="shared" si="60"/>
        <v>0</v>
      </c>
      <c r="C272" s="132">
        <f t="shared" si="55"/>
        <v>0</v>
      </c>
      <c r="D272" s="132">
        <f t="shared" ref="D272:D335" si="62">IF(B272&lt;=D271,B272,E272-C272)</f>
        <v>0</v>
      </c>
      <c r="E272" s="189">
        <f t="shared" si="56"/>
        <v>0</v>
      </c>
      <c r="F272" s="190"/>
      <c r="G272" s="190"/>
      <c r="H272" s="132">
        <f t="shared" si="58"/>
        <v>0</v>
      </c>
      <c r="I272" s="138"/>
      <c r="J272" s="139"/>
      <c r="K272" s="140"/>
      <c r="L272" s="141"/>
      <c r="M272" s="125"/>
      <c r="N272" s="76"/>
      <c r="O272" s="126">
        <f t="shared" si="57"/>
        <v>0</v>
      </c>
      <c r="P272" s="126">
        <f t="shared" si="59"/>
        <v>2</v>
      </c>
      <c r="Q272" s="127">
        <f t="shared" si="61"/>
        <v>-81</v>
      </c>
      <c r="R272" s="142">
        <f t="shared" si="51"/>
        <v>4.1666666666666666E-3</v>
      </c>
      <c r="T272" s="129">
        <f t="shared" si="52"/>
        <v>1000000</v>
      </c>
      <c r="U272" s="127">
        <f t="shared" si="53"/>
        <v>180</v>
      </c>
      <c r="V272" s="130"/>
      <c r="W272" s="130"/>
      <c r="X272" s="130"/>
      <c r="Y272" s="130"/>
      <c r="Z272" s="130"/>
      <c r="AA272" s="130"/>
      <c r="AB272" s="130"/>
      <c r="AC272" s="130"/>
      <c r="AD272" s="130"/>
      <c r="AE272" s="130"/>
    </row>
    <row r="273" spans="1:31" s="126" customFormat="1" ht="15" x14ac:dyDescent="0.2">
      <c r="A273" s="131">
        <f t="shared" si="54"/>
        <v>263</v>
      </c>
      <c r="B273" s="132">
        <f t="shared" si="60"/>
        <v>0</v>
      </c>
      <c r="C273" s="132">
        <f t="shared" si="55"/>
        <v>0</v>
      </c>
      <c r="D273" s="132">
        <f t="shared" si="62"/>
        <v>0</v>
      </c>
      <c r="E273" s="189">
        <f t="shared" si="56"/>
        <v>0</v>
      </c>
      <c r="F273" s="190"/>
      <c r="G273" s="190"/>
      <c r="H273" s="132">
        <f t="shared" si="58"/>
        <v>0</v>
      </c>
      <c r="I273" s="138"/>
      <c r="J273" s="139"/>
      <c r="K273" s="140"/>
      <c r="L273" s="141"/>
      <c r="M273" s="125"/>
      <c r="N273" s="76"/>
      <c r="O273" s="126">
        <f t="shared" si="57"/>
        <v>0</v>
      </c>
      <c r="P273" s="126">
        <f t="shared" si="59"/>
        <v>2</v>
      </c>
      <c r="Q273" s="127">
        <f t="shared" si="61"/>
        <v>-82</v>
      </c>
      <c r="R273" s="142">
        <f t="shared" ref="R273:R336" si="63">IF(I272=0,R272,I272/12)</f>
        <v>4.1666666666666666E-3</v>
      </c>
      <c r="T273" s="129">
        <f t="shared" si="52"/>
        <v>1000000</v>
      </c>
      <c r="U273" s="127">
        <f t="shared" si="53"/>
        <v>180</v>
      </c>
      <c r="V273" s="130"/>
      <c r="W273" s="130"/>
      <c r="X273" s="130"/>
      <c r="Y273" s="130"/>
      <c r="Z273" s="130"/>
      <c r="AA273" s="130"/>
      <c r="AB273" s="130"/>
      <c r="AC273" s="130"/>
      <c r="AD273" s="130"/>
      <c r="AE273" s="130"/>
    </row>
    <row r="274" spans="1:31" s="126" customFormat="1" ht="15" x14ac:dyDescent="0.2">
      <c r="A274" s="131">
        <f t="shared" si="54"/>
        <v>264</v>
      </c>
      <c r="B274" s="132">
        <f t="shared" si="60"/>
        <v>0</v>
      </c>
      <c r="C274" s="132">
        <f t="shared" si="55"/>
        <v>0</v>
      </c>
      <c r="D274" s="132">
        <f t="shared" si="62"/>
        <v>0</v>
      </c>
      <c r="E274" s="189">
        <f t="shared" si="56"/>
        <v>0</v>
      </c>
      <c r="F274" s="190"/>
      <c r="G274" s="190"/>
      <c r="H274" s="132">
        <f t="shared" si="58"/>
        <v>0</v>
      </c>
      <c r="I274" s="138"/>
      <c r="J274" s="139"/>
      <c r="K274" s="140"/>
      <c r="L274" s="141"/>
      <c r="M274" s="125"/>
      <c r="N274" s="76"/>
      <c r="O274" s="126">
        <f t="shared" si="57"/>
        <v>0</v>
      </c>
      <c r="P274" s="126">
        <f t="shared" si="59"/>
        <v>2</v>
      </c>
      <c r="Q274" s="127">
        <f t="shared" si="61"/>
        <v>-83</v>
      </c>
      <c r="R274" s="142">
        <f t="shared" si="63"/>
        <v>4.1666666666666666E-3</v>
      </c>
      <c r="T274" s="129">
        <f t="shared" si="52"/>
        <v>1000000</v>
      </c>
      <c r="U274" s="127">
        <f t="shared" si="53"/>
        <v>180</v>
      </c>
      <c r="V274" s="130"/>
      <c r="W274" s="130"/>
      <c r="X274" s="130"/>
      <c r="Y274" s="130"/>
      <c r="Z274" s="130"/>
      <c r="AA274" s="130"/>
      <c r="AB274" s="130"/>
      <c r="AC274" s="130"/>
      <c r="AD274" s="130"/>
      <c r="AE274" s="130"/>
    </row>
    <row r="275" spans="1:31" s="126" customFormat="1" ht="15" x14ac:dyDescent="0.2">
      <c r="A275" s="131">
        <f t="shared" si="54"/>
        <v>265</v>
      </c>
      <c r="B275" s="132">
        <f t="shared" si="60"/>
        <v>0</v>
      </c>
      <c r="C275" s="132">
        <f t="shared" si="55"/>
        <v>0</v>
      </c>
      <c r="D275" s="132">
        <f t="shared" si="62"/>
        <v>0</v>
      </c>
      <c r="E275" s="189">
        <f t="shared" si="56"/>
        <v>0</v>
      </c>
      <c r="F275" s="190"/>
      <c r="G275" s="190"/>
      <c r="H275" s="132">
        <f t="shared" si="58"/>
        <v>0</v>
      </c>
      <c r="I275" s="138"/>
      <c r="J275" s="139"/>
      <c r="K275" s="140"/>
      <c r="L275" s="141"/>
      <c r="M275" s="125"/>
      <c r="N275" s="76"/>
      <c r="O275" s="126">
        <f t="shared" si="57"/>
        <v>0</v>
      </c>
      <c r="P275" s="126">
        <f t="shared" si="59"/>
        <v>2</v>
      </c>
      <c r="Q275" s="127">
        <f t="shared" si="61"/>
        <v>-84</v>
      </c>
      <c r="R275" s="142">
        <f t="shared" si="63"/>
        <v>4.1666666666666666E-3</v>
      </c>
      <c r="T275" s="129">
        <f t="shared" si="52"/>
        <v>1000000</v>
      </c>
      <c r="U275" s="127">
        <f t="shared" si="53"/>
        <v>180</v>
      </c>
      <c r="V275" s="130"/>
      <c r="W275" s="130"/>
      <c r="X275" s="130"/>
      <c r="Y275" s="130"/>
      <c r="Z275" s="130"/>
      <c r="AA275" s="130"/>
      <c r="AB275" s="130"/>
      <c r="AC275" s="130"/>
      <c r="AD275" s="130"/>
      <c r="AE275" s="130"/>
    </row>
    <row r="276" spans="1:31" s="126" customFormat="1" ht="15" x14ac:dyDescent="0.2">
      <c r="A276" s="131">
        <f t="shared" si="54"/>
        <v>266</v>
      </c>
      <c r="B276" s="132">
        <f t="shared" si="60"/>
        <v>0</v>
      </c>
      <c r="C276" s="132">
        <f t="shared" si="55"/>
        <v>0</v>
      </c>
      <c r="D276" s="132">
        <f t="shared" si="62"/>
        <v>0</v>
      </c>
      <c r="E276" s="189">
        <f t="shared" si="56"/>
        <v>0</v>
      </c>
      <c r="F276" s="190"/>
      <c r="G276" s="190"/>
      <c r="H276" s="132">
        <f t="shared" si="58"/>
        <v>0</v>
      </c>
      <c r="I276" s="138"/>
      <c r="J276" s="139"/>
      <c r="K276" s="140"/>
      <c r="L276" s="141"/>
      <c r="M276" s="125"/>
      <c r="N276" s="76"/>
      <c r="O276" s="126">
        <f t="shared" si="57"/>
        <v>0</v>
      </c>
      <c r="P276" s="126">
        <f t="shared" si="59"/>
        <v>2</v>
      </c>
      <c r="Q276" s="127">
        <f t="shared" si="61"/>
        <v>-85</v>
      </c>
      <c r="R276" s="142">
        <f t="shared" si="63"/>
        <v>4.1666666666666666E-3</v>
      </c>
      <c r="T276" s="129">
        <f t="shared" si="52"/>
        <v>1000000</v>
      </c>
      <c r="U276" s="127">
        <f t="shared" si="53"/>
        <v>180</v>
      </c>
      <c r="V276" s="130"/>
      <c r="W276" s="130"/>
      <c r="X276" s="130"/>
      <c r="Y276" s="130"/>
      <c r="Z276" s="130"/>
      <c r="AA276" s="130"/>
      <c r="AB276" s="130"/>
      <c r="AC276" s="130"/>
      <c r="AD276" s="130"/>
      <c r="AE276" s="130"/>
    </row>
    <row r="277" spans="1:31" s="126" customFormat="1" ht="15" x14ac:dyDescent="0.2">
      <c r="A277" s="131">
        <f t="shared" si="54"/>
        <v>267</v>
      </c>
      <c r="B277" s="132">
        <f t="shared" si="60"/>
        <v>0</v>
      </c>
      <c r="C277" s="132">
        <f t="shared" si="55"/>
        <v>0</v>
      </c>
      <c r="D277" s="132">
        <f t="shared" si="62"/>
        <v>0</v>
      </c>
      <c r="E277" s="189">
        <f t="shared" si="56"/>
        <v>0</v>
      </c>
      <c r="F277" s="190"/>
      <c r="G277" s="190"/>
      <c r="H277" s="132">
        <f t="shared" si="58"/>
        <v>0</v>
      </c>
      <c r="I277" s="138"/>
      <c r="J277" s="139"/>
      <c r="K277" s="140"/>
      <c r="L277" s="141"/>
      <c r="M277" s="125"/>
      <c r="N277" s="76"/>
      <c r="O277" s="126">
        <f t="shared" si="57"/>
        <v>0</v>
      </c>
      <c r="P277" s="126">
        <f t="shared" si="59"/>
        <v>2</v>
      </c>
      <c r="Q277" s="127">
        <f t="shared" si="61"/>
        <v>-86</v>
      </c>
      <c r="R277" s="142">
        <f t="shared" si="63"/>
        <v>4.1666666666666666E-3</v>
      </c>
      <c r="T277" s="129">
        <f t="shared" si="52"/>
        <v>1000000</v>
      </c>
      <c r="U277" s="127">
        <f t="shared" si="53"/>
        <v>180</v>
      </c>
      <c r="V277" s="130"/>
      <c r="W277" s="130"/>
      <c r="X277" s="130"/>
      <c r="Y277" s="130"/>
      <c r="Z277" s="130"/>
      <c r="AA277" s="130"/>
      <c r="AB277" s="130"/>
      <c r="AC277" s="130"/>
      <c r="AD277" s="130"/>
      <c r="AE277" s="130"/>
    </row>
    <row r="278" spans="1:31" s="126" customFormat="1" ht="15" x14ac:dyDescent="0.2">
      <c r="A278" s="131">
        <f t="shared" si="54"/>
        <v>268</v>
      </c>
      <c r="B278" s="132">
        <f t="shared" si="60"/>
        <v>0</v>
      </c>
      <c r="C278" s="132">
        <f t="shared" si="55"/>
        <v>0</v>
      </c>
      <c r="D278" s="132">
        <f t="shared" si="62"/>
        <v>0</v>
      </c>
      <c r="E278" s="189">
        <f t="shared" si="56"/>
        <v>0</v>
      </c>
      <c r="F278" s="190"/>
      <c r="G278" s="190"/>
      <c r="H278" s="132">
        <f t="shared" si="58"/>
        <v>0</v>
      </c>
      <c r="I278" s="138"/>
      <c r="J278" s="139"/>
      <c r="K278" s="140"/>
      <c r="L278" s="141"/>
      <c r="M278" s="125"/>
      <c r="N278" s="76"/>
      <c r="O278" s="126">
        <f t="shared" si="57"/>
        <v>0</v>
      </c>
      <c r="P278" s="126">
        <f t="shared" si="59"/>
        <v>2</v>
      </c>
      <c r="Q278" s="127">
        <f t="shared" si="61"/>
        <v>-87</v>
      </c>
      <c r="R278" s="142">
        <f t="shared" si="63"/>
        <v>4.1666666666666666E-3</v>
      </c>
      <c r="T278" s="129">
        <f t="shared" si="52"/>
        <v>1000000</v>
      </c>
      <c r="U278" s="127">
        <f t="shared" si="53"/>
        <v>180</v>
      </c>
      <c r="V278" s="130"/>
      <c r="W278" s="130"/>
      <c r="X278" s="130"/>
      <c r="Y278" s="130"/>
      <c r="Z278" s="130"/>
      <c r="AA278" s="130"/>
      <c r="AB278" s="130"/>
      <c r="AC278" s="130"/>
      <c r="AD278" s="130"/>
      <c r="AE278" s="130"/>
    </row>
    <row r="279" spans="1:31" s="126" customFormat="1" ht="15" x14ac:dyDescent="0.2">
      <c r="A279" s="131">
        <f t="shared" si="54"/>
        <v>269</v>
      </c>
      <c r="B279" s="132">
        <f t="shared" si="60"/>
        <v>0</v>
      </c>
      <c r="C279" s="132">
        <f t="shared" si="55"/>
        <v>0</v>
      </c>
      <c r="D279" s="132">
        <f t="shared" si="62"/>
        <v>0</v>
      </c>
      <c r="E279" s="189">
        <f t="shared" si="56"/>
        <v>0</v>
      </c>
      <c r="F279" s="190"/>
      <c r="G279" s="190"/>
      <c r="H279" s="132">
        <f t="shared" si="58"/>
        <v>0</v>
      </c>
      <c r="I279" s="138"/>
      <c r="J279" s="139"/>
      <c r="K279" s="140"/>
      <c r="L279" s="141"/>
      <c r="M279" s="125"/>
      <c r="N279" s="76"/>
      <c r="O279" s="126">
        <f t="shared" si="57"/>
        <v>0</v>
      </c>
      <c r="P279" s="126">
        <f t="shared" si="59"/>
        <v>2</v>
      </c>
      <c r="Q279" s="127">
        <f t="shared" si="61"/>
        <v>-88</v>
      </c>
      <c r="R279" s="142">
        <f t="shared" si="63"/>
        <v>4.1666666666666666E-3</v>
      </c>
      <c r="T279" s="129">
        <f t="shared" si="52"/>
        <v>1000000</v>
      </c>
      <c r="U279" s="127">
        <f t="shared" si="53"/>
        <v>180</v>
      </c>
      <c r="V279" s="130"/>
      <c r="W279" s="130"/>
      <c r="X279" s="130"/>
      <c r="Y279" s="130"/>
      <c r="Z279" s="130"/>
      <c r="AA279" s="130"/>
      <c r="AB279" s="130"/>
      <c r="AC279" s="130"/>
      <c r="AD279" s="130"/>
      <c r="AE279" s="130"/>
    </row>
    <row r="280" spans="1:31" s="126" customFormat="1" ht="15" x14ac:dyDescent="0.2">
      <c r="A280" s="131">
        <f t="shared" si="54"/>
        <v>270</v>
      </c>
      <c r="B280" s="132">
        <f t="shared" si="60"/>
        <v>0</v>
      </c>
      <c r="C280" s="132">
        <f t="shared" si="55"/>
        <v>0</v>
      </c>
      <c r="D280" s="132">
        <f t="shared" si="62"/>
        <v>0</v>
      </c>
      <c r="E280" s="189">
        <f t="shared" si="56"/>
        <v>0</v>
      </c>
      <c r="F280" s="190"/>
      <c r="G280" s="190"/>
      <c r="H280" s="132">
        <f t="shared" si="58"/>
        <v>0</v>
      </c>
      <c r="I280" s="138"/>
      <c r="J280" s="139"/>
      <c r="K280" s="140"/>
      <c r="L280" s="141"/>
      <c r="M280" s="125"/>
      <c r="N280" s="76"/>
      <c r="O280" s="126">
        <f t="shared" si="57"/>
        <v>0</v>
      </c>
      <c r="P280" s="126">
        <f t="shared" si="59"/>
        <v>2</v>
      </c>
      <c r="Q280" s="127">
        <f t="shared" si="61"/>
        <v>-89</v>
      </c>
      <c r="R280" s="142">
        <f t="shared" si="63"/>
        <v>4.1666666666666666E-3</v>
      </c>
      <c r="T280" s="129">
        <f t="shared" ref="T280:T343" si="64">IF(OR(L279=$R$6,I279&gt;0),B280,T279)</f>
        <v>1000000</v>
      </c>
      <c r="U280" s="127">
        <f t="shared" ref="U280:U343" si="65">IF(OR(L279=$R$6,I279&gt;0),Q280,U279)</f>
        <v>180</v>
      </c>
      <c r="V280" s="130"/>
      <c r="W280" s="130"/>
      <c r="X280" s="130"/>
      <c r="Y280" s="130"/>
      <c r="Z280" s="130"/>
      <c r="AA280" s="130"/>
      <c r="AB280" s="130"/>
      <c r="AC280" s="130"/>
      <c r="AD280" s="130"/>
      <c r="AE280" s="130"/>
    </row>
    <row r="281" spans="1:31" s="126" customFormat="1" ht="15" x14ac:dyDescent="0.2">
      <c r="A281" s="131">
        <f t="shared" si="54"/>
        <v>271</v>
      </c>
      <c r="B281" s="132">
        <f t="shared" si="60"/>
        <v>0</v>
      </c>
      <c r="C281" s="132">
        <f t="shared" si="55"/>
        <v>0</v>
      </c>
      <c r="D281" s="132">
        <f t="shared" si="62"/>
        <v>0</v>
      </c>
      <c r="E281" s="189">
        <f t="shared" si="56"/>
        <v>0</v>
      </c>
      <c r="F281" s="190"/>
      <c r="G281" s="190"/>
      <c r="H281" s="132">
        <f t="shared" si="58"/>
        <v>0</v>
      </c>
      <c r="I281" s="138"/>
      <c r="J281" s="139"/>
      <c r="K281" s="140"/>
      <c r="L281" s="141"/>
      <c r="M281" s="125"/>
      <c r="N281" s="76"/>
      <c r="O281" s="126">
        <f t="shared" si="57"/>
        <v>0</v>
      </c>
      <c r="P281" s="126">
        <f t="shared" si="59"/>
        <v>2</v>
      </c>
      <c r="Q281" s="127">
        <f t="shared" si="61"/>
        <v>-90</v>
      </c>
      <c r="R281" s="142">
        <f t="shared" si="63"/>
        <v>4.1666666666666666E-3</v>
      </c>
      <c r="T281" s="129">
        <f t="shared" si="64"/>
        <v>1000000</v>
      </c>
      <c r="U281" s="127">
        <f t="shared" si="65"/>
        <v>180</v>
      </c>
      <c r="V281" s="130"/>
      <c r="W281" s="130"/>
      <c r="X281" s="130"/>
      <c r="Y281" s="130"/>
      <c r="Z281" s="130"/>
      <c r="AA281" s="130"/>
      <c r="AB281" s="130"/>
      <c r="AC281" s="130"/>
      <c r="AD281" s="130"/>
      <c r="AE281" s="130"/>
    </row>
    <row r="282" spans="1:31" s="126" customFormat="1" ht="15" x14ac:dyDescent="0.2">
      <c r="A282" s="131">
        <f t="shared" si="54"/>
        <v>272</v>
      </c>
      <c r="B282" s="132">
        <f t="shared" si="60"/>
        <v>0</v>
      </c>
      <c r="C282" s="132">
        <f t="shared" si="55"/>
        <v>0</v>
      </c>
      <c r="D282" s="132">
        <f t="shared" si="62"/>
        <v>0</v>
      </c>
      <c r="E282" s="189">
        <f t="shared" si="56"/>
        <v>0</v>
      </c>
      <c r="F282" s="190"/>
      <c r="G282" s="190"/>
      <c r="H282" s="132">
        <f t="shared" si="58"/>
        <v>0</v>
      </c>
      <c r="I282" s="138"/>
      <c r="J282" s="139"/>
      <c r="K282" s="140"/>
      <c r="L282" s="141"/>
      <c r="M282" s="125"/>
      <c r="N282" s="76"/>
      <c r="O282" s="126">
        <f t="shared" si="57"/>
        <v>0</v>
      </c>
      <c r="P282" s="126">
        <f t="shared" si="59"/>
        <v>2</v>
      </c>
      <c r="Q282" s="127">
        <f t="shared" si="61"/>
        <v>-91</v>
      </c>
      <c r="R282" s="142">
        <f t="shared" si="63"/>
        <v>4.1666666666666666E-3</v>
      </c>
      <c r="T282" s="129">
        <f t="shared" si="64"/>
        <v>1000000</v>
      </c>
      <c r="U282" s="127">
        <f t="shared" si="65"/>
        <v>180</v>
      </c>
      <c r="V282" s="130"/>
      <c r="W282" s="130"/>
      <c r="X282" s="130"/>
      <c r="Y282" s="130"/>
      <c r="Z282" s="130"/>
      <c r="AA282" s="130"/>
      <c r="AB282" s="130"/>
      <c r="AC282" s="130"/>
      <c r="AD282" s="130"/>
      <c r="AE282" s="130"/>
    </row>
    <row r="283" spans="1:31" s="126" customFormat="1" ht="15" x14ac:dyDescent="0.2">
      <c r="A283" s="131">
        <f t="shared" si="54"/>
        <v>273</v>
      </c>
      <c r="B283" s="132">
        <f t="shared" si="60"/>
        <v>0</v>
      </c>
      <c r="C283" s="132">
        <f t="shared" si="55"/>
        <v>0</v>
      </c>
      <c r="D283" s="132">
        <f t="shared" si="62"/>
        <v>0</v>
      </c>
      <c r="E283" s="189">
        <f t="shared" si="56"/>
        <v>0</v>
      </c>
      <c r="F283" s="190"/>
      <c r="G283" s="190"/>
      <c r="H283" s="132">
        <f t="shared" si="58"/>
        <v>0</v>
      </c>
      <c r="I283" s="138"/>
      <c r="J283" s="139"/>
      <c r="K283" s="140"/>
      <c r="L283" s="141"/>
      <c r="M283" s="125"/>
      <c r="N283" s="76"/>
      <c r="O283" s="126">
        <f t="shared" si="57"/>
        <v>0</v>
      </c>
      <c r="P283" s="126">
        <f t="shared" si="59"/>
        <v>2</v>
      </c>
      <c r="Q283" s="127">
        <f t="shared" si="61"/>
        <v>-92</v>
      </c>
      <c r="R283" s="142">
        <f t="shared" si="63"/>
        <v>4.1666666666666666E-3</v>
      </c>
      <c r="T283" s="129">
        <f t="shared" si="64"/>
        <v>1000000</v>
      </c>
      <c r="U283" s="127">
        <f t="shared" si="65"/>
        <v>180</v>
      </c>
      <c r="V283" s="130"/>
      <c r="W283" s="130"/>
      <c r="X283" s="130"/>
      <c r="Y283" s="130"/>
      <c r="Z283" s="130"/>
      <c r="AA283" s="130"/>
      <c r="AB283" s="130"/>
      <c r="AC283" s="130"/>
      <c r="AD283" s="130"/>
      <c r="AE283" s="130"/>
    </row>
    <row r="284" spans="1:31" s="126" customFormat="1" ht="15" x14ac:dyDescent="0.2">
      <c r="A284" s="131">
        <f t="shared" si="54"/>
        <v>274</v>
      </c>
      <c r="B284" s="132">
        <f t="shared" si="60"/>
        <v>0</v>
      </c>
      <c r="C284" s="132">
        <f t="shared" si="55"/>
        <v>0</v>
      </c>
      <c r="D284" s="132">
        <f t="shared" si="62"/>
        <v>0</v>
      </c>
      <c r="E284" s="189">
        <f t="shared" si="56"/>
        <v>0</v>
      </c>
      <c r="F284" s="190"/>
      <c r="G284" s="190"/>
      <c r="H284" s="132">
        <f t="shared" si="58"/>
        <v>0</v>
      </c>
      <c r="I284" s="138"/>
      <c r="J284" s="139"/>
      <c r="K284" s="140"/>
      <c r="L284" s="141"/>
      <c r="M284" s="125"/>
      <c r="N284" s="76"/>
      <c r="O284" s="126">
        <f t="shared" si="57"/>
        <v>0</v>
      </c>
      <c r="P284" s="126">
        <f t="shared" si="59"/>
        <v>2</v>
      </c>
      <c r="Q284" s="127">
        <f t="shared" si="61"/>
        <v>-93</v>
      </c>
      <c r="R284" s="142">
        <f t="shared" si="63"/>
        <v>4.1666666666666666E-3</v>
      </c>
      <c r="T284" s="129">
        <f t="shared" si="64"/>
        <v>1000000</v>
      </c>
      <c r="U284" s="127">
        <f t="shared" si="65"/>
        <v>180</v>
      </c>
      <c r="V284" s="130"/>
      <c r="W284" s="130"/>
      <c r="X284" s="130"/>
      <c r="Y284" s="130"/>
      <c r="Z284" s="130"/>
      <c r="AA284" s="130"/>
      <c r="AB284" s="130"/>
      <c r="AC284" s="130"/>
      <c r="AD284" s="130"/>
      <c r="AE284" s="130"/>
    </row>
    <row r="285" spans="1:31" s="126" customFormat="1" ht="15" x14ac:dyDescent="0.2">
      <c r="A285" s="131">
        <f t="shared" si="54"/>
        <v>275</v>
      </c>
      <c r="B285" s="132">
        <f t="shared" si="60"/>
        <v>0</v>
      </c>
      <c r="C285" s="132">
        <f t="shared" si="55"/>
        <v>0</v>
      </c>
      <c r="D285" s="132">
        <f t="shared" si="62"/>
        <v>0</v>
      </c>
      <c r="E285" s="189">
        <f t="shared" si="56"/>
        <v>0</v>
      </c>
      <c r="F285" s="190"/>
      <c r="G285" s="190"/>
      <c r="H285" s="132">
        <f t="shared" si="58"/>
        <v>0</v>
      </c>
      <c r="I285" s="138"/>
      <c r="J285" s="139"/>
      <c r="K285" s="140"/>
      <c r="L285" s="141"/>
      <c r="M285" s="125"/>
      <c r="N285" s="76"/>
      <c r="O285" s="126">
        <f t="shared" si="57"/>
        <v>0</v>
      </c>
      <c r="P285" s="126">
        <f t="shared" si="59"/>
        <v>2</v>
      </c>
      <c r="Q285" s="127">
        <f t="shared" si="61"/>
        <v>-94</v>
      </c>
      <c r="R285" s="142">
        <f t="shared" si="63"/>
        <v>4.1666666666666666E-3</v>
      </c>
      <c r="T285" s="129">
        <f t="shared" si="64"/>
        <v>1000000</v>
      </c>
      <c r="U285" s="127">
        <f t="shared" si="65"/>
        <v>180</v>
      </c>
      <c r="V285" s="130"/>
      <c r="W285" s="130"/>
      <c r="X285" s="130"/>
      <c r="Y285" s="130"/>
      <c r="Z285" s="130"/>
      <c r="AA285" s="130"/>
      <c r="AB285" s="130"/>
      <c r="AC285" s="130"/>
      <c r="AD285" s="130"/>
      <c r="AE285" s="130"/>
    </row>
    <row r="286" spans="1:31" s="126" customFormat="1" ht="15" x14ac:dyDescent="0.2">
      <c r="A286" s="131">
        <f t="shared" si="54"/>
        <v>276</v>
      </c>
      <c r="B286" s="132">
        <f t="shared" si="60"/>
        <v>0</v>
      </c>
      <c r="C286" s="132">
        <f t="shared" si="55"/>
        <v>0</v>
      </c>
      <c r="D286" s="132">
        <f t="shared" si="62"/>
        <v>0</v>
      </c>
      <c r="E286" s="189">
        <f t="shared" si="56"/>
        <v>0</v>
      </c>
      <c r="F286" s="190"/>
      <c r="G286" s="190"/>
      <c r="H286" s="132">
        <f t="shared" si="58"/>
        <v>0</v>
      </c>
      <c r="I286" s="138"/>
      <c r="J286" s="139"/>
      <c r="K286" s="140"/>
      <c r="L286" s="141"/>
      <c r="M286" s="125"/>
      <c r="N286" s="76"/>
      <c r="O286" s="126">
        <f t="shared" si="57"/>
        <v>0</v>
      </c>
      <c r="P286" s="126">
        <f t="shared" si="59"/>
        <v>2</v>
      </c>
      <c r="Q286" s="127">
        <f t="shared" si="61"/>
        <v>-95</v>
      </c>
      <c r="R286" s="142">
        <f t="shared" si="63"/>
        <v>4.1666666666666666E-3</v>
      </c>
      <c r="T286" s="129">
        <f t="shared" si="64"/>
        <v>1000000</v>
      </c>
      <c r="U286" s="127">
        <f t="shared" si="65"/>
        <v>180</v>
      </c>
      <c r="V286" s="130"/>
      <c r="W286" s="130"/>
      <c r="X286" s="130"/>
      <c r="Y286" s="130"/>
      <c r="Z286" s="130"/>
      <c r="AA286" s="130"/>
      <c r="AB286" s="130"/>
      <c r="AC286" s="130"/>
      <c r="AD286" s="130"/>
      <c r="AE286" s="130"/>
    </row>
    <row r="287" spans="1:31" s="126" customFormat="1" ht="15" x14ac:dyDescent="0.2">
      <c r="A287" s="131">
        <f t="shared" si="54"/>
        <v>277</v>
      </c>
      <c r="B287" s="132">
        <f t="shared" si="60"/>
        <v>0</v>
      </c>
      <c r="C287" s="132">
        <f t="shared" si="55"/>
        <v>0</v>
      </c>
      <c r="D287" s="132">
        <f t="shared" si="62"/>
        <v>0</v>
      </c>
      <c r="E287" s="189">
        <f t="shared" si="56"/>
        <v>0</v>
      </c>
      <c r="F287" s="190"/>
      <c r="G287" s="190"/>
      <c r="H287" s="132">
        <f t="shared" si="58"/>
        <v>0</v>
      </c>
      <c r="I287" s="138"/>
      <c r="J287" s="139"/>
      <c r="K287" s="140"/>
      <c r="L287" s="141"/>
      <c r="M287" s="125"/>
      <c r="N287" s="76"/>
      <c r="O287" s="126">
        <f t="shared" si="57"/>
        <v>0</v>
      </c>
      <c r="P287" s="126">
        <f t="shared" si="59"/>
        <v>2</v>
      </c>
      <c r="Q287" s="127">
        <f t="shared" si="61"/>
        <v>-96</v>
      </c>
      <c r="R287" s="142">
        <f t="shared" si="63"/>
        <v>4.1666666666666666E-3</v>
      </c>
      <c r="T287" s="129">
        <f t="shared" si="64"/>
        <v>1000000</v>
      </c>
      <c r="U287" s="127">
        <f t="shared" si="65"/>
        <v>180</v>
      </c>
      <c r="V287" s="130"/>
      <c r="W287" s="130"/>
      <c r="X287" s="130"/>
      <c r="Y287" s="130"/>
      <c r="Z287" s="130"/>
      <c r="AA287" s="130"/>
      <c r="AB287" s="130"/>
      <c r="AC287" s="130"/>
      <c r="AD287" s="130"/>
      <c r="AE287" s="130"/>
    </row>
    <row r="288" spans="1:31" s="126" customFormat="1" ht="15" x14ac:dyDescent="0.2">
      <c r="A288" s="131">
        <f t="shared" si="54"/>
        <v>278</v>
      </c>
      <c r="B288" s="132">
        <f t="shared" si="60"/>
        <v>0</v>
      </c>
      <c r="C288" s="132">
        <f t="shared" si="55"/>
        <v>0</v>
      </c>
      <c r="D288" s="132">
        <f t="shared" si="62"/>
        <v>0</v>
      </c>
      <c r="E288" s="189">
        <f t="shared" si="56"/>
        <v>0</v>
      </c>
      <c r="F288" s="190"/>
      <c r="G288" s="190"/>
      <c r="H288" s="132">
        <f t="shared" si="58"/>
        <v>0</v>
      </c>
      <c r="I288" s="138"/>
      <c r="J288" s="139"/>
      <c r="K288" s="140"/>
      <c r="L288" s="141"/>
      <c r="M288" s="125"/>
      <c r="N288" s="76"/>
      <c r="O288" s="126">
        <f t="shared" si="57"/>
        <v>0</v>
      </c>
      <c r="P288" s="126">
        <f t="shared" si="59"/>
        <v>2</v>
      </c>
      <c r="Q288" s="127">
        <f t="shared" si="61"/>
        <v>-97</v>
      </c>
      <c r="R288" s="142">
        <f t="shared" si="63"/>
        <v>4.1666666666666666E-3</v>
      </c>
      <c r="T288" s="129">
        <f t="shared" si="64"/>
        <v>1000000</v>
      </c>
      <c r="U288" s="127">
        <f t="shared" si="65"/>
        <v>180</v>
      </c>
      <c r="V288" s="130"/>
      <c r="W288" s="130"/>
      <c r="X288" s="130"/>
      <c r="Y288" s="130"/>
      <c r="Z288" s="130"/>
      <c r="AA288" s="130"/>
      <c r="AB288" s="130"/>
      <c r="AC288" s="130"/>
      <c r="AD288" s="130"/>
      <c r="AE288" s="130"/>
    </row>
    <row r="289" spans="1:31" s="126" customFormat="1" ht="15" x14ac:dyDescent="0.2">
      <c r="A289" s="131">
        <f t="shared" si="54"/>
        <v>279</v>
      </c>
      <c r="B289" s="132">
        <f t="shared" si="60"/>
        <v>0</v>
      </c>
      <c r="C289" s="132">
        <f t="shared" si="55"/>
        <v>0</v>
      </c>
      <c r="D289" s="132">
        <f t="shared" si="62"/>
        <v>0</v>
      </c>
      <c r="E289" s="189">
        <f t="shared" si="56"/>
        <v>0</v>
      </c>
      <c r="F289" s="190"/>
      <c r="G289" s="190"/>
      <c r="H289" s="132">
        <f t="shared" si="58"/>
        <v>0</v>
      </c>
      <c r="I289" s="138"/>
      <c r="J289" s="139"/>
      <c r="K289" s="140"/>
      <c r="L289" s="141"/>
      <c r="M289" s="125"/>
      <c r="N289" s="76"/>
      <c r="O289" s="126">
        <f t="shared" si="57"/>
        <v>0</v>
      </c>
      <c r="P289" s="126">
        <f t="shared" si="59"/>
        <v>2</v>
      </c>
      <c r="Q289" s="127">
        <f t="shared" si="61"/>
        <v>-98</v>
      </c>
      <c r="R289" s="142">
        <f t="shared" si="63"/>
        <v>4.1666666666666666E-3</v>
      </c>
      <c r="T289" s="129">
        <f t="shared" si="64"/>
        <v>1000000</v>
      </c>
      <c r="U289" s="127">
        <f t="shared" si="65"/>
        <v>180</v>
      </c>
      <c r="V289" s="130"/>
      <c r="W289" s="130"/>
      <c r="X289" s="130"/>
      <c r="Y289" s="130"/>
      <c r="Z289" s="130"/>
      <c r="AA289" s="130"/>
      <c r="AB289" s="130"/>
      <c r="AC289" s="130"/>
      <c r="AD289" s="130"/>
      <c r="AE289" s="130"/>
    </row>
    <row r="290" spans="1:31" s="126" customFormat="1" ht="15" x14ac:dyDescent="0.2">
      <c r="A290" s="131">
        <f t="shared" si="54"/>
        <v>280</v>
      </c>
      <c r="B290" s="132">
        <f t="shared" si="60"/>
        <v>0</v>
      </c>
      <c r="C290" s="132">
        <f t="shared" si="55"/>
        <v>0</v>
      </c>
      <c r="D290" s="132">
        <f t="shared" si="62"/>
        <v>0</v>
      </c>
      <c r="E290" s="189">
        <f t="shared" si="56"/>
        <v>0</v>
      </c>
      <c r="F290" s="190"/>
      <c r="G290" s="190"/>
      <c r="H290" s="132">
        <f t="shared" si="58"/>
        <v>0</v>
      </c>
      <c r="I290" s="138"/>
      <c r="J290" s="139"/>
      <c r="K290" s="140"/>
      <c r="L290" s="141"/>
      <c r="M290" s="125"/>
      <c r="N290" s="76"/>
      <c r="O290" s="126">
        <f t="shared" si="57"/>
        <v>0</v>
      </c>
      <c r="P290" s="126">
        <f t="shared" si="59"/>
        <v>2</v>
      </c>
      <c r="Q290" s="127">
        <f t="shared" si="61"/>
        <v>-99</v>
      </c>
      <c r="R290" s="142">
        <f t="shared" si="63"/>
        <v>4.1666666666666666E-3</v>
      </c>
      <c r="T290" s="129">
        <f t="shared" si="64"/>
        <v>1000000</v>
      </c>
      <c r="U290" s="127">
        <f t="shared" si="65"/>
        <v>180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</row>
    <row r="291" spans="1:31" s="126" customFormat="1" ht="15" x14ac:dyDescent="0.2">
      <c r="A291" s="131">
        <f t="shared" si="54"/>
        <v>281</v>
      </c>
      <c r="B291" s="132">
        <f t="shared" si="60"/>
        <v>0</v>
      </c>
      <c r="C291" s="132">
        <f t="shared" si="55"/>
        <v>0</v>
      </c>
      <c r="D291" s="132">
        <f t="shared" si="62"/>
        <v>0</v>
      </c>
      <c r="E291" s="189">
        <f t="shared" si="56"/>
        <v>0</v>
      </c>
      <c r="F291" s="190"/>
      <c r="G291" s="190"/>
      <c r="H291" s="132">
        <f t="shared" si="58"/>
        <v>0</v>
      </c>
      <c r="I291" s="138"/>
      <c r="J291" s="139"/>
      <c r="K291" s="140"/>
      <c r="L291" s="141"/>
      <c r="M291" s="125"/>
      <c r="N291" s="76"/>
      <c r="O291" s="126">
        <f t="shared" si="57"/>
        <v>0</v>
      </c>
      <c r="P291" s="126">
        <f t="shared" si="59"/>
        <v>2</v>
      </c>
      <c r="Q291" s="127">
        <f t="shared" si="61"/>
        <v>-100</v>
      </c>
      <c r="R291" s="142">
        <f t="shared" si="63"/>
        <v>4.1666666666666666E-3</v>
      </c>
      <c r="T291" s="129">
        <f t="shared" si="64"/>
        <v>1000000</v>
      </c>
      <c r="U291" s="127">
        <f t="shared" si="65"/>
        <v>180</v>
      </c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</row>
    <row r="292" spans="1:31" s="126" customFormat="1" ht="15" x14ac:dyDescent="0.2">
      <c r="A292" s="131">
        <f t="shared" si="54"/>
        <v>282</v>
      </c>
      <c r="B292" s="132">
        <f t="shared" si="60"/>
        <v>0</v>
      </c>
      <c r="C292" s="132">
        <f t="shared" si="55"/>
        <v>0</v>
      </c>
      <c r="D292" s="132">
        <f t="shared" si="62"/>
        <v>0</v>
      </c>
      <c r="E292" s="189">
        <f t="shared" si="56"/>
        <v>0</v>
      </c>
      <c r="F292" s="190"/>
      <c r="G292" s="190"/>
      <c r="H292" s="132">
        <f t="shared" si="58"/>
        <v>0</v>
      </c>
      <c r="I292" s="138"/>
      <c r="J292" s="139"/>
      <c r="K292" s="140"/>
      <c r="L292" s="141"/>
      <c r="M292" s="125"/>
      <c r="N292" s="76"/>
      <c r="O292" s="126">
        <f t="shared" si="57"/>
        <v>0</v>
      </c>
      <c r="P292" s="126">
        <f t="shared" si="59"/>
        <v>2</v>
      </c>
      <c r="Q292" s="127">
        <f t="shared" si="61"/>
        <v>-101</v>
      </c>
      <c r="R292" s="142">
        <f t="shared" si="63"/>
        <v>4.1666666666666666E-3</v>
      </c>
      <c r="T292" s="129">
        <f t="shared" si="64"/>
        <v>1000000</v>
      </c>
      <c r="U292" s="127">
        <f t="shared" si="65"/>
        <v>180</v>
      </c>
      <c r="V292" s="130"/>
      <c r="W292" s="130"/>
      <c r="X292" s="130"/>
      <c r="Y292" s="130"/>
      <c r="Z292" s="130"/>
      <c r="AA292" s="130"/>
      <c r="AB292" s="130"/>
      <c r="AC292" s="130"/>
      <c r="AD292" s="130"/>
      <c r="AE292" s="130"/>
    </row>
    <row r="293" spans="1:31" s="126" customFormat="1" ht="15" x14ac:dyDescent="0.2">
      <c r="A293" s="131">
        <f t="shared" si="54"/>
        <v>283</v>
      </c>
      <c r="B293" s="132">
        <f t="shared" si="60"/>
        <v>0</v>
      </c>
      <c r="C293" s="132">
        <f t="shared" si="55"/>
        <v>0</v>
      </c>
      <c r="D293" s="132">
        <f t="shared" si="62"/>
        <v>0</v>
      </c>
      <c r="E293" s="189">
        <f t="shared" si="56"/>
        <v>0</v>
      </c>
      <c r="F293" s="190"/>
      <c r="G293" s="190"/>
      <c r="H293" s="132">
        <f t="shared" si="58"/>
        <v>0</v>
      </c>
      <c r="I293" s="138"/>
      <c r="J293" s="139"/>
      <c r="K293" s="140"/>
      <c r="L293" s="141"/>
      <c r="M293" s="125"/>
      <c r="N293" s="76"/>
      <c r="O293" s="126">
        <f t="shared" si="57"/>
        <v>0</v>
      </c>
      <c r="P293" s="126">
        <f t="shared" si="59"/>
        <v>2</v>
      </c>
      <c r="Q293" s="127">
        <f t="shared" si="61"/>
        <v>-102</v>
      </c>
      <c r="R293" s="142">
        <f t="shared" si="63"/>
        <v>4.1666666666666666E-3</v>
      </c>
      <c r="T293" s="129">
        <f t="shared" si="64"/>
        <v>1000000</v>
      </c>
      <c r="U293" s="127">
        <f t="shared" si="65"/>
        <v>180</v>
      </c>
      <c r="V293" s="130"/>
      <c r="W293" s="130"/>
      <c r="X293" s="130"/>
      <c r="Y293" s="130"/>
      <c r="Z293" s="130"/>
      <c r="AA293" s="130"/>
      <c r="AB293" s="130"/>
      <c r="AC293" s="130"/>
      <c r="AD293" s="130"/>
      <c r="AE293" s="130"/>
    </row>
    <row r="294" spans="1:31" s="126" customFormat="1" ht="15" x14ac:dyDescent="0.2">
      <c r="A294" s="131">
        <f t="shared" si="54"/>
        <v>284</v>
      </c>
      <c r="B294" s="132">
        <f t="shared" si="60"/>
        <v>0</v>
      </c>
      <c r="C294" s="132">
        <f t="shared" si="55"/>
        <v>0</v>
      </c>
      <c r="D294" s="132">
        <f t="shared" si="62"/>
        <v>0</v>
      </c>
      <c r="E294" s="189">
        <f t="shared" si="56"/>
        <v>0</v>
      </c>
      <c r="F294" s="190"/>
      <c r="G294" s="190"/>
      <c r="H294" s="132">
        <f t="shared" si="58"/>
        <v>0</v>
      </c>
      <c r="I294" s="138"/>
      <c r="J294" s="139"/>
      <c r="K294" s="140"/>
      <c r="L294" s="141"/>
      <c r="M294" s="125"/>
      <c r="N294" s="76"/>
      <c r="O294" s="126">
        <f t="shared" si="57"/>
        <v>0</v>
      </c>
      <c r="P294" s="126">
        <f t="shared" si="59"/>
        <v>2</v>
      </c>
      <c r="Q294" s="127">
        <f t="shared" si="61"/>
        <v>-103</v>
      </c>
      <c r="R294" s="142">
        <f t="shared" si="63"/>
        <v>4.1666666666666666E-3</v>
      </c>
      <c r="T294" s="129">
        <f t="shared" si="64"/>
        <v>1000000</v>
      </c>
      <c r="U294" s="127">
        <f t="shared" si="65"/>
        <v>180</v>
      </c>
      <c r="V294" s="130"/>
      <c r="W294" s="130"/>
      <c r="X294" s="130"/>
      <c r="Y294" s="130"/>
      <c r="Z294" s="130"/>
      <c r="AA294" s="130"/>
      <c r="AB294" s="130"/>
      <c r="AC294" s="130"/>
      <c r="AD294" s="130"/>
      <c r="AE294" s="130"/>
    </row>
    <row r="295" spans="1:31" s="126" customFormat="1" ht="15" x14ac:dyDescent="0.2">
      <c r="A295" s="131">
        <f t="shared" si="54"/>
        <v>285</v>
      </c>
      <c r="B295" s="132">
        <f t="shared" si="60"/>
        <v>0</v>
      </c>
      <c r="C295" s="132">
        <f t="shared" si="55"/>
        <v>0</v>
      </c>
      <c r="D295" s="132">
        <f t="shared" si="62"/>
        <v>0</v>
      </c>
      <c r="E295" s="189">
        <f t="shared" si="56"/>
        <v>0</v>
      </c>
      <c r="F295" s="190"/>
      <c r="G295" s="190"/>
      <c r="H295" s="132">
        <f t="shared" si="58"/>
        <v>0</v>
      </c>
      <c r="I295" s="138"/>
      <c r="J295" s="139"/>
      <c r="K295" s="140"/>
      <c r="L295" s="141"/>
      <c r="M295" s="125"/>
      <c r="N295" s="76"/>
      <c r="O295" s="126">
        <f t="shared" si="57"/>
        <v>0</v>
      </c>
      <c r="P295" s="126">
        <f t="shared" si="59"/>
        <v>2</v>
      </c>
      <c r="Q295" s="127">
        <f t="shared" si="61"/>
        <v>-104</v>
      </c>
      <c r="R295" s="142">
        <f t="shared" si="63"/>
        <v>4.1666666666666666E-3</v>
      </c>
      <c r="T295" s="129">
        <f t="shared" si="64"/>
        <v>1000000</v>
      </c>
      <c r="U295" s="127">
        <f t="shared" si="65"/>
        <v>180</v>
      </c>
      <c r="V295" s="130"/>
      <c r="W295" s="130"/>
      <c r="X295" s="130"/>
      <c r="Y295" s="130"/>
      <c r="Z295" s="130"/>
      <c r="AA295" s="130"/>
      <c r="AB295" s="130"/>
      <c r="AC295" s="130"/>
      <c r="AD295" s="130"/>
      <c r="AE295" s="130"/>
    </row>
    <row r="296" spans="1:31" s="126" customFormat="1" ht="15" x14ac:dyDescent="0.2">
      <c r="A296" s="131">
        <f t="shared" si="54"/>
        <v>286</v>
      </c>
      <c r="B296" s="132">
        <f t="shared" si="60"/>
        <v>0</v>
      </c>
      <c r="C296" s="132">
        <f t="shared" si="55"/>
        <v>0</v>
      </c>
      <c r="D296" s="132">
        <f t="shared" si="62"/>
        <v>0</v>
      </c>
      <c r="E296" s="189">
        <f t="shared" si="56"/>
        <v>0</v>
      </c>
      <c r="F296" s="190"/>
      <c r="G296" s="190"/>
      <c r="H296" s="132">
        <f t="shared" si="58"/>
        <v>0</v>
      </c>
      <c r="I296" s="138"/>
      <c r="J296" s="139"/>
      <c r="K296" s="140"/>
      <c r="L296" s="141"/>
      <c r="M296" s="125"/>
      <c r="N296" s="76"/>
      <c r="O296" s="126">
        <f t="shared" si="57"/>
        <v>0</v>
      </c>
      <c r="P296" s="126">
        <f t="shared" si="59"/>
        <v>2</v>
      </c>
      <c r="Q296" s="127">
        <f t="shared" si="61"/>
        <v>-105</v>
      </c>
      <c r="R296" s="142">
        <f t="shared" si="63"/>
        <v>4.1666666666666666E-3</v>
      </c>
      <c r="T296" s="129">
        <f t="shared" si="64"/>
        <v>1000000</v>
      </c>
      <c r="U296" s="127">
        <f t="shared" si="65"/>
        <v>180</v>
      </c>
      <c r="V296" s="130"/>
      <c r="W296" s="130"/>
      <c r="X296" s="130"/>
      <c r="Y296" s="130"/>
      <c r="Z296" s="130"/>
      <c r="AA296" s="130"/>
      <c r="AB296" s="130"/>
      <c r="AC296" s="130"/>
      <c r="AD296" s="130"/>
      <c r="AE296" s="130"/>
    </row>
    <row r="297" spans="1:31" s="126" customFormat="1" ht="15" x14ac:dyDescent="0.2">
      <c r="A297" s="131">
        <f t="shared" si="54"/>
        <v>287</v>
      </c>
      <c r="B297" s="132">
        <f t="shared" si="60"/>
        <v>0</v>
      </c>
      <c r="C297" s="132">
        <f t="shared" si="55"/>
        <v>0</v>
      </c>
      <c r="D297" s="132">
        <f t="shared" si="62"/>
        <v>0</v>
      </c>
      <c r="E297" s="189">
        <f t="shared" si="56"/>
        <v>0</v>
      </c>
      <c r="F297" s="190"/>
      <c r="G297" s="190"/>
      <c r="H297" s="132">
        <f t="shared" si="58"/>
        <v>0</v>
      </c>
      <c r="I297" s="138"/>
      <c r="J297" s="139"/>
      <c r="K297" s="140"/>
      <c r="L297" s="141"/>
      <c r="M297" s="125"/>
      <c r="N297" s="76"/>
      <c r="O297" s="126">
        <f t="shared" si="57"/>
        <v>0</v>
      </c>
      <c r="P297" s="126">
        <f t="shared" si="59"/>
        <v>2</v>
      </c>
      <c r="Q297" s="127">
        <f t="shared" si="61"/>
        <v>-106</v>
      </c>
      <c r="R297" s="142">
        <f t="shared" si="63"/>
        <v>4.1666666666666666E-3</v>
      </c>
      <c r="T297" s="129">
        <f t="shared" si="64"/>
        <v>1000000</v>
      </c>
      <c r="U297" s="127">
        <f t="shared" si="65"/>
        <v>180</v>
      </c>
      <c r="V297" s="130"/>
      <c r="W297" s="130"/>
      <c r="X297" s="130"/>
      <c r="Y297" s="130"/>
      <c r="Z297" s="130"/>
      <c r="AA297" s="130"/>
      <c r="AB297" s="130"/>
      <c r="AC297" s="130"/>
      <c r="AD297" s="130"/>
      <c r="AE297" s="130"/>
    </row>
    <row r="298" spans="1:31" s="126" customFormat="1" ht="15" x14ac:dyDescent="0.2">
      <c r="A298" s="131">
        <f t="shared" si="54"/>
        <v>288</v>
      </c>
      <c r="B298" s="132">
        <f t="shared" si="60"/>
        <v>0</v>
      </c>
      <c r="C298" s="132">
        <f t="shared" si="55"/>
        <v>0</v>
      </c>
      <c r="D298" s="132">
        <f t="shared" si="62"/>
        <v>0</v>
      </c>
      <c r="E298" s="189">
        <f t="shared" si="56"/>
        <v>0</v>
      </c>
      <c r="F298" s="190"/>
      <c r="G298" s="190"/>
      <c r="H298" s="132">
        <f t="shared" si="58"/>
        <v>0</v>
      </c>
      <c r="I298" s="138"/>
      <c r="J298" s="139"/>
      <c r="K298" s="140"/>
      <c r="L298" s="141"/>
      <c r="M298" s="125"/>
      <c r="N298" s="76"/>
      <c r="O298" s="126">
        <f t="shared" si="57"/>
        <v>0</v>
      </c>
      <c r="P298" s="126">
        <f t="shared" si="59"/>
        <v>2</v>
      </c>
      <c r="Q298" s="127">
        <f t="shared" si="61"/>
        <v>-107</v>
      </c>
      <c r="R298" s="142">
        <f t="shared" si="63"/>
        <v>4.1666666666666666E-3</v>
      </c>
      <c r="T298" s="129">
        <f t="shared" si="64"/>
        <v>1000000</v>
      </c>
      <c r="U298" s="127">
        <f t="shared" si="65"/>
        <v>180</v>
      </c>
      <c r="V298" s="130"/>
      <c r="W298" s="130"/>
      <c r="X298" s="130"/>
      <c r="Y298" s="130"/>
      <c r="Z298" s="130"/>
      <c r="AA298" s="130"/>
      <c r="AB298" s="130"/>
      <c r="AC298" s="130"/>
      <c r="AD298" s="130"/>
      <c r="AE298" s="130"/>
    </row>
    <row r="299" spans="1:31" s="126" customFormat="1" ht="15" x14ac:dyDescent="0.2">
      <c r="A299" s="131">
        <f t="shared" si="54"/>
        <v>289</v>
      </c>
      <c r="B299" s="132">
        <f t="shared" si="60"/>
        <v>0</v>
      </c>
      <c r="C299" s="132">
        <f t="shared" si="55"/>
        <v>0</v>
      </c>
      <c r="D299" s="132">
        <f t="shared" si="62"/>
        <v>0</v>
      </c>
      <c r="E299" s="189">
        <f t="shared" si="56"/>
        <v>0</v>
      </c>
      <c r="F299" s="190"/>
      <c r="G299" s="190"/>
      <c r="H299" s="132">
        <f t="shared" si="58"/>
        <v>0</v>
      </c>
      <c r="I299" s="138"/>
      <c r="J299" s="139"/>
      <c r="K299" s="140"/>
      <c r="L299" s="141"/>
      <c r="M299" s="125"/>
      <c r="N299" s="76"/>
      <c r="O299" s="126">
        <f t="shared" si="57"/>
        <v>0</v>
      </c>
      <c r="P299" s="126">
        <f t="shared" si="59"/>
        <v>2</v>
      </c>
      <c r="Q299" s="127">
        <f t="shared" si="61"/>
        <v>-108</v>
      </c>
      <c r="R299" s="142">
        <f t="shared" si="63"/>
        <v>4.1666666666666666E-3</v>
      </c>
      <c r="T299" s="129">
        <f t="shared" si="64"/>
        <v>1000000</v>
      </c>
      <c r="U299" s="127">
        <f t="shared" si="65"/>
        <v>180</v>
      </c>
      <c r="V299" s="130"/>
      <c r="W299" s="130"/>
      <c r="X299" s="130"/>
      <c r="Y299" s="130"/>
      <c r="Z299" s="130"/>
      <c r="AA299" s="130"/>
      <c r="AB299" s="130"/>
      <c r="AC299" s="130"/>
      <c r="AD299" s="130"/>
      <c r="AE299" s="130"/>
    </row>
    <row r="300" spans="1:31" s="126" customFormat="1" ht="15" x14ac:dyDescent="0.2">
      <c r="A300" s="131">
        <f t="shared" si="54"/>
        <v>290</v>
      </c>
      <c r="B300" s="132">
        <f t="shared" si="60"/>
        <v>0</v>
      </c>
      <c r="C300" s="132">
        <f t="shared" si="55"/>
        <v>0</v>
      </c>
      <c r="D300" s="132">
        <f t="shared" si="62"/>
        <v>0</v>
      </c>
      <c r="E300" s="189">
        <f t="shared" si="56"/>
        <v>0</v>
      </c>
      <c r="F300" s="190"/>
      <c r="G300" s="190"/>
      <c r="H300" s="132">
        <f t="shared" si="58"/>
        <v>0</v>
      </c>
      <c r="I300" s="138"/>
      <c r="J300" s="139"/>
      <c r="K300" s="140"/>
      <c r="L300" s="141"/>
      <c r="M300" s="125"/>
      <c r="N300" s="76"/>
      <c r="O300" s="126">
        <f t="shared" si="57"/>
        <v>0</v>
      </c>
      <c r="P300" s="126">
        <f t="shared" si="59"/>
        <v>2</v>
      </c>
      <c r="Q300" s="127">
        <f t="shared" si="61"/>
        <v>-109</v>
      </c>
      <c r="R300" s="142">
        <f t="shared" si="63"/>
        <v>4.1666666666666666E-3</v>
      </c>
      <c r="T300" s="129">
        <f t="shared" si="64"/>
        <v>1000000</v>
      </c>
      <c r="U300" s="127">
        <f t="shared" si="65"/>
        <v>180</v>
      </c>
      <c r="V300" s="130"/>
      <c r="W300" s="130"/>
      <c r="X300" s="130"/>
      <c r="Y300" s="130"/>
      <c r="Z300" s="130"/>
      <c r="AA300" s="130"/>
      <c r="AB300" s="130"/>
      <c r="AC300" s="130"/>
      <c r="AD300" s="130"/>
      <c r="AE300" s="130"/>
    </row>
    <row r="301" spans="1:31" s="126" customFormat="1" ht="15" x14ac:dyDescent="0.2">
      <c r="A301" s="131">
        <f t="shared" si="54"/>
        <v>291</v>
      </c>
      <c r="B301" s="132">
        <f t="shared" si="60"/>
        <v>0</v>
      </c>
      <c r="C301" s="132">
        <f t="shared" si="55"/>
        <v>0</v>
      </c>
      <c r="D301" s="132">
        <f t="shared" si="62"/>
        <v>0</v>
      </c>
      <c r="E301" s="189">
        <f t="shared" si="56"/>
        <v>0</v>
      </c>
      <c r="F301" s="190"/>
      <c r="G301" s="190"/>
      <c r="H301" s="132">
        <f t="shared" si="58"/>
        <v>0</v>
      </c>
      <c r="I301" s="138"/>
      <c r="J301" s="139"/>
      <c r="K301" s="140"/>
      <c r="L301" s="141"/>
      <c r="M301" s="125"/>
      <c r="N301" s="76"/>
      <c r="O301" s="126">
        <f t="shared" si="57"/>
        <v>0</v>
      </c>
      <c r="P301" s="126">
        <f t="shared" si="59"/>
        <v>2</v>
      </c>
      <c r="Q301" s="127">
        <f t="shared" si="61"/>
        <v>-110</v>
      </c>
      <c r="R301" s="142">
        <f t="shared" si="63"/>
        <v>4.1666666666666666E-3</v>
      </c>
      <c r="T301" s="129">
        <f t="shared" si="64"/>
        <v>1000000</v>
      </c>
      <c r="U301" s="127">
        <f t="shared" si="65"/>
        <v>180</v>
      </c>
      <c r="V301" s="130"/>
      <c r="W301" s="130"/>
      <c r="X301" s="130"/>
      <c r="Y301" s="130"/>
      <c r="Z301" s="130"/>
      <c r="AA301" s="130"/>
      <c r="AB301" s="130"/>
      <c r="AC301" s="130"/>
      <c r="AD301" s="130"/>
      <c r="AE301" s="130"/>
    </row>
    <row r="302" spans="1:31" s="126" customFormat="1" ht="15" x14ac:dyDescent="0.2">
      <c r="A302" s="131">
        <f t="shared" si="54"/>
        <v>292</v>
      </c>
      <c r="B302" s="132">
        <f t="shared" si="60"/>
        <v>0</v>
      </c>
      <c r="C302" s="132">
        <f t="shared" si="55"/>
        <v>0</v>
      </c>
      <c r="D302" s="132">
        <f t="shared" si="62"/>
        <v>0</v>
      </c>
      <c r="E302" s="189">
        <f t="shared" si="56"/>
        <v>0</v>
      </c>
      <c r="F302" s="190"/>
      <c r="G302" s="190"/>
      <c r="H302" s="132">
        <f t="shared" si="58"/>
        <v>0</v>
      </c>
      <c r="I302" s="138"/>
      <c r="J302" s="139"/>
      <c r="K302" s="140"/>
      <c r="L302" s="141"/>
      <c r="M302" s="125"/>
      <c r="N302" s="76"/>
      <c r="O302" s="126">
        <f t="shared" si="57"/>
        <v>0</v>
      </c>
      <c r="P302" s="126">
        <f t="shared" si="59"/>
        <v>2</v>
      </c>
      <c r="Q302" s="127">
        <f t="shared" si="61"/>
        <v>-111</v>
      </c>
      <c r="R302" s="142">
        <f t="shared" si="63"/>
        <v>4.1666666666666666E-3</v>
      </c>
      <c r="T302" s="129">
        <f t="shared" si="64"/>
        <v>1000000</v>
      </c>
      <c r="U302" s="127">
        <f t="shared" si="65"/>
        <v>180</v>
      </c>
      <c r="V302" s="130"/>
      <c r="W302" s="130"/>
      <c r="X302" s="130"/>
      <c r="Y302" s="130"/>
      <c r="Z302" s="130"/>
      <c r="AA302" s="130"/>
      <c r="AB302" s="130"/>
      <c r="AC302" s="130"/>
      <c r="AD302" s="130"/>
      <c r="AE302" s="130"/>
    </row>
    <row r="303" spans="1:31" s="126" customFormat="1" ht="15" x14ac:dyDescent="0.2">
      <c r="A303" s="131">
        <f t="shared" si="54"/>
        <v>293</v>
      </c>
      <c r="B303" s="132">
        <f t="shared" si="60"/>
        <v>0</v>
      </c>
      <c r="C303" s="132">
        <f t="shared" si="55"/>
        <v>0</v>
      </c>
      <c r="D303" s="132">
        <f t="shared" si="62"/>
        <v>0</v>
      </c>
      <c r="E303" s="189">
        <f t="shared" si="56"/>
        <v>0</v>
      </c>
      <c r="F303" s="190"/>
      <c r="G303" s="190"/>
      <c r="H303" s="132">
        <f t="shared" si="58"/>
        <v>0</v>
      </c>
      <c r="I303" s="138"/>
      <c r="J303" s="139"/>
      <c r="K303" s="140"/>
      <c r="L303" s="141"/>
      <c r="M303" s="125"/>
      <c r="N303" s="76"/>
      <c r="O303" s="126">
        <f t="shared" si="57"/>
        <v>0</v>
      </c>
      <c r="P303" s="126">
        <f t="shared" si="59"/>
        <v>2</v>
      </c>
      <c r="Q303" s="127">
        <f t="shared" si="61"/>
        <v>-112</v>
      </c>
      <c r="R303" s="142">
        <f t="shared" si="63"/>
        <v>4.1666666666666666E-3</v>
      </c>
      <c r="T303" s="129">
        <f t="shared" si="64"/>
        <v>1000000</v>
      </c>
      <c r="U303" s="127">
        <f t="shared" si="65"/>
        <v>180</v>
      </c>
      <c r="V303" s="130"/>
      <c r="W303" s="130"/>
      <c r="X303" s="130"/>
      <c r="Y303" s="130"/>
      <c r="Z303" s="130"/>
      <c r="AA303" s="130"/>
      <c r="AB303" s="130"/>
      <c r="AC303" s="130"/>
      <c r="AD303" s="130"/>
      <c r="AE303" s="130"/>
    </row>
    <row r="304" spans="1:31" s="126" customFormat="1" ht="15" x14ac:dyDescent="0.2">
      <c r="A304" s="131">
        <f t="shared" si="54"/>
        <v>294</v>
      </c>
      <c r="B304" s="132">
        <f t="shared" si="60"/>
        <v>0</v>
      </c>
      <c r="C304" s="132">
        <f t="shared" si="55"/>
        <v>0</v>
      </c>
      <c r="D304" s="132">
        <f t="shared" si="62"/>
        <v>0</v>
      </c>
      <c r="E304" s="189">
        <f t="shared" si="56"/>
        <v>0</v>
      </c>
      <c r="F304" s="190"/>
      <c r="G304" s="190"/>
      <c r="H304" s="132">
        <f t="shared" si="58"/>
        <v>0</v>
      </c>
      <c r="I304" s="138"/>
      <c r="J304" s="139"/>
      <c r="K304" s="140"/>
      <c r="L304" s="141"/>
      <c r="M304" s="125"/>
      <c r="N304" s="76"/>
      <c r="O304" s="126">
        <f t="shared" si="57"/>
        <v>0</v>
      </c>
      <c r="P304" s="126">
        <f t="shared" si="59"/>
        <v>2</v>
      </c>
      <c r="Q304" s="127">
        <f t="shared" si="61"/>
        <v>-113</v>
      </c>
      <c r="R304" s="142">
        <f t="shared" si="63"/>
        <v>4.1666666666666666E-3</v>
      </c>
      <c r="T304" s="129">
        <f t="shared" si="64"/>
        <v>1000000</v>
      </c>
      <c r="U304" s="127">
        <f t="shared" si="65"/>
        <v>180</v>
      </c>
      <c r="V304" s="130"/>
      <c r="W304" s="130"/>
      <c r="X304" s="130"/>
      <c r="Y304" s="130"/>
      <c r="Z304" s="130"/>
      <c r="AA304" s="130"/>
      <c r="AB304" s="130"/>
      <c r="AC304" s="130"/>
      <c r="AD304" s="130"/>
      <c r="AE304" s="130"/>
    </row>
    <row r="305" spans="1:31" s="126" customFormat="1" ht="15" x14ac:dyDescent="0.2">
      <c r="A305" s="131">
        <f t="shared" si="54"/>
        <v>295</v>
      </c>
      <c r="B305" s="132">
        <f t="shared" si="60"/>
        <v>0</v>
      </c>
      <c r="C305" s="132">
        <f t="shared" si="55"/>
        <v>0</v>
      </c>
      <c r="D305" s="132">
        <f t="shared" si="62"/>
        <v>0</v>
      </c>
      <c r="E305" s="189">
        <f t="shared" si="56"/>
        <v>0</v>
      </c>
      <c r="F305" s="190"/>
      <c r="G305" s="190"/>
      <c r="H305" s="132">
        <f t="shared" si="58"/>
        <v>0</v>
      </c>
      <c r="I305" s="138"/>
      <c r="J305" s="139"/>
      <c r="K305" s="140"/>
      <c r="L305" s="141"/>
      <c r="M305" s="125"/>
      <c r="N305" s="76"/>
      <c r="O305" s="126">
        <f t="shared" si="57"/>
        <v>0</v>
      </c>
      <c r="P305" s="126">
        <f t="shared" si="59"/>
        <v>2</v>
      </c>
      <c r="Q305" s="127">
        <f t="shared" si="61"/>
        <v>-114</v>
      </c>
      <c r="R305" s="142">
        <f t="shared" si="63"/>
        <v>4.1666666666666666E-3</v>
      </c>
      <c r="T305" s="129">
        <f t="shared" si="64"/>
        <v>1000000</v>
      </c>
      <c r="U305" s="127">
        <f t="shared" si="65"/>
        <v>180</v>
      </c>
      <c r="V305" s="130"/>
      <c r="W305" s="130"/>
      <c r="X305" s="130"/>
      <c r="Y305" s="130"/>
      <c r="Z305" s="130"/>
      <c r="AA305" s="130"/>
      <c r="AB305" s="130"/>
      <c r="AC305" s="130"/>
      <c r="AD305" s="130"/>
      <c r="AE305" s="130"/>
    </row>
    <row r="306" spans="1:31" s="126" customFormat="1" ht="15" x14ac:dyDescent="0.2">
      <c r="A306" s="131">
        <f t="shared" si="54"/>
        <v>296</v>
      </c>
      <c r="B306" s="132">
        <f t="shared" si="60"/>
        <v>0</v>
      </c>
      <c r="C306" s="132">
        <f t="shared" si="55"/>
        <v>0</v>
      </c>
      <c r="D306" s="132">
        <f t="shared" si="62"/>
        <v>0</v>
      </c>
      <c r="E306" s="189">
        <f t="shared" si="56"/>
        <v>0</v>
      </c>
      <c r="F306" s="190"/>
      <c r="G306" s="190"/>
      <c r="H306" s="132">
        <f t="shared" si="58"/>
        <v>0</v>
      </c>
      <c r="I306" s="138"/>
      <c r="J306" s="139"/>
      <c r="K306" s="140"/>
      <c r="L306" s="141"/>
      <c r="M306" s="125"/>
      <c r="N306" s="76"/>
      <c r="O306" s="126">
        <f t="shared" si="57"/>
        <v>0</v>
      </c>
      <c r="P306" s="126">
        <f t="shared" si="59"/>
        <v>2</v>
      </c>
      <c r="Q306" s="127">
        <f t="shared" si="61"/>
        <v>-115</v>
      </c>
      <c r="R306" s="142">
        <f t="shared" si="63"/>
        <v>4.1666666666666666E-3</v>
      </c>
      <c r="T306" s="129">
        <f t="shared" si="64"/>
        <v>1000000</v>
      </c>
      <c r="U306" s="127">
        <f t="shared" si="65"/>
        <v>180</v>
      </c>
      <c r="V306" s="130"/>
      <c r="W306" s="130"/>
      <c r="X306" s="130"/>
      <c r="Y306" s="130"/>
      <c r="Z306" s="130"/>
      <c r="AA306" s="130"/>
      <c r="AB306" s="130"/>
      <c r="AC306" s="130"/>
      <c r="AD306" s="130"/>
      <c r="AE306" s="130"/>
    </row>
    <row r="307" spans="1:31" s="126" customFormat="1" ht="15" x14ac:dyDescent="0.2">
      <c r="A307" s="131">
        <f t="shared" si="54"/>
        <v>297</v>
      </c>
      <c r="B307" s="132">
        <f t="shared" si="60"/>
        <v>0</v>
      </c>
      <c r="C307" s="132">
        <f t="shared" si="55"/>
        <v>0</v>
      </c>
      <c r="D307" s="132">
        <f t="shared" si="62"/>
        <v>0</v>
      </c>
      <c r="E307" s="189">
        <f t="shared" si="56"/>
        <v>0</v>
      </c>
      <c r="F307" s="190"/>
      <c r="G307" s="190"/>
      <c r="H307" s="132">
        <f t="shared" si="58"/>
        <v>0</v>
      </c>
      <c r="I307" s="138"/>
      <c r="J307" s="139"/>
      <c r="K307" s="140"/>
      <c r="L307" s="141"/>
      <c r="M307" s="125"/>
      <c r="N307" s="76"/>
      <c r="O307" s="126">
        <f t="shared" si="57"/>
        <v>0</v>
      </c>
      <c r="P307" s="126">
        <f t="shared" si="59"/>
        <v>2</v>
      </c>
      <c r="Q307" s="127">
        <f t="shared" si="61"/>
        <v>-116</v>
      </c>
      <c r="R307" s="142">
        <f t="shared" si="63"/>
        <v>4.1666666666666666E-3</v>
      </c>
      <c r="T307" s="129">
        <f t="shared" si="64"/>
        <v>1000000</v>
      </c>
      <c r="U307" s="127">
        <f t="shared" si="65"/>
        <v>180</v>
      </c>
      <c r="V307" s="130"/>
      <c r="W307" s="130"/>
      <c r="X307" s="130"/>
      <c r="Y307" s="130"/>
      <c r="Z307" s="130"/>
      <c r="AA307" s="130"/>
      <c r="AB307" s="130"/>
      <c r="AC307" s="130"/>
      <c r="AD307" s="130"/>
      <c r="AE307" s="130"/>
    </row>
    <row r="308" spans="1:31" s="126" customFormat="1" ht="15" x14ac:dyDescent="0.2">
      <c r="A308" s="131">
        <f t="shared" si="54"/>
        <v>298</v>
      </c>
      <c r="B308" s="132">
        <f t="shared" si="60"/>
        <v>0</v>
      </c>
      <c r="C308" s="132">
        <f t="shared" si="55"/>
        <v>0</v>
      </c>
      <c r="D308" s="132">
        <f t="shared" si="62"/>
        <v>0</v>
      </c>
      <c r="E308" s="189">
        <f t="shared" si="56"/>
        <v>0</v>
      </c>
      <c r="F308" s="190"/>
      <c r="G308" s="190"/>
      <c r="H308" s="132">
        <f t="shared" si="58"/>
        <v>0</v>
      </c>
      <c r="I308" s="138"/>
      <c r="J308" s="139"/>
      <c r="K308" s="140"/>
      <c r="L308" s="141"/>
      <c r="M308" s="125"/>
      <c r="N308" s="76"/>
      <c r="O308" s="126">
        <f t="shared" si="57"/>
        <v>0</v>
      </c>
      <c r="P308" s="126">
        <f t="shared" si="59"/>
        <v>2</v>
      </c>
      <c r="Q308" s="127">
        <f t="shared" si="61"/>
        <v>-117</v>
      </c>
      <c r="R308" s="142">
        <f t="shared" si="63"/>
        <v>4.1666666666666666E-3</v>
      </c>
      <c r="T308" s="129">
        <f t="shared" si="64"/>
        <v>1000000</v>
      </c>
      <c r="U308" s="127">
        <f t="shared" si="65"/>
        <v>180</v>
      </c>
      <c r="V308" s="130"/>
      <c r="W308" s="130"/>
      <c r="X308" s="130"/>
      <c r="Y308" s="130"/>
      <c r="Z308" s="130"/>
      <c r="AA308" s="130"/>
      <c r="AB308" s="130"/>
      <c r="AC308" s="130"/>
      <c r="AD308" s="130"/>
      <c r="AE308" s="130"/>
    </row>
    <row r="309" spans="1:31" s="126" customFormat="1" ht="15" x14ac:dyDescent="0.2">
      <c r="A309" s="131">
        <f t="shared" si="54"/>
        <v>299</v>
      </c>
      <c r="B309" s="132">
        <f t="shared" si="60"/>
        <v>0</v>
      </c>
      <c r="C309" s="132">
        <f t="shared" si="55"/>
        <v>0</v>
      </c>
      <c r="D309" s="132">
        <f t="shared" si="62"/>
        <v>0</v>
      </c>
      <c r="E309" s="189">
        <f t="shared" si="56"/>
        <v>0</v>
      </c>
      <c r="F309" s="190"/>
      <c r="G309" s="190"/>
      <c r="H309" s="132">
        <f t="shared" si="58"/>
        <v>0</v>
      </c>
      <c r="I309" s="138"/>
      <c r="J309" s="139"/>
      <c r="K309" s="140"/>
      <c r="L309" s="141"/>
      <c r="M309" s="125"/>
      <c r="N309" s="76"/>
      <c r="O309" s="126">
        <f t="shared" si="57"/>
        <v>0</v>
      </c>
      <c r="P309" s="126">
        <f t="shared" si="59"/>
        <v>2</v>
      </c>
      <c r="Q309" s="127">
        <f t="shared" si="61"/>
        <v>-118</v>
      </c>
      <c r="R309" s="142">
        <f t="shared" si="63"/>
        <v>4.1666666666666666E-3</v>
      </c>
      <c r="T309" s="129">
        <f t="shared" si="64"/>
        <v>1000000</v>
      </c>
      <c r="U309" s="127">
        <f t="shared" si="65"/>
        <v>180</v>
      </c>
      <c r="V309" s="130"/>
      <c r="W309" s="130"/>
      <c r="X309" s="130"/>
      <c r="Y309" s="130"/>
      <c r="Z309" s="130"/>
      <c r="AA309" s="130"/>
      <c r="AB309" s="130"/>
      <c r="AC309" s="130"/>
      <c r="AD309" s="130"/>
      <c r="AE309" s="130"/>
    </row>
    <row r="310" spans="1:31" s="126" customFormat="1" ht="15" x14ac:dyDescent="0.2">
      <c r="A310" s="131">
        <f t="shared" si="54"/>
        <v>300</v>
      </c>
      <c r="B310" s="132">
        <f t="shared" si="60"/>
        <v>0</v>
      </c>
      <c r="C310" s="132">
        <f t="shared" si="55"/>
        <v>0</v>
      </c>
      <c r="D310" s="132">
        <f t="shared" si="62"/>
        <v>0</v>
      </c>
      <c r="E310" s="189">
        <f t="shared" si="56"/>
        <v>0</v>
      </c>
      <c r="F310" s="190"/>
      <c r="G310" s="190"/>
      <c r="H310" s="132">
        <f t="shared" si="58"/>
        <v>0</v>
      </c>
      <c r="I310" s="138"/>
      <c r="J310" s="139"/>
      <c r="K310" s="140"/>
      <c r="L310" s="141"/>
      <c r="M310" s="125"/>
      <c r="N310" s="76"/>
      <c r="O310" s="126">
        <f t="shared" si="57"/>
        <v>0</v>
      </c>
      <c r="P310" s="126">
        <f t="shared" si="59"/>
        <v>2</v>
      </c>
      <c r="Q310" s="127">
        <f t="shared" si="61"/>
        <v>-119</v>
      </c>
      <c r="R310" s="142">
        <f t="shared" si="63"/>
        <v>4.1666666666666666E-3</v>
      </c>
      <c r="T310" s="129">
        <f t="shared" si="64"/>
        <v>1000000</v>
      </c>
      <c r="U310" s="127">
        <f t="shared" si="65"/>
        <v>180</v>
      </c>
      <c r="V310" s="130"/>
      <c r="W310" s="130"/>
      <c r="X310" s="130"/>
      <c r="Y310" s="130"/>
      <c r="Z310" s="130"/>
      <c r="AA310" s="130"/>
      <c r="AB310" s="130"/>
      <c r="AC310" s="130"/>
      <c r="AD310" s="130"/>
      <c r="AE310" s="130"/>
    </row>
    <row r="311" spans="1:31" s="126" customFormat="1" ht="15" x14ac:dyDescent="0.2">
      <c r="A311" s="131">
        <f t="shared" si="54"/>
        <v>301</v>
      </c>
      <c r="B311" s="132">
        <f t="shared" si="60"/>
        <v>0</v>
      </c>
      <c r="C311" s="132">
        <f t="shared" si="55"/>
        <v>0</v>
      </c>
      <c r="D311" s="132">
        <f t="shared" si="62"/>
        <v>0</v>
      </c>
      <c r="E311" s="189">
        <f t="shared" si="56"/>
        <v>0</v>
      </c>
      <c r="F311" s="190"/>
      <c r="G311" s="190"/>
      <c r="H311" s="132">
        <f t="shared" si="58"/>
        <v>0</v>
      </c>
      <c r="I311" s="138"/>
      <c r="J311" s="139"/>
      <c r="K311" s="140"/>
      <c r="L311" s="141"/>
      <c r="M311" s="125"/>
      <c r="N311" s="76"/>
      <c r="O311" s="126">
        <f t="shared" si="57"/>
        <v>0</v>
      </c>
      <c r="P311" s="126">
        <f t="shared" si="59"/>
        <v>2</v>
      </c>
      <c r="Q311" s="127">
        <f t="shared" si="61"/>
        <v>-120</v>
      </c>
      <c r="R311" s="142">
        <f t="shared" si="63"/>
        <v>4.1666666666666666E-3</v>
      </c>
      <c r="T311" s="129">
        <f t="shared" si="64"/>
        <v>1000000</v>
      </c>
      <c r="U311" s="127">
        <f t="shared" si="65"/>
        <v>180</v>
      </c>
      <c r="V311" s="130"/>
      <c r="W311" s="130"/>
      <c r="X311" s="130"/>
      <c r="Y311" s="130"/>
      <c r="Z311" s="130"/>
      <c r="AA311" s="130"/>
      <c r="AB311" s="130"/>
      <c r="AC311" s="130"/>
      <c r="AD311" s="130"/>
      <c r="AE311" s="130"/>
    </row>
    <row r="312" spans="1:31" s="126" customFormat="1" ht="15" x14ac:dyDescent="0.2">
      <c r="A312" s="131">
        <f t="shared" si="54"/>
        <v>302</v>
      </c>
      <c r="B312" s="132">
        <f t="shared" si="60"/>
        <v>0</v>
      </c>
      <c r="C312" s="132">
        <f t="shared" si="55"/>
        <v>0</v>
      </c>
      <c r="D312" s="132">
        <f t="shared" si="62"/>
        <v>0</v>
      </c>
      <c r="E312" s="189">
        <f t="shared" si="56"/>
        <v>0</v>
      </c>
      <c r="F312" s="190"/>
      <c r="G312" s="190"/>
      <c r="H312" s="132">
        <f t="shared" si="58"/>
        <v>0</v>
      </c>
      <c r="I312" s="138"/>
      <c r="J312" s="139"/>
      <c r="K312" s="140"/>
      <c r="L312" s="141"/>
      <c r="M312" s="125"/>
      <c r="N312" s="76"/>
      <c r="O312" s="126">
        <f t="shared" si="57"/>
        <v>0</v>
      </c>
      <c r="P312" s="126">
        <f t="shared" si="59"/>
        <v>2</v>
      </c>
      <c r="Q312" s="127">
        <f t="shared" si="61"/>
        <v>-121</v>
      </c>
      <c r="R312" s="142">
        <f t="shared" si="63"/>
        <v>4.1666666666666666E-3</v>
      </c>
      <c r="T312" s="129">
        <f t="shared" si="64"/>
        <v>1000000</v>
      </c>
      <c r="U312" s="127">
        <f t="shared" si="65"/>
        <v>180</v>
      </c>
      <c r="V312" s="130"/>
      <c r="W312" s="130"/>
      <c r="X312" s="130"/>
      <c r="Y312" s="130"/>
      <c r="Z312" s="130"/>
      <c r="AA312" s="130"/>
      <c r="AB312" s="130"/>
      <c r="AC312" s="130"/>
      <c r="AD312" s="130"/>
      <c r="AE312" s="130"/>
    </row>
    <row r="313" spans="1:31" s="126" customFormat="1" ht="15" x14ac:dyDescent="0.2">
      <c r="A313" s="131">
        <f t="shared" si="54"/>
        <v>303</v>
      </c>
      <c r="B313" s="132">
        <f t="shared" si="60"/>
        <v>0</v>
      </c>
      <c r="C313" s="132">
        <f t="shared" si="55"/>
        <v>0</v>
      </c>
      <c r="D313" s="132">
        <f t="shared" si="62"/>
        <v>0</v>
      </c>
      <c r="E313" s="189">
        <f t="shared" si="56"/>
        <v>0</v>
      </c>
      <c r="F313" s="190"/>
      <c r="G313" s="190"/>
      <c r="H313" s="132">
        <f t="shared" si="58"/>
        <v>0</v>
      </c>
      <c r="I313" s="138"/>
      <c r="J313" s="139"/>
      <c r="K313" s="140"/>
      <c r="L313" s="141"/>
      <c r="M313" s="125"/>
      <c r="N313" s="76"/>
      <c r="O313" s="126">
        <f t="shared" si="57"/>
        <v>0</v>
      </c>
      <c r="P313" s="126">
        <f t="shared" si="59"/>
        <v>2</v>
      </c>
      <c r="Q313" s="127">
        <f t="shared" si="61"/>
        <v>-122</v>
      </c>
      <c r="R313" s="142">
        <f t="shared" si="63"/>
        <v>4.1666666666666666E-3</v>
      </c>
      <c r="T313" s="129">
        <f t="shared" si="64"/>
        <v>1000000</v>
      </c>
      <c r="U313" s="127">
        <f t="shared" si="65"/>
        <v>180</v>
      </c>
      <c r="V313" s="130"/>
      <c r="W313" s="130"/>
      <c r="X313" s="130"/>
      <c r="Y313" s="130"/>
      <c r="Z313" s="130"/>
      <c r="AA313" s="130"/>
      <c r="AB313" s="130"/>
      <c r="AC313" s="130"/>
      <c r="AD313" s="130"/>
      <c r="AE313" s="130"/>
    </row>
    <row r="314" spans="1:31" s="126" customFormat="1" ht="15" x14ac:dyDescent="0.2">
      <c r="A314" s="131">
        <f t="shared" si="54"/>
        <v>304</v>
      </c>
      <c r="B314" s="132">
        <f t="shared" si="60"/>
        <v>0</v>
      </c>
      <c r="C314" s="132">
        <f t="shared" si="55"/>
        <v>0</v>
      </c>
      <c r="D314" s="132">
        <f t="shared" si="62"/>
        <v>0</v>
      </c>
      <c r="E314" s="189">
        <f t="shared" si="56"/>
        <v>0</v>
      </c>
      <c r="F314" s="190"/>
      <c r="G314" s="190"/>
      <c r="H314" s="132">
        <f t="shared" si="58"/>
        <v>0</v>
      </c>
      <c r="I314" s="138"/>
      <c r="J314" s="139"/>
      <c r="K314" s="140"/>
      <c r="L314" s="141"/>
      <c r="M314" s="125"/>
      <c r="N314" s="76"/>
      <c r="O314" s="126">
        <f t="shared" si="57"/>
        <v>0</v>
      </c>
      <c r="P314" s="126">
        <f t="shared" si="59"/>
        <v>2</v>
      </c>
      <c r="Q314" s="127">
        <f t="shared" si="61"/>
        <v>-123</v>
      </c>
      <c r="R314" s="142">
        <f t="shared" si="63"/>
        <v>4.1666666666666666E-3</v>
      </c>
      <c r="T314" s="129">
        <f t="shared" si="64"/>
        <v>1000000</v>
      </c>
      <c r="U314" s="127">
        <f t="shared" si="65"/>
        <v>180</v>
      </c>
      <c r="V314" s="130"/>
      <c r="W314" s="130"/>
      <c r="X314" s="130"/>
      <c r="Y314" s="130"/>
      <c r="Z314" s="130"/>
      <c r="AA314" s="130"/>
      <c r="AB314" s="130"/>
      <c r="AC314" s="130"/>
      <c r="AD314" s="130"/>
      <c r="AE314" s="130"/>
    </row>
    <row r="315" spans="1:31" s="126" customFormat="1" ht="15" x14ac:dyDescent="0.2">
      <c r="A315" s="131">
        <f t="shared" si="54"/>
        <v>305</v>
      </c>
      <c r="B315" s="132">
        <f t="shared" si="60"/>
        <v>0</v>
      </c>
      <c r="C315" s="132">
        <f t="shared" si="55"/>
        <v>0</v>
      </c>
      <c r="D315" s="132">
        <f t="shared" si="62"/>
        <v>0</v>
      </c>
      <c r="E315" s="189">
        <f t="shared" si="56"/>
        <v>0</v>
      </c>
      <c r="F315" s="190"/>
      <c r="G315" s="190"/>
      <c r="H315" s="132">
        <f t="shared" si="58"/>
        <v>0</v>
      </c>
      <c r="I315" s="138"/>
      <c r="J315" s="139"/>
      <c r="K315" s="140"/>
      <c r="L315" s="141"/>
      <c r="M315" s="125"/>
      <c r="N315" s="76"/>
      <c r="O315" s="126">
        <f t="shared" si="57"/>
        <v>0</v>
      </c>
      <c r="P315" s="126">
        <f t="shared" si="59"/>
        <v>2</v>
      </c>
      <c r="Q315" s="127">
        <f t="shared" si="61"/>
        <v>-124</v>
      </c>
      <c r="R315" s="142">
        <f t="shared" si="63"/>
        <v>4.1666666666666666E-3</v>
      </c>
      <c r="T315" s="129">
        <f t="shared" si="64"/>
        <v>1000000</v>
      </c>
      <c r="U315" s="127">
        <f t="shared" si="65"/>
        <v>180</v>
      </c>
      <c r="V315" s="130"/>
      <c r="W315" s="130"/>
      <c r="X315" s="130"/>
      <c r="Y315" s="130"/>
      <c r="Z315" s="130"/>
      <c r="AA315" s="130"/>
      <c r="AB315" s="130"/>
      <c r="AC315" s="130"/>
      <c r="AD315" s="130"/>
      <c r="AE315" s="130"/>
    </row>
    <row r="316" spans="1:31" s="126" customFormat="1" ht="15" x14ac:dyDescent="0.2">
      <c r="A316" s="131">
        <f t="shared" si="54"/>
        <v>306</v>
      </c>
      <c r="B316" s="132">
        <f t="shared" si="60"/>
        <v>0</v>
      </c>
      <c r="C316" s="132">
        <f t="shared" si="55"/>
        <v>0</v>
      </c>
      <c r="D316" s="132">
        <f t="shared" si="62"/>
        <v>0</v>
      </c>
      <c r="E316" s="189">
        <f t="shared" si="56"/>
        <v>0</v>
      </c>
      <c r="F316" s="190"/>
      <c r="G316" s="190"/>
      <c r="H316" s="132">
        <f t="shared" si="58"/>
        <v>0</v>
      </c>
      <c r="I316" s="138"/>
      <c r="J316" s="139"/>
      <c r="K316" s="140"/>
      <c r="L316" s="141"/>
      <c r="M316" s="125"/>
      <c r="N316" s="76"/>
      <c r="O316" s="126">
        <f t="shared" si="57"/>
        <v>0</v>
      </c>
      <c r="P316" s="126">
        <f t="shared" si="59"/>
        <v>2</v>
      </c>
      <c r="Q316" s="127">
        <f t="shared" si="61"/>
        <v>-125</v>
      </c>
      <c r="R316" s="142">
        <f t="shared" si="63"/>
        <v>4.1666666666666666E-3</v>
      </c>
      <c r="T316" s="129">
        <f t="shared" si="64"/>
        <v>1000000</v>
      </c>
      <c r="U316" s="127">
        <f t="shared" si="65"/>
        <v>180</v>
      </c>
      <c r="V316" s="130"/>
      <c r="W316" s="130"/>
      <c r="X316" s="130"/>
      <c r="Y316" s="130"/>
      <c r="Z316" s="130"/>
      <c r="AA316" s="130"/>
      <c r="AB316" s="130"/>
      <c r="AC316" s="130"/>
      <c r="AD316" s="130"/>
      <c r="AE316" s="130"/>
    </row>
    <row r="317" spans="1:31" s="126" customFormat="1" ht="15" x14ac:dyDescent="0.2">
      <c r="A317" s="131">
        <f t="shared" si="54"/>
        <v>307</v>
      </c>
      <c r="B317" s="132">
        <f t="shared" si="60"/>
        <v>0</v>
      </c>
      <c r="C317" s="132">
        <f t="shared" si="55"/>
        <v>0</v>
      </c>
      <c r="D317" s="132">
        <f t="shared" si="62"/>
        <v>0</v>
      </c>
      <c r="E317" s="189">
        <f t="shared" si="56"/>
        <v>0</v>
      </c>
      <c r="F317" s="190"/>
      <c r="G317" s="190"/>
      <c r="H317" s="132">
        <f t="shared" si="58"/>
        <v>0</v>
      </c>
      <c r="I317" s="138"/>
      <c r="J317" s="139"/>
      <c r="K317" s="140"/>
      <c r="L317" s="141"/>
      <c r="M317" s="125"/>
      <c r="N317" s="76"/>
      <c r="O317" s="126">
        <f t="shared" si="57"/>
        <v>0</v>
      </c>
      <c r="P317" s="126">
        <f t="shared" si="59"/>
        <v>2</v>
      </c>
      <c r="Q317" s="127">
        <f t="shared" si="61"/>
        <v>-126</v>
      </c>
      <c r="R317" s="142">
        <f t="shared" si="63"/>
        <v>4.1666666666666666E-3</v>
      </c>
      <c r="T317" s="129">
        <f t="shared" si="64"/>
        <v>1000000</v>
      </c>
      <c r="U317" s="127">
        <f t="shared" si="65"/>
        <v>180</v>
      </c>
      <c r="V317" s="130"/>
      <c r="W317" s="130"/>
      <c r="X317" s="130"/>
      <c r="Y317" s="130"/>
      <c r="Z317" s="130"/>
      <c r="AA317" s="130"/>
      <c r="AB317" s="130"/>
      <c r="AC317" s="130"/>
      <c r="AD317" s="130"/>
      <c r="AE317" s="130"/>
    </row>
    <row r="318" spans="1:31" s="126" customFormat="1" ht="15" x14ac:dyDescent="0.2">
      <c r="A318" s="131">
        <f t="shared" si="54"/>
        <v>308</v>
      </c>
      <c r="B318" s="132">
        <f t="shared" si="60"/>
        <v>0</v>
      </c>
      <c r="C318" s="132">
        <f t="shared" si="55"/>
        <v>0</v>
      </c>
      <c r="D318" s="132">
        <f t="shared" si="62"/>
        <v>0</v>
      </c>
      <c r="E318" s="189">
        <f t="shared" si="56"/>
        <v>0</v>
      </c>
      <c r="F318" s="190"/>
      <c r="G318" s="190"/>
      <c r="H318" s="132">
        <f t="shared" si="58"/>
        <v>0</v>
      </c>
      <c r="I318" s="138"/>
      <c r="J318" s="139"/>
      <c r="K318" s="140"/>
      <c r="L318" s="141"/>
      <c r="M318" s="125"/>
      <c r="N318" s="76"/>
      <c r="O318" s="126">
        <f t="shared" si="57"/>
        <v>0</v>
      </c>
      <c r="P318" s="126">
        <f t="shared" si="59"/>
        <v>2</v>
      </c>
      <c r="Q318" s="127">
        <f t="shared" si="61"/>
        <v>-127</v>
      </c>
      <c r="R318" s="142">
        <f t="shared" si="63"/>
        <v>4.1666666666666666E-3</v>
      </c>
      <c r="T318" s="129">
        <f t="shared" si="64"/>
        <v>1000000</v>
      </c>
      <c r="U318" s="127">
        <f t="shared" si="65"/>
        <v>180</v>
      </c>
      <c r="V318" s="130"/>
      <c r="W318" s="130"/>
      <c r="X318" s="130"/>
      <c r="Y318" s="130"/>
      <c r="Z318" s="130"/>
      <c r="AA318" s="130"/>
      <c r="AB318" s="130"/>
      <c r="AC318" s="130"/>
      <c r="AD318" s="130"/>
      <c r="AE318" s="130"/>
    </row>
    <row r="319" spans="1:31" s="126" customFormat="1" ht="15" x14ac:dyDescent="0.2">
      <c r="A319" s="131">
        <f t="shared" si="54"/>
        <v>309</v>
      </c>
      <c r="B319" s="132">
        <f t="shared" si="60"/>
        <v>0</v>
      </c>
      <c r="C319" s="132">
        <f t="shared" si="55"/>
        <v>0</v>
      </c>
      <c r="D319" s="132">
        <f t="shared" si="62"/>
        <v>0</v>
      </c>
      <c r="E319" s="189">
        <f t="shared" si="56"/>
        <v>0</v>
      </c>
      <c r="F319" s="190"/>
      <c r="G319" s="190"/>
      <c r="H319" s="132">
        <f t="shared" si="58"/>
        <v>0</v>
      </c>
      <c r="I319" s="138"/>
      <c r="J319" s="139"/>
      <c r="K319" s="140"/>
      <c r="L319" s="141"/>
      <c r="M319" s="125"/>
      <c r="N319" s="76"/>
      <c r="O319" s="126">
        <f t="shared" si="57"/>
        <v>0</v>
      </c>
      <c r="P319" s="126">
        <f t="shared" si="59"/>
        <v>2</v>
      </c>
      <c r="Q319" s="127">
        <f t="shared" si="61"/>
        <v>-128</v>
      </c>
      <c r="R319" s="142">
        <f t="shared" si="63"/>
        <v>4.1666666666666666E-3</v>
      </c>
      <c r="T319" s="129">
        <f t="shared" si="64"/>
        <v>1000000</v>
      </c>
      <c r="U319" s="127">
        <f t="shared" si="65"/>
        <v>180</v>
      </c>
      <c r="V319" s="130"/>
      <c r="W319" s="130"/>
      <c r="X319" s="130"/>
      <c r="Y319" s="130"/>
      <c r="Z319" s="130"/>
      <c r="AA319" s="130"/>
      <c r="AB319" s="130"/>
      <c r="AC319" s="130"/>
      <c r="AD319" s="130"/>
      <c r="AE319" s="130"/>
    </row>
    <row r="320" spans="1:31" s="126" customFormat="1" ht="15" x14ac:dyDescent="0.2">
      <c r="A320" s="131">
        <f t="shared" si="54"/>
        <v>310</v>
      </c>
      <c r="B320" s="132">
        <f t="shared" si="60"/>
        <v>0</v>
      </c>
      <c r="C320" s="132">
        <f t="shared" si="55"/>
        <v>0</v>
      </c>
      <c r="D320" s="132">
        <f t="shared" si="62"/>
        <v>0</v>
      </c>
      <c r="E320" s="189">
        <f t="shared" si="56"/>
        <v>0</v>
      </c>
      <c r="F320" s="190"/>
      <c r="G320" s="190"/>
      <c r="H320" s="132">
        <f t="shared" si="58"/>
        <v>0</v>
      </c>
      <c r="I320" s="138"/>
      <c r="J320" s="139"/>
      <c r="K320" s="140"/>
      <c r="L320" s="141"/>
      <c r="M320" s="125"/>
      <c r="N320" s="76"/>
      <c r="O320" s="126">
        <f t="shared" si="57"/>
        <v>0</v>
      </c>
      <c r="P320" s="126">
        <f t="shared" si="59"/>
        <v>2</v>
      </c>
      <c r="Q320" s="127">
        <f t="shared" si="61"/>
        <v>-129</v>
      </c>
      <c r="R320" s="142">
        <f t="shared" si="63"/>
        <v>4.1666666666666666E-3</v>
      </c>
      <c r="T320" s="129">
        <f t="shared" si="64"/>
        <v>1000000</v>
      </c>
      <c r="U320" s="127">
        <f t="shared" si="65"/>
        <v>180</v>
      </c>
      <c r="V320" s="130"/>
      <c r="W320" s="130"/>
      <c r="X320" s="130"/>
      <c r="Y320" s="130"/>
      <c r="Z320" s="130"/>
      <c r="AA320" s="130"/>
      <c r="AB320" s="130"/>
      <c r="AC320" s="130"/>
      <c r="AD320" s="130"/>
      <c r="AE320" s="130"/>
    </row>
    <row r="321" spans="1:31" s="126" customFormat="1" ht="15" x14ac:dyDescent="0.2">
      <c r="A321" s="131">
        <f t="shared" si="54"/>
        <v>311</v>
      </c>
      <c r="B321" s="132">
        <f t="shared" si="60"/>
        <v>0</v>
      </c>
      <c r="C321" s="132">
        <f t="shared" si="55"/>
        <v>0</v>
      </c>
      <c r="D321" s="132">
        <f t="shared" si="62"/>
        <v>0</v>
      </c>
      <c r="E321" s="189">
        <f t="shared" si="56"/>
        <v>0</v>
      </c>
      <c r="F321" s="190"/>
      <c r="G321" s="190"/>
      <c r="H321" s="132">
        <f t="shared" si="58"/>
        <v>0</v>
      </c>
      <c r="I321" s="138"/>
      <c r="J321" s="139"/>
      <c r="K321" s="140"/>
      <c r="L321" s="141"/>
      <c r="M321" s="125"/>
      <c r="N321" s="76"/>
      <c r="O321" s="126">
        <f t="shared" si="57"/>
        <v>0</v>
      </c>
      <c r="P321" s="126">
        <f t="shared" si="59"/>
        <v>2</v>
      </c>
      <c r="Q321" s="127">
        <f t="shared" si="61"/>
        <v>-130</v>
      </c>
      <c r="R321" s="142">
        <f t="shared" si="63"/>
        <v>4.1666666666666666E-3</v>
      </c>
      <c r="T321" s="129">
        <f t="shared" si="64"/>
        <v>1000000</v>
      </c>
      <c r="U321" s="127">
        <f t="shared" si="65"/>
        <v>180</v>
      </c>
      <c r="V321" s="130"/>
      <c r="W321" s="130"/>
      <c r="X321" s="130"/>
      <c r="Y321" s="130"/>
      <c r="Z321" s="130"/>
      <c r="AA321" s="130"/>
      <c r="AB321" s="130"/>
      <c r="AC321" s="130"/>
      <c r="AD321" s="130"/>
      <c r="AE321" s="130"/>
    </row>
    <row r="322" spans="1:31" s="126" customFormat="1" ht="15" x14ac:dyDescent="0.2">
      <c r="A322" s="131">
        <f t="shared" si="54"/>
        <v>312</v>
      </c>
      <c r="B322" s="132">
        <f t="shared" si="60"/>
        <v>0</v>
      </c>
      <c r="C322" s="132">
        <f t="shared" si="55"/>
        <v>0</v>
      </c>
      <c r="D322" s="132">
        <f t="shared" si="62"/>
        <v>0</v>
      </c>
      <c r="E322" s="189">
        <f t="shared" si="56"/>
        <v>0</v>
      </c>
      <c r="F322" s="190"/>
      <c r="G322" s="190"/>
      <c r="H322" s="132">
        <f t="shared" si="58"/>
        <v>0</v>
      </c>
      <c r="I322" s="138"/>
      <c r="J322" s="139"/>
      <c r="K322" s="140"/>
      <c r="L322" s="141"/>
      <c r="M322" s="125"/>
      <c r="N322" s="76"/>
      <c r="O322" s="126">
        <f t="shared" si="57"/>
        <v>0</v>
      </c>
      <c r="P322" s="126">
        <f t="shared" si="59"/>
        <v>2</v>
      </c>
      <c r="Q322" s="127">
        <f t="shared" si="61"/>
        <v>-131</v>
      </c>
      <c r="R322" s="142">
        <f t="shared" si="63"/>
        <v>4.1666666666666666E-3</v>
      </c>
      <c r="T322" s="129">
        <f t="shared" si="64"/>
        <v>1000000</v>
      </c>
      <c r="U322" s="127">
        <f t="shared" si="65"/>
        <v>180</v>
      </c>
      <c r="V322" s="130"/>
      <c r="W322" s="130"/>
      <c r="X322" s="130"/>
      <c r="Y322" s="130"/>
      <c r="Z322" s="130"/>
      <c r="AA322" s="130"/>
      <c r="AB322" s="130"/>
      <c r="AC322" s="130"/>
      <c r="AD322" s="130"/>
      <c r="AE322" s="130"/>
    </row>
    <row r="323" spans="1:31" s="126" customFormat="1" ht="15" x14ac:dyDescent="0.2">
      <c r="A323" s="131">
        <f t="shared" si="54"/>
        <v>313</v>
      </c>
      <c r="B323" s="132">
        <f t="shared" si="60"/>
        <v>0</v>
      </c>
      <c r="C323" s="132">
        <f t="shared" si="55"/>
        <v>0</v>
      </c>
      <c r="D323" s="132">
        <f t="shared" si="62"/>
        <v>0</v>
      </c>
      <c r="E323" s="189">
        <f t="shared" si="56"/>
        <v>0</v>
      </c>
      <c r="F323" s="190"/>
      <c r="G323" s="190"/>
      <c r="H323" s="132">
        <f t="shared" si="58"/>
        <v>0</v>
      </c>
      <c r="I323" s="138"/>
      <c r="J323" s="139"/>
      <c r="K323" s="140"/>
      <c r="L323" s="141"/>
      <c r="M323" s="125"/>
      <c r="N323" s="76"/>
      <c r="O323" s="126">
        <f t="shared" si="57"/>
        <v>0</v>
      </c>
      <c r="P323" s="126">
        <f t="shared" si="59"/>
        <v>2</v>
      </c>
      <c r="Q323" s="127">
        <f t="shared" si="61"/>
        <v>-132</v>
      </c>
      <c r="R323" s="142">
        <f t="shared" si="63"/>
        <v>4.1666666666666666E-3</v>
      </c>
      <c r="T323" s="129">
        <f t="shared" si="64"/>
        <v>1000000</v>
      </c>
      <c r="U323" s="127">
        <f t="shared" si="65"/>
        <v>180</v>
      </c>
      <c r="V323" s="130"/>
      <c r="W323" s="130"/>
      <c r="X323" s="130"/>
      <c r="Y323" s="130"/>
      <c r="Z323" s="130"/>
      <c r="AA323" s="130"/>
      <c r="AB323" s="130"/>
      <c r="AC323" s="130"/>
      <c r="AD323" s="130"/>
      <c r="AE323" s="130"/>
    </row>
    <row r="324" spans="1:31" s="126" customFormat="1" ht="15" x14ac:dyDescent="0.2">
      <c r="A324" s="131">
        <f t="shared" si="54"/>
        <v>314</v>
      </c>
      <c r="B324" s="132">
        <f t="shared" si="60"/>
        <v>0</v>
      </c>
      <c r="C324" s="132">
        <f t="shared" si="55"/>
        <v>0</v>
      </c>
      <c r="D324" s="132">
        <f t="shared" si="62"/>
        <v>0</v>
      </c>
      <c r="E324" s="189">
        <f t="shared" si="56"/>
        <v>0</v>
      </c>
      <c r="F324" s="190"/>
      <c r="G324" s="190"/>
      <c r="H324" s="132">
        <f t="shared" si="58"/>
        <v>0</v>
      </c>
      <c r="I324" s="138"/>
      <c r="J324" s="139"/>
      <c r="K324" s="140"/>
      <c r="L324" s="141"/>
      <c r="M324" s="125"/>
      <c r="N324" s="76"/>
      <c r="O324" s="126">
        <f t="shared" si="57"/>
        <v>0</v>
      </c>
      <c r="P324" s="126">
        <f t="shared" si="59"/>
        <v>2</v>
      </c>
      <c r="Q324" s="127">
        <f t="shared" si="61"/>
        <v>-133</v>
      </c>
      <c r="R324" s="142">
        <f t="shared" si="63"/>
        <v>4.1666666666666666E-3</v>
      </c>
      <c r="T324" s="129">
        <f t="shared" si="64"/>
        <v>1000000</v>
      </c>
      <c r="U324" s="127">
        <f t="shared" si="65"/>
        <v>180</v>
      </c>
      <c r="V324" s="130"/>
      <c r="W324" s="130"/>
      <c r="X324" s="130"/>
      <c r="Y324" s="130"/>
      <c r="Z324" s="130"/>
      <c r="AA324" s="130"/>
      <c r="AB324" s="130"/>
      <c r="AC324" s="130"/>
      <c r="AD324" s="130"/>
      <c r="AE324" s="130"/>
    </row>
    <row r="325" spans="1:31" s="126" customFormat="1" ht="15" x14ac:dyDescent="0.2">
      <c r="A325" s="131">
        <f t="shared" ref="A325:A370" si="66">A324+1</f>
        <v>315</v>
      </c>
      <c r="B325" s="132">
        <f t="shared" si="60"/>
        <v>0</v>
      </c>
      <c r="C325" s="132">
        <f t="shared" si="55"/>
        <v>0</v>
      </c>
      <c r="D325" s="132">
        <f t="shared" si="62"/>
        <v>0</v>
      </c>
      <c r="E325" s="189">
        <f t="shared" si="56"/>
        <v>0</v>
      </c>
      <c r="F325" s="190"/>
      <c r="G325" s="190"/>
      <c r="H325" s="132">
        <f t="shared" si="58"/>
        <v>0</v>
      </c>
      <c r="I325" s="138"/>
      <c r="J325" s="139"/>
      <c r="K325" s="140"/>
      <c r="L325" s="141"/>
      <c r="M325" s="125"/>
      <c r="N325" s="76"/>
      <c r="O325" s="126">
        <f t="shared" si="57"/>
        <v>0</v>
      </c>
      <c r="P325" s="126">
        <f t="shared" si="59"/>
        <v>2</v>
      </c>
      <c r="Q325" s="127">
        <f t="shared" si="61"/>
        <v>-134</v>
      </c>
      <c r="R325" s="142">
        <f t="shared" si="63"/>
        <v>4.1666666666666666E-3</v>
      </c>
      <c r="T325" s="129">
        <f t="shared" si="64"/>
        <v>1000000</v>
      </c>
      <c r="U325" s="127">
        <f t="shared" si="65"/>
        <v>180</v>
      </c>
      <c r="V325" s="130"/>
      <c r="W325" s="130"/>
      <c r="X325" s="130"/>
      <c r="Y325" s="130"/>
      <c r="Z325" s="130"/>
      <c r="AA325" s="130"/>
      <c r="AB325" s="130"/>
      <c r="AC325" s="130"/>
      <c r="AD325" s="130"/>
      <c r="AE325" s="130"/>
    </row>
    <row r="326" spans="1:31" s="126" customFormat="1" ht="15" x14ac:dyDescent="0.2">
      <c r="A326" s="131">
        <f t="shared" si="66"/>
        <v>316</v>
      </c>
      <c r="B326" s="132">
        <f t="shared" si="60"/>
        <v>0</v>
      </c>
      <c r="C326" s="132">
        <f t="shared" si="55"/>
        <v>0</v>
      </c>
      <c r="D326" s="132">
        <f t="shared" si="62"/>
        <v>0</v>
      </c>
      <c r="E326" s="189">
        <f t="shared" si="56"/>
        <v>0</v>
      </c>
      <c r="F326" s="190"/>
      <c r="G326" s="190"/>
      <c r="H326" s="132">
        <f t="shared" si="58"/>
        <v>0</v>
      </c>
      <c r="I326" s="138"/>
      <c r="J326" s="139"/>
      <c r="K326" s="140"/>
      <c r="L326" s="141"/>
      <c r="M326" s="125"/>
      <c r="N326" s="76"/>
      <c r="O326" s="126">
        <f t="shared" si="57"/>
        <v>0</v>
      </c>
      <c r="P326" s="126">
        <f t="shared" si="59"/>
        <v>2</v>
      </c>
      <c r="Q326" s="127">
        <f t="shared" si="61"/>
        <v>-135</v>
      </c>
      <c r="R326" s="142">
        <f t="shared" si="63"/>
        <v>4.1666666666666666E-3</v>
      </c>
      <c r="T326" s="129">
        <f t="shared" si="64"/>
        <v>1000000</v>
      </c>
      <c r="U326" s="127">
        <f t="shared" si="65"/>
        <v>180</v>
      </c>
      <c r="V326" s="130"/>
      <c r="W326" s="130"/>
      <c r="X326" s="130"/>
      <c r="Y326" s="130"/>
      <c r="Z326" s="130"/>
      <c r="AA326" s="130"/>
      <c r="AB326" s="130"/>
      <c r="AC326" s="130"/>
      <c r="AD326" s="130"/>
      <c r="AE326" s="130"/>
    </row>
    <row r="327" spans="1:31" s="126" customFormat="1" ht="15" x14ac:dyDescent="0.2">
      <c r="A327" s="131">
        <f t="shared" si="66"/>
        <v>317</v>
      </c>
      <c r="B327" s="132">
        <f t="shared" si="60"/>
        <v>0</v>
      </c>
      <c r="C327" s="132">
        <f t="shared" si="55"/>
        <v>0</v>
      </c>
      <c r="D327" s="132">
        <f t="shared" si="62"/>
        <v>0</v>
      </c>
      <c r="E327" s="189">
        <f t="shared" si="56"/>
        <v>0</v>
      </c>
      <c r="F327" s="190"/>
      <c r="G327" s="190"/>
      <c r="H327" s="132">
        <f t="shared" si="58"/>
        <v>0</v>
      </c>
      <c r="I327" s="138"/>
      <c r="J327" s="139"/>
      <c r="K327" s="140"/>
      <c r="L327" s="141"/>
      <c r="M327" s="125"/>
      <c r="N327" s="76"/>
      <c r="O327" s="126">
        <f t="shared" si="57"/>
        <v>0</v>
      </c>
      <c r="P327" s="126">
        <f t="shared" si="59"/>
        <v>2</v>
      </c>
      <c r="Q327" s="127">
        <f t="shared" si="61"/>
        <v>-136</v>
      </c>
      <c r="R327" s="142">
        <f t="shared" si="63"/>
        <v>4.1666666666666666E-3</v>
      </c>
      <c r="T327" s="129">
        <f t="shared" si="64"/>
        <v>1000000</v>
      </c>
      <c r="U327" s="127">
        <f t="shared" si="65"/>
        <v>180</v>
      </c>
      <c r="V327" s="130"/>
      <c r="W327" s="130"/>
      <c r="X327" s="130"/>
      <c r="Y327" s="130"/>
      <c r="Z327" s="130"/>
      <c r="AA327" s="130"/>
      <c r="AB327" s="130"/>
      <c r="AC327" s="130"/>
      <c r="AD327" s="130"/>
      <c r="AE327" s="130"/>
    </row>
    <row r="328" spans="1:31" s="126" customFormat="1" ht="15" x14ac:dyDescent="0.2">
      <c r="A328" s="131">
        <f t="shared" si="66"/>
        <v>318</v>
      </c>
      <c r="B328" s="132">
        <f t="shared" si="60"/>
        <v>0</v>
      </c>
      <c r="C328" s="132">
        <f t="shared" si="55"/>
        <v>0</v>
      </c>
      <c r="D328" s="132">
        <f t="shared" si="62"/>
        <v>0</v>
      </c>
      <c r="E328" s="189">
        <f t="shared" si="56"/>
        <v>0</v>
      </c>
      <c r="F328" s="190"/>
      <c r="G328" s="190"/>
      <c r="H328" s="132">
        <f t="shared" si="58"/>
        <v>0</v>
      </c>
      <c r="I328" s="138"/>
      <c r="J328" s="139"/>
      <c r="K328" s="140"/>
      <c r="L328" s="141"/>
      <c r="M328" s="125"/>
      <c r="N328" s="76"/>
      <c r="O328" s="126">
        <f t="shared" si="57"/>
        <v>0</v>
      </c>
      <c r="P328" s="126">
        <f t="shared" si="59"/>
        <v>2</v>
      </c>
      <c r="Q328" s="127">
        <f t="shared" si="61"/>
        <v>-137</v>
      </c>
      <c r="R328" s="142">
        <f t="shared" si="63"/>
        <v>4.1666666666666666E-3</v>
      </c>
      <c r="T328" s="129">
        <f t="shared" si="64"/>
        <v>1000000</v>
      </c>
      <c r="U328" s="127">
        <f t="shared" si="65"/>
        <v>180</v>
      </c>
      <c r="V328" s="130"/>
      <c r="W328" s="130"/>
      <c r="X328" s="130"/>
      <c r="Y328" s="130"/>
      <c r="Z328" s="130"/>
      <c r="AA328" s="130"/>
      <c r="AB328" s="130"/>
      <c r="AC328" s="130"/>
      <c r="AD328" s="130"/>
      <c r="AE328" s="130"/>
    </row>
    <row r="329" spans="1:31" s="126" customFormat="1" ht="15" x14ac:dyDescent="0.2">
      <c r="A329" s="131">
        <f t="shared" si="66"/>
        <v>319</v>
      </c>
      <c r="B329" s="132">
        <f t="shared" si="60"/>
        <v>0</v>
      </c>
      <c r="C329" s="132">
        <f t="shared" si="55"/>
        <v>0</v>
      </c>
      <c r="D329" s="132">
        <f t="shared" si="62"/>
        <v>0</v>
      </c>
      <c r="E329" s="189">
        <f t="shared" si="56"/>
        <v>0</v>
      </c>
      <c r="F329" s="190"/>
      <c r="G329" s="190"/>
      <c r="H329" s="132">
        <f t="shared" si="58"/>
        <v>0</v>
      </c>
      <c r="I329" s="138"/>
      <c r="J329" s="139"/>
      <c r="K329" s="140"/>
      <c r="L329" s="141"/>
      <c r="M329" s="125"/>
      <c r="N329" s="76"/>
      <c r="O329" s="126">
        <f t="shared" si="57"/>
        <v>0</v>
      </c>
      <c r="P329" s="126">
        <f t="shared" si="59"/>
        <v>2</v>
      </c>
      <c r="Q329" s="127">
        <f t="shared" si="61"/>
        <v>-138</v>
      </c>
      <c r="R329" s="142">
        <f t="shared" si="63"/>
        <v>4.1666666666666666E-3</v>
      </c>
      <c r="T329" s="129">
        <f t="shared" si="64"/>
        <v>1000000</v>
      </c>
      <c r="U329" s="127">
        <f t="shared" si="65"/>
        <v>180</v>
      </c>
      <c r="V329" s="130"/>
      <c r="W329" s="130"/>
      <c r="X329" s="130"/>
      <c r="Y329" s="130"/>
      <c r="Z329" s="130"/>
      <c r="AA329" s="130"/>
      <c r="AB329" s="130"/>
      <c r="AC329" s="130"/>
      <c r="AD329" s="130"/>
      <c r="AE329" s="130"/>
    </row>
    <row r="330" spans="1:31" s="126" customFormat="1" ht="15" x14ac:dyDescent="0.2">
      <c r="A330" s="131">
        <f t="shared" si="66"/>
        <v>320</v>
      </c>
      <c r="B330" s="132">
        <f t="shared" si="60"/>
        <v>0</v>
      </c>
      <c r="C330" s="132">
        <f t="shared" ref="C330:C370" si="67">B330*R330</f>
        <v>0</v>
      </c>
      <c r="D330" s="132">
        <f t="shared" si="62"/>
        <v>0</v>
      </c>
      <c r="E330" s="189">
        <f t="shared" si="56"/>
        <v>0</v>
      </c>
      <c r="F330" s="190"/>
      <c r="G330" s="190"/>
      <c r="H330" s="132">
        <f t="shared" si="58"/>
        <v>0</v>
      </c>
      <c r="I330" s="138"/>
      <c r="J330" s="139"/>
      <c r="K330" s="140"/>
      <c r="L330" s="141"/>
      <c r="M330" s="125"/>
      <c r="N330" s="76"/>
      <c r="O330" s="126">
        <f t="shared" si="57"/>
        <v>0</v>
      </c>
      <c r="P330" s="126">
        <f t="shared" si="59"/>
        <v>2</v>
      </c>
      <c r="Q330" s="127">
        <f t="shared" si="61"/>
        <v>-139</v>
      </c>
      <c r="R330" s="142">
        <f t="shared" si="63"/>
        <v>4.1666666666666666E-3</v>
      </c>
      <c r="T330" s="129">
        <f t="shared" si="64"/>
        <v>1000000</v>
      </c>
      <c r="U330" s="127">
        <f t="shared" si="65"/>
        <v>180</v>
      </c>
      <c r="V330" s="130"/>
      <c r="W330" s="130"/>
      <c r="X330" s="130"/>
      <c r="Y330" s="130"/>
      <c r="Z330" s="130"/>
      <c r="AA330" s="130"/>
      <c r="AB330" s="130"/>
      <c r="AC330" s="130"/>
      <c r="AD330" s="130"/>
      <c r="AE330" s="130"/>
    </row>
    <row r="331" spans="1:31" s="126" customFormat="1" ht="15" x14ac:dyDescent="0.2">
      <c r="A331" s="131">
        <f t="shared" si="66"/>
        <v>321</v>
      </c>
      <c r="B331" s="132">
        <f t="shared" si="60"/>
        <v>0</v>
      </c>
      <c r="C331" s="132">
        <f t="shared" si="67"/>
        <v>0</v>
      </c>
      <c r="D331" s="132">
        <f t="shared" si="62"/>
        <v>0</v>
      </c>
      <c r="E331" s="189">
        <f t="shared" ref="E331:E370" si="68">IF(B331&lt;=D330,B331+C331,IF(P331=1,B331*(R331/(1-(1+R331)^-(Q331-0))),T331*(R331/(1-(1+R331)^-(U331-0)))))</f>
        <v>0</v>
      </c>
      <c r="F331" s="190"/>
      <c r="G331" s="190"/>
      <c r="H331" s="132">
        <f t="shared" si="58"/>
        <v>0</v>
      </c>
      <c r="I331" s="138"/>
      <c r="J331" s="139"/>
      <c r="K331" s="140"/>
      <c r="L331" s="141"/>
      <c r="M331" s="125"/>
      <c r="N331" s="76"/>
      <c r="O331" s="126">
        <f t="shared" ref="O331:O370" si="69">IF(L331="",0,IF(L331=$R$5,1,2))</f>
        <v>0</v>
      </c>
      <c r="P331" s="126">
        <f t="shared" si="59"/>
        <v>2</v>
      </c>
      <c r="Q331" s="127">
        <f t="shared" si="61"/>
        <v>-140</v>
      </c>
      <c r="R331" s="142">
        <f t="shared" si="63"/>
        <v>4.1666666666666666E-3</v>
      </c>
      <c r="T331" s="129">
        <f t="shared" si="64"/>
        <v>1000000</v>
      </c>
      <c r="U331" s="127">
        <f t="shared" si="65"/>
        <v>180</v>
      </c>
      <c r="V331" s="130"/>
      <c r="W331" s="130"/>
      <c r="X331" s="130"/>
      <c r="Y331" s="130"/>
      <c r="Z331" s="130"/>
      <c r="AA331" s="130"/>
      <c r="AB331" s="130"/>
      <c r="AC331" s="130"/>
      <c r="AD331" s="130"/>
      <c r="AE331" s="130"/>
    </row>
    <row r="332" spans="1:31" s="126" customFormat="1" ht="15" x14ac:dyDescent="0.2">
      <c r="A332" s="131">
        <f t="shared" si="66"/>
        <v>322</v>
      </c>
      <c r="B332" s="132">
        <f t="shared" si="60"/>
        <v>0</v>
      </c>
      <c r="C332" s="132">
        <f t="shared" si="67"/>
        <v>0</v>
      </c>
      <c r="D332" s="132">
        <f t="shared" si="62"/>
        <v>0</v>
      </c>
      <c r="E332" s="189">
        <f t="shared" si="68"/>
        <v>0</v>
      </c>
      <c r="F332" s="190"/>
      <c r="G332" s="190"/>
      <c r="H332" s="132">
        <f t="shared" ref="H332:H370" si="70">E332+J332</f>
        <v>0</v>
      </c>
      <c r="I332" s="138"/>
      <c r="J332" s="139"/>
      <c r="K332" s="140"/>
      <c r="L332" s="141"/>
      <c r="M332" s="125"/>
      <c r="N332" s="76"/>
      <c r="O332" s="126">
        <f t="shared" si="69"/>
        <v>0</v>
      </c>
      <c r="P332" s="126">
        <f t="shared" ref="P332:P370" si="71">IF(AND(((O331+P331)&gt;1),O331&lt;&gt;1),2,1)</f>
        <v>2</v>
      </c>
      <c r="Q332" s="127">
        <f t="shared" si="61"/>
        <v>-141</v>
      </c>
      <c r="R332" s="142">
        <f t="shared" si="63"/>
        <v>4.1666666666666666E-3</v>
      </c>
      <c r="T332" s="129">
        <f t="shared" si="64"/>
        <v>1000000</v>
      </c>
      <c r="U332" s="127">
        <f t="shared" si="65"/>
        <v>180</v>
      </c>
      <c r="V332" s="130"/>
      <c r="W332" s="130"/>
      <c r="X332" s="130"/>
      <c r="Y332" s="130"/>
      <c r="Z332" s="130"/>
      <c r="AA332" s="130"/>
      <c r="AB332" s="130"/>
      <c r="AC332" s="130"/>
      <c r="AD332" s="130"/>
      <c r="AE332" s="130"/>
    </row>
    <row r="333" spans="1:31" s="126" customFormat="1" ht="15" x14ac:dyDescent="0.2">
      <c r="A333" s="131">
        <f t="shared" si="66"/>
        <v>323</v>
      </c>
      <c r="B333" s="132">
        <f t="shared" ref="B333:B370" si="72">IF(J332&gt;B332,0,IF(OR(B332&lt;0,B332&lt;E332),0,(IF(J332=0,B332-D332,B332-J332-D332))))</f>
        <v>0</v>
      </c>
      <c r="C333" s="132">
        <f t="shared" si="67"/>
        <v>0</v>
      </c>
      <c r="D333" s="132">
        <f t="shared" si="62"/>
        <v>0</v>
      </c>
      <c r="E333" s="189">
        <f t="shared" si="68"/>
        <v>0</v>
      </c>
      <c r="F333" s="190"/>
      <c r="G333" s="190"/>
      <c r="H333" s="132">
        <f t="shared" si="70"/>
        <v>0</v>
      </c>
      <c r="I333" s="138"/>
      <c r="J333" s="139"/>
      <c r="K333" s="140"/>
      <c r="L333" s="141"/>
      <c r="M333" s="125"/>
      <c r="N333" s="76"/>
      <c r="O333" s="126">
        <f t="shared" si="69"/>
        <v>0</v>
      </c>
      <c r="P333" s="126">
        <f t="shared" si="71"/>
        <v>2</v>
      </c>
      <c r="Q333" s="127">
        <f t="shared" ref="Q333:Q370" si="73">IF(L332=$R$6,LOG(E332/(E332-R333*B333),1+R333),Q332-1)</f>
        <v>-142</v>
      </c>
      <c r="R333" s="142">
        <f t="shared" si="63"/>
        <v>4.1666666666666666E-3</v>
      </c>
      <c r="T333" s="129">
        <f t="shared" si="64"/>
        <v>1000000</v>
      </c>
      <c r="U333" s="127">
        <f t="shared" si="65"/>
        <v>180</v>
      </c>
      <c r="V333" s="130"/>
      <c r="W333" s="130"/>
      <c r="X333" s="130"/>
      <c r="Y333" s="130"/>
      <c r="Z333" s="130"/>
      <c r="AA333" s="130"/>
      <c r="AB333" s="130"/>
      <c r="AC333" s="130"/>
      <c r="AD333" s="130"/>
      <c r="AE333" s="130"/>
    </row>
    <row r="334" spans="1:31" s="126" customFormat="1" ht="15" x14ac:dyDescent="0.2">
      <c r="A334" s="131">
        <f t="shared" si="66"/>
        <v>324</v>
      </c>
      <c r="B334" s="132">
        <f t="shared" si="72"/>
        <v>0</v>
      </c>
      <c r="C334" s="132">
        <f t="shared" si="67"/>
        <v>0</v>
      </c>
      <c r="D334" s="132">
        <f t="shared" si="62"/>
        <v>0</v>
      </c>
      <c r="E334" s="189">
        <f t="shared" si="68"/>
        <v>0</v>
      </c>
      <c r="F334" s="190"/>
      <c r="G334" s="190"/>
      <c r="H334" s="132">
        <f t="shared" si="70"/>
        <v>0</v>
      </c>
      <c r="I334" s="138"/>
      <c r="J334" s="139"/>
      <c r="K334" s="140"/>
      <c r="L334" s="141"/>
      <c r="M334" s="125"/>
      <c r="N334" s="76"/>
      <c r="O334" s="126">
        <f t="shared" si="69"/>
        <v>0</v>
      </c>
      <c r="P334" s="126">
        <f t="shared" si="71"/>
        <v>2</v>
      </c>
      <c r="Q334" s="127">
        <f t="shared" si="73"/>
        <v>-143</v>
      </c>
      <c r="R334" s="142">
        <f t="shared" si="63"/>
        <v>4.1666666666666666E-3</v>
      </c>
      <c r="T334" s="129">
        <f t="shared" si="64"/>
        <v>1000000</v>
      </c>
      <c r="U334" s="127">
        <f t="shared" si="65"/>
        <v>180</v>
      </c>
      <c r="V334" s="130"/>
      <c r="W334" s="130"/>
      <c r="X334" s="130"/>
      <c r="Y334" s="130"/>
      <c r="Z334" s="130"/>
      <c r="AA334" s="130"/>
      <c r="AB334" s="130"/>
      <c r="AC334" s="130"/>
      <c r="AD334" s="130"/>
      <c r="AE334" s="130"/>
    </row>
    <row r="335" spans="1:31" s="126" customFormat="1" ht="15" x14ac:dyDescent="0.2">
      <c r="A335" s="131">
        <f t="shared" si="66"/>
        <v>325</v>
      </c>
      <c r="B335" s="132">
        <f t="shared" si="72"/>
        <v>0</v>
      </c>
      <c r="C335" s="132">
        <f t="shared" si="67"/>
        <v>0</v>
      </c>
      <c r="D335" s="132">
        <f t="shared" si="62"/>
        <v>0</v>
      </c>
      <c r="E335" s="189">
        <f t="shared" si="68"/>
        <v>0</v>
      </c>
      <c r="F335" s="190"/>
      <c r="G335" s="190"/>
      <c r="H335" s="132">
        <f t="shared" si="70"/>
        <v>0</v>
      </c>
      <c r="I335" s="138"/>
      <c r="J335" s="139"/>
      <c r="K335" s="140"/>
      <c r="L335" s="141"/>
      <c r="M335" s="125"/>
      <c r="N335" s="76"/>
      <c r="O335" s="126">
        <f t="shared" si="69"/>
        <v>0</v>
      </c>
      <c r="P335" s="126">
        <f t="shared" si="71"/>
        <v>2</v>
      </c>
      <c r="Q335" s="127">
        <f t="shared" si="73"/>
        <v>-144</v>
      </c>
      <c r="R335" s="142">
        <f t="shared" si="63"/>
        <v>4.1666666666666666E-3</v>
      </c>
      <c r="T335" s="129">
        <f t="shared" si="64"/>
        <v>1000000</v>
      </c>
      <c r="U335" s="127">
        <f t="shared" si="65"/>
        <v>180</v>
      </c>
      <c r="V335" s="130"/>
      <c r="W335" s="130"/>
      <c r="X335" s="130"/>
      <c r="Y335" s="130"/>
      <c r="Z335" s="130"/>
      <c r="AA335" s="130"/>
      <c r="AB335" s="130"/>
      <c r="AC335" s="130"/>
      <c r="AD335" s="130"/>
      <c r="AE335" s="130"/>
    </row>
    <row r="336" spans="1:31" s="126" customFormat="1" ht="15" x14ac:dyDescent="0.2">
      <c r="A336" s="131">
        <f t="shared" si="66"/>
        <v>326</v>
      </c>
      <c r="B336" s="132">
        <f t="shared" si="72"/>
        <v>0</v>
      </c>
      <c r="C336" s="132">
        <f t="shared" si="67"/>
        <v>0</v>
      </c>
      <c r="D336" s="132">
        <f t="shared" ref="D336:D370" si="74">IF(B336&lt;=D335,B336,E336-C336)</f>
        <v>0</v>
      </c>
      <c r="E336" s="189">
        <f t="shared" si="68"/>
        <v>0</v>
      </c>
      <c r="F336" s="190"/>
      <c r="G336" s="190"/>
      <c r="H336" s="132">
        <f t="shared" si="70"/>
        <v>0</v>
      </c>
      <c r="I336" s="138"/>
      <c r="J336" s="139"/>
      <c r="K336" s="140"/>
      <c r="L336" s="141"/>
      <c r="M336" s="125"/>
      <c r="N336" s="76"/>
      <c r="O336" s="126">
        <f t="shared" si="69"/>
        <v>0</v>
      </c>
      <c r="P336" s="126">
        <f t="shared" si="71"/>
        <v>2</v>
      </c>
      <c r="Q336" s="127">
        <f t="shared" si="73"/>
        <v>-145</v>
      </c>
      <c r="R336" s="142">
        <f t="shared" si="63"/>
        <v>4.1666666666666666E-3</v>
      </c>
      <c r="T336" s="129">
        <f t="shared" si="64"/>
        <v>1000000</v>
      </c>
      <c r="U336" s="127">
        <f t="shared" si="65"/>
        <v>180</v>
      </c>
      <c r="V336" s="130"/>
      <c r="W336" s="130"/>
      <c r="X336" s="130"/>
      <c r="Y336" s="130"/>
      <c r="Z336" s="130"/>
      <c r="AA336" s="130"/>
      <c r="AB336" s="130"/>
      <c r="AC336" s="130"/>
      <c r="AD336" s="130"/>
      <c r="AE336" s="130"/>
    </row>
    <row r="337" spans="1:31" s="126" customFormat="1" ht="15" x14ac:dyDescent="0.2">
      <c r="A337" s="131">
        <f t="shared" si="66"/>
        <v>327</v>
      </c>
      <c r="B337" s="132">
        <f t="shared" si="72"/>
        <v>0</v>
      </c>
      <c r="C337" s="132">
        <f t="shared" si="67"/>
        <v>0</v>
      </c>
      <c r="D337" s="132">
        <f t="shared" si="74"/>
        <v>0</v>
      </c>
      <c r="E337" s="189">
        <f t="shared" si="68"/>
        <v>0</v>
      </c>
      <c r="F337" s="190"/>
      <c r="G337" s="190"/>
      <c r="H337" s="132">
        <f t="shared" si="70"/>
        <v>0</v>
      </c>
      <c r="I337" s="138"/>
      <c r="J337" s="139"/>
      <c r="K337" s="140"/>
      <c r="L337" s="141"/>
      <c r="M337" s="125"/>
      <c r="N337" s="76"/>
      <c r="O337" s="126">
        <f t="shared" si="69"/>
        <v>0</v>
      </c>
      <c r="P337" s="126">
        <f t="shared" si="71"/>
        <v>2</v>
      </c>
      <c r="Q337" s="127">
        <f t="shared" si="73"/>
        <v>-146</v>
      </c>
      <c r="R337" s="142">
        <f t="shared" ref="R337:R370" si="75">IF(I336=0,R336,I336/12)</f>
        <v>4.1666666666666666E-3</v>
      </c>
      <c r="T337" s="129">
        <f t="shared" si="64"/>
        <v>1000000</v>
      </c>
      <c r="U337" s="127">
        <f t="shared" si="65"/>
        <v>180</v>
      </c>
      <c r="V337" s="130"/>
      <c r="W337" s="130"/>
      <c r="X337" s="130"/>
      <c r="Y337" s="130"/>
      <c r="Z337" s="130"/>
      <c r="AA337" s="130"/>
      <c r="AB337" s="130"/>
      <c r="AC337" s="130"/>
      <c r="AD337" s="130"/>
      <c r="AE337" s="130"/>
    </row>
    <row r="338" spans="1:31" s="126" customFormat="1" ht="15" x14ac:dyDescent="0.2">
      <c r="A338" s="131">
        <f t="shared" si="66"/>
        <v>328</v>
      </c>
      <c r="B338" s="132">
        <f t="shared" si="72"/>
        <v>0</v>
      </c>
      <c r="C338" s="132">
        <f t="shared" si="67"/>
        <v>0</v>
      </c>
      <c r="D338" s="132">
        <f t="shared" si="74"/>
        <v>0</v>
      </c>
      <c r="E338" s="189">
        <f t="shared" si="68"/>
        <v>0</v>
      </c>
      <c r="F338" s="190"/>
      <c r="G338" s="190"/>
      <c r="H338" s="132">
        <f t="shared" si="70"/>
        <v>0</v>
      </c>
      <c r="I338" s="138"/>
      <c r="J338" s="139"/>
      <c r="K338" s="140"/>
      <c r="L338" s="141"/>
      <c r="M338" s="125"/>
      <c r="N338" s="76"/>
      <c r="O338" s="126">
        <f t="shared" si="69"/>
        <v>0</v>
      </c>
      <c r="P338" s="126">
        <f t="shared" si="71"/>
        <v>2</v>
      </c>
      <c r="Q338" s="127">
        <f t="shared" si="73"/>
        <v>-147</v>
      </c>
      <c r="R338" s="142">
        <f t="shared" si="75"/>
        <v>4.1666666666666666E-3</v>
      </c>
      <c r="T338" s="129">
        <f t="shared" si="64"/>
        <v>1000000</v>
      </c>
      <c r="U338" s="127">
        <f t="shared" si="65"/>
        <v>180</v>
      </c>
      <c r="V338" s="130"/>
      <c r="W338" s="130"/>
      <c r="X338" s="130"/>
      <c r="Y338" s="130"/>
      <c r="Z338" s="130"/>
      <c r="AA338" s="130"/>
      <c r="AB338" s="130"/>
      <c r="AC338" s="130"/>
      <c r="AD338" s="130"/>
      <c r="AE338" s="130"/>
    </row>
    <row r="339" spans="1:31" s="126" customFormat="1" ht="15" x14ac:dyDescent="0.2">
      <c r="A339" s="131">
        <f t="shared" si="66"/>
        <v>329</v>
      </c>
      <c r="B339" s="132">
        <f t="shared" si="72"/>
        <v>0</v>
      </c>
      <c r="C339" s="132">
        <f t="shared" si="67"/>
        <v>0</v>
      </c>
      <c r="D339" s="132">
        <f t="shared" si="74"/>
        <v>0</v>
      </c>
      <c r="E339" s="189">
        <f t="shared" si="68"/>
        <v>0</v>
      </c>
      <c r="F339" s="190"/>
      <c r="G339" s="190"/>
      <c r="H339" s="132">
        <f t="shared" si="70"/>
        <v>0</v>
      </c>
      <c r="I339" s="138"/>
      <c r="J339" s="139"/>
      <c r="K339" s="140"/>
      <c r="L339" s="141"/>
      <c r="M339" s="125"/>
      <c r="N339" s="76"/>
      <c r="O339" s="126">
        <f t="shared" si="69"/>
        <v>0</v>
      </c>
      <c r="P339" s="126">
        <f t="shared" si="71"/>
        <v>2</v>
      </c>
      <c r="Q339" s="127">
        <f t="shared" si="73"/>
        <v>-148</v>
      </c>
      <c r="R339" s="142">
        <f t="shared" si="75"/>
        <v>4.1666666666666666E-3</v>
      </c>
      <c r="T339" s="129">
        <f t="shared" si="64"/>
        <v>1000000</v>
      </c>
      <c r="U339" s="127">
        <f t="shared" si="65"/>
        <v>180</v>
      </c>
      <c r="V339" s="130"/>
      <c r="W339" s="130"/>
      <c r="X339" s="130"/>
      <c r="Y339" s="130"/>
      <c r="Z339" s="130"/>
      <c r="AA339" s="130"/>
      <c r="AB339" s="130"/>
      <c r="AC339" s="130"/>
      <c r="AD339" s="130"/>
      <c r="AE339" s="130"/>
    </row>
    <row r="340" spans="1:31" s="126" customFormat="1" ht="15" x14ac:dyDescent="0.2">
      <c r="A340" s="131">
        <f t="shared" si="66"/>
        <v>330</v>
      </c>
      <c r="B340" s="132">
        <f t="shared" si="72"/>
        <v>0</v>
      </c>
      <c r="C340" s="132">
        <f t="shared" si="67"/>
        <v>0</v>
      </c>
      <c r="D340" s="132">
        <f t="shared" si="74"/>
        <v>0</v>
      </c>
      <c r="E340" s="189">
        <f t="shared" si="68"/>
        <v>0</v>
      </c>
      <c r="F340" s="190"/>
      <c r="G340" s="190"/>
      <c r="H340" s="132">
        <f t="shared" si="70"/>
        <v>0</v>
      </c>
      <c r="I340" s="138"/>
      <c r="J340" s="139"/>
      <c r="K340" s="140"/>
      <c r="L340" s="141"/>
      <c r="M340" s="125"/>
      <c r="N340" s="76"/>
      <c r="O340" s="126">
        <f t="shared" si="69"/>
        <v>0</v>
      </c>
      <c r="P340" s="126">
        <f t="shared" si="71"/>
        <v>2</v>
      </c>
      <c r="Q340" s="127">
        <f t="shared" si="73"/>
        <v>-149</v>
      </c>
      <c r="R340" s="142">
        <f t="shared" si="75"/>
        <v>4.1666666666666666E-3</v>
      </c>
      <c r="T340" s="129">
        <f t="shared" si="64"/>
        <v>1000000</v>
      </c>
      <c r="U340" s="127">
        <f t="shared" si="65"/>
        <v>180</v>
      </c>
      <c r="V340" s="130"/>
      <c r="W340" s="130"/>
      <c r="X340" s="130"/>
      <c r="Y340" s="130"/>
      <c r="Z340" s="130"/>
      <c r="AA340" s="130"/>
      <c r="AB340" s="130"/>
      <c r="AC340" s="130"/>
      <c r="AD340" s="130"/>
      <c r="AE340" s="130"/>
    </row>
    <row r="341" spans="1:31" s="126" customFormat="1" ht="15" x14ac:dyDescent="0.2">
      <c r="A341" s="131">
        <f t="shared" si="66"/>
        <v>331</v>
      </c>
      <c r="B341" s="132">
        <f t="shared" si="72"/>
        <v>0</v>
      </c>
      <c r="C341" s="132">
        <f t="shared" si="67"/>
        <v>0</v>
      </c>
      <c r="D341" s="132">
        <f t="shared" si="74"/>
        <v>0</v>
      </c>
      <c r="E341" s="189">
        <f t="shared" si="68"/>
        <v>0</v>
      </c>
      <c r="F341" s="190"/>
      <c r="G341" s="190"/>
      <c r="H341" s="132">
        <f t="shared" si="70"/>
        <v>0</v>
      </c>
      <c r="I341" s="138"/>
      <c r="J341" s="139"/>
      <c r="K341" s="140"/>
      <c r="L341" s="141"/>
      <c r="M341" s="125"/>
      <c r="N341" s="76"/>
      <c r="O341" s="126">
        <f t="shared" si="69"/>
        <v>0</v>
      </c>
      <c r="P341" s="126">
        <f t="shared" si="71"/>
        <v>2</v>
      </c>
      <c r="Q341" s="127">
        <f t="shared" si="73"/>
        <v>-150</v>
      </c>
      <c r="R341" s="142">
        <f t="shared" si="75"/>
        <v>4.1666666666666666E-3</v>
      </c>
      <c r="T341" s="129">
        <f t="shared" si="64"/>
        <v>1000000</v>
      </c>
      <c r="U341" s="127">
        <f t="shared" si="65"/>
        <v>180</v>
      </c>
      <c r="V341" s="130"/>
      <c r="W341" s="130"/>
      <c r="X341" s="130"/>
      <c r="Y341" s="130"/>
      <c r="Z341" s="130"/>
      <c r="AA341" s="130"/>
      <c r="AB341" s="130"/>
      <c r="AC341" s="130"/>
      <c r="AD341" s="130"/>
      <c r="AE341" s="130"/>
    </row>
    <row r="342" spans="1:31" s="126" customFormat="1" ht="15" x14ac:dyDescent="0.2">
      <c r="A342" s="131">
        <f t="shared" si="66"/>
        <v>332</v>
      </c>
      <c r="B342" s="132">
        <f t="shared" si="72"/>
        <v>0</v>
      </c>
      <c r="C342" s="132">
        <f t="shared" si="67"/>
        <v>0</v>
      </c>
      <c r="D342" s="132">
        <f t="shared" si="74"/>
        <v>0</v>
      </c>
      <c r="E342" s="189">
        <f t="shared" si="68"/>
        <v>0</v>
      </c>
      <c r="F342" s="190"/>
      <c r="G342" s="190"/>
      <c r="H342" s="132">
        <f t="shared" si="70"/>
        <v>0</v>
      </c>
      <c r="I342" s="138"/>
      <c r="J342" s="139"/>
      <c r="K342" s="140"/>
      <c r="L342" s="141"/>
      <c r="M342" s="125"/>
      <c r="N342" s="76"/>
      <c r="O342" s="126">
        <f t="shared" si="69"/>
        <v>0</v>
      </c>
      <c r="P342" s="126">
        <f t="shared" si="71"/>
        <v>2</v>
      </c>
      <c r="Q342" s="127">
        <f t="shared" si="73"/>
        <v>-151</v>
      </c>
      <c r="R342" s="142">
        <f t="shared" si="75"/>
        <v>4.1666666666666666E-3</v>
      </c>
      <c r="T342" s="129">
        <f t="shared" si="64"/>
        <v>1000000</v>
      </c>
      <c r="U342" s="127">
        <f t="shared" si="65"/>
        <v>180</v>
      </c>
      <c r="V342" s="130"/>
      <c r="W342" s="130"/>
      <c r="X342" s="130"/>
      <c r="Y342" s="130"/>
      <c r="Z342" s="130"/>
      <c r="AA342" s="130"/>
      <c r="AB342" s="130"/>
      <c r="AC342" s="130"/>
      <c r="AD342" s="130"/>
      <c r="AE342" s="130"/>
    </row>
    <row r="343" spans="1:31" s="126" customFormat="1" ht="15" x14ac:dyDescent="0.2">
      <c r="A343" s="131">
        <f t="shared" si="66"/>
        <v>333</v>
      </c>
      <c r="B343" s="132">
        <f t="shared" si="72"/>
        <v>0</v>
      </c>
      <c r="C343" s="132">
        <f t="shared" si="67"/>
        <v>0</v>
      </c>
      <c r="D343" s="132">
        <f t="shared" si="74"/>
        <v>0</v>
      </c>
      <c r="E343" s="189">
        <f t="shared" si="68"/>
        <v>0</v>
      </c>
      <c r="F343" s="190"/>
      <c r="G343" s="190"/>
      <c r="H343" s="132">
        <f t="shared" si="70"/>
        <v>0</v>
      </c>
      <c r="I343" s="138"/>
      <c r="J343" s="139"/>
      <c r="K343" s="140"/>
      <c r="L343" s="141"/>
      <c r="M343" s="125"/>
      <c r="N343" s="76"/>
      <c r="O343" s="126">
        <f t="shared" si="69"/>
        <v>0</v>
      </c>
      <c r="P343" s="126">
        <f t="shared" si="71"/>
        <v>2</v>
      </c>
      <c r="Q343" s="127">
        <f t="shared" si="73"/>
        <v>-152</v>
      </c>
      <c r="R343" s="142">
        <f t="shared" si="75"/>
        <v>4.1666666666666666E-3</v>
      </c>
      <c r="T343" s="129">
        <f t="shared" si="64"/>
        <v>1000000</v>
      </c>
      <c r="U343" s="127">
        <f t="shared" si="65"/>
        <v>180</v>
      </c>
      <c r="V343" s="130"/>
      <c r="W343" s="130"/>
      <c r="X343" s="130"/>
      <c r="Y343" s="130"/>
      <c r="Z343" s="130"/>
      <c r="AA343" s="130"/>
      <c r="AB343" s="130"/>
      <c r="AC343" s="130"/>
      <c r="AD343" s="130"/>
      <c r="AE343" s="130"/>
    </row>
    <row r="344" spans="1:31" s="126" customFormat="1" ht="15" x14ac:dyDescent="0.2">
      <c r="A344" s="131">
        <f t="shared" si="66"/>
        <v>334</v>
      </c>
      <c r="B344" s="132">
        <f t="shared" si="72"/>
        <v>0</v>
      </c>
      <c r="C344" s="132">
        <f t="shared" si="67"/>
        <v>0</v>
      </c>
      <c r="D344" s="132">
        <f t="shared" si="74"/>
        <v>0</v>
      </c>
      <c r="E344" s="189">
        <f t="shared" si="68"/>
        <v>0</v>
      </c>
      <c r="F344" s="190"/>
      <c r="G344" s="190"/>
      <c r="H344" s="132">
        <f t="shared" si="70"/>
        <v>0</v>
      </c>
      <c r="I344" s="138"/>
      <c r="J344" s="139"/>
      <c r="K344" s="140"/>
      <c r="L344" s="141"/>
      <c r="M344" s="125"/>
      <c r="N344" s="76"/>
      <c r="O344" s="126">
        <f t="shared" si="69"/>
        <v>0</v>
      </c>
      <c r="P344" s="126">
        <f t="shared" si="71"/>
        <v>2</v>
      </c>
      <c r="Q344" s="127">
        <f t="shared" si="73"/>
        <v>-153</v>
      </c>
      <c r="R344" s="142">
        <f t="shared" si="75"/>
        <v>4.1666666666666666E-3</v>
      </c>
      <c r="T344" s="129">
        <f t="shared" ref="T344:T370" si="76">IF(OR(L343=$R$6,I343&gt;0),B344,T343)</f>
        <v>1000000</v>
      </c>
      <c r="U344" s="127">
        <f t="shared" ref="U344:U370" si="77">IF(OR(L343=$R$6,I343&gt;0),Q344,U343)</f>
        <v>180</v>
      </c>
      <c r="V344" s="130"/>
      <c r="W344" s="130"/>
      <c r="X344" s="130"/>
      <c r="Y344" s="130"/>
      <c r="Z344" s="130"/>
      <c r="AA344" s="130"/>
      <c r="AB344" s="130"/>
      <c r="AC344" s="130"/>
      <c r="AD344" s="130"/>
      <c r="AE344" s="130"/>
    </row>
    <row r="345" spans="1:31" s="126" customFormat="1" ht="15" x14ac:dyDescent="0.2">
      <c r="A345" s="131">
        <f t="shared" si="66"/>
        <v>335</v>
      </c>
      <c r="B345" s="132">
        <f t="shared" si="72"/>
        <v>0</v>
      </c>
      <c r="C345" s="132">
        <f t="shared" si="67"/>
        <v>0</v>
      </c>
      <c r="D345" s="132">
        <f t="shared" si="74"/>
        <v>0</v>
      </c>
      <c r="E345" s="189">
        <f t="shared" si="68"/>
        <v>0</v>
      </c>
      <c r="F345" s="190"/>
      <c r="G345" s="190"/>
      <c r="H345" s="132">
        <f t="shared" si="70"/>
        <v>0</v>
      </c>
      <c r="I345" s="138"/>
      <c r="J345" s="139"/>
      <c r="K345" s="140"/>
      <c r="L345" s="141"/>
      <c r="M345" s="125"/>
      <c r="N345" s="76"/>
      <c r="O345" s="126">
        <f t="shared" si="69"/>
        <v>0</v>
      </c>
      <c r="P345" s="126">
        <f t="shared" si="71"/>
        <v>2</v>
      </c>
      <c r="Q345" s="127">
        <f t="shared" si="73"/>
        <v>-154</v>
      </c>
      <c r="R345" s="142">
        <f t="shared" si="75"/>
        <v>4.1666666666666666E-3</v>
      </c>
      <c r="T345" s="129">
        <f t="shared" si="76"/>
        <v>1000000</v>
      </c>
      <c r="U345" s="127">
        <f t="shared" si="77"/>
        <v>180</v>
      </c>
      <c r="V345" s="130"/>
      <c r="W345" s="130"/>
      <c r="X345" s="130"/>
      <c r="Y345" s="130"/>
      <c r="Z345" s="130"/>
      <c r="AA345" s="130"/>
      <c r="AB345" s="130"/>
      <c r="AC345" s="130"/>
      <c r="AD345" s="130"/>
      <c r="AE345" s="130"/>
    </row>
    <row r="346" spans="1:31" s="126" customFormat="1" ht="15" x14ac:dyDescent="0.2">
      <c r="A346" s="131">
        <f t="shared" si="66"/>
        <v>336</v>
      </c>
      <c r="B346" s="132">
        <f t="shared" si="72"/>
        <v>0</v>
      </c>
      <c r="C346" s="132">
        <f t="shared" si="67"/>
        <v>0</v>
      </c>
      <c r="D346" s="132">
        <f t="shared" si="74"/>
        <v>0</v>
      </c>
      <c r="E346" s="189">
        <f t="shared" si="68"/>
        <v>0</v>
      </c>
      <c r="F346" s="190"/>
      <c r="G346" s="190"/>
      <c r="H346" s="132">
        <f t="shared" si="70"/>
        <v>0</v>
      </c>
      <c r="I346" s="138"/>
      <c r="J346" s="139"/>
      <c r="K346" s="140"/>
      <c r="L346" s="141"/>
      <c r="M346" s="125"/>
      <c r="N346" s="76"/>
      <c r="O346" s="126">
        <f t="shared" si="69"/>
        <v>0</v>
      </c>
      <c r="P346" s="126">
        <f t="shared" si="71"/>
        <v>2</v>
      </c>
      <c r="Q346" s="127">
        <f t="shared" si="73"/>
        <v>-155</v>
      </c>
      <c r="R346" s="142">
        <f t="shared" si="75"/>
        <v>4.1666666666666666E-3</v>
      </c>
      <c r="T346" s="129">
        <f t="shared" si="76"/>
        <v>1000000</v>
      </c>
      <c r="U346" s="127">
        <f t="shared" si="77"/>
        <v>180</v>
      </c>
      <c r="V346" s="130"/>
      <c r="W346" s="130"/>
      <c r="X346" s="130"/>
      <c r="Y346" s="130"/>
      <c r="Z346" s="130"/>
      <c r="AA346" s="130"/>
      <c r="AB346" s="130"/>
      <c r="AC346" s="130"/>
      <c r="AD346" s="130"/>
      <c r="AE346" s="130"/>
    </row>
    <row r="347" spans="1:31" s="126" customFormat="1" ht="15" x14ac:dyDescent="0.2">
      <c r="A347" s="131">
        <f t="shared" si="66"/>
        <v>337</v>
      </c>
      <c r="B347" s="132">
        <f t="shared" si="72"/>
        <v>0</v>
      </c>
      <c r="C347" s="132">
        <f t="shared" si="67"/>
        <v>0</v>
      </c>
      <c r="D347" s="132">
        <f t="shared" si="74"/>
        <v>0</v>
      </c>
      <c r="E347" s="189">
        <f t="shared" si="68"/>
        <v>0</v>
      </c>
      <c r="F347" s="190"/>
      <c r="G347" s="190"/>
      <c r="H347" s="132">
        <f t="shared" si="70"/>
        <v>0</v>
      </c>
      <c r="I347" s="138"/>
      <c r="J347" s="139"/>
      <c r="K347" s="140"/>
      <c r="L347" s="141"/>
      <c r="M347" s="125"/>
      <c r="N347" s="76"/>
      <c r="O347" s="126">
        <f t="shared" si="69"/>
        <v>0</v>
      </c>
      <c r="P347" s="126">
        <f t="shared" si="71"/>
        <v>2</v>
      </c>
      <c r="Q347" s="127">
        <f t="shared" si="73"/>
        <v>-156</v>
      </c>
      <c r="R347" s="142">
        <f t="shared" si="75"/>
        <v>4.1666666666666666E-3</v>
      </c>
      <c r="T347" s="129">
        <f t="shared" si="76"/>
        <v>1000000</v>
      </c>
      <c r="U347" s="127">
        <f t="shared" si="77"/>
        <v>180</v>
      </c>
      <c r="V347" s="130"/>
      <c r="W347" s="130"/>
      <c r="X347" s="130"/>
      <c r="Y347" s="130"/>
      <c r="Z347" s="130"/>
      <c r="AA347" s="130"/>
      <c r="AB347" s="130"/>
      <c r="AC347" s="130"/>
      <c r="AD347" s="130"/>
      <c r="AE347" s="130"/>
    </row>
    <row r="348" spans="1:31" s="126" customFormat="1" ht="15" x14ac:dyDescent="0.2">
      <c r="A348" s="131">
        <f t="shared" si="66"/>
        <v>338</v>
      </c>
      <c r="B348" s="132">
        <f t="shared" si="72"/>
        <v>0</v>
      </c>
      <c r="C348" s="132">
        <f t="shared" si="67"/>
        <v>0</v>
      </c>
      <c r="D348" s="132">
        <f t="shared" si="74"/>
        <v>0</v>
      </c>
      <c r="E348" s="189">
        <f t="shared" si="68"/>
        <v>0</v>
      </c>
      <c r="F348" s="190"/>
      <c r="G348" s="190"/>
      <c r="H348" s="132">
        <f t="shared" si="70"/>
        <v>0</v>
      </c>
      <c r="I348" s="138"/>
      <c r="J348" s="139"/>
      <c r="K348" s="140"/>
      <c r="L348" s="141"/>
      <c r="M348" s="125"/>
      <c r="N348" s="76"/>
      <c r="O348" s="126">
        <f t="shared" si="69"/>
        <v>0</v>
      </c>
      <c r="P348" s="126">
        <f t="shared" si="71"/>
        <v>2</v>
      </c>
      <c r="Q348" s="127">
        <f t="shared" si="73"/>
        <v>-157</v>
      </c>
      <c r="R348" s="142">
        <f t="shared" si="75"/>
        <v>4.1666666666666666E-3</v>
      </c>
      <c r="T348" s="129">
        <f t="shared" si="76"/>
        <v>1000000</v>
      </c>
      <c r="U348" s="127">
        <f t="shared" si="77"/>
        <v>180</v>
      </c>
      <c r="V348" s="130"/>
      <c r="W348" s="130"/>
      <c r="X348" s="130"/>
      <c r="Y348" s="130"/>
      <c r="Z348" s="130"/>
      <c r="AA348" s="130"/>
      <c r="AB348" s="130"/>
      <c r="AC348" s="130"/>
      <c r="AD348" s="130"/>
      <c r="AE348" s="130"/>
    </row>
    <row r="349" spans="1:31" s="126" customFormat="1" ht="15" x14ac:dyDescent="0.2">
      <c r="A349" s="131">
        <f t="shared" si="66"/>
        <v>339</v>
      </c>
      <c r="B349" s="132">
        <f t="shared" si="72"/>
        <v>0</v>
      </c>
      <c r="C349" s="132">
        <f t="shared" si="67"/>
        <v>0</v>
      </c>
      <c r="D349" s="132">
        <f t="shared" si="74"/>
        <v>0</v>
      </c>
      <c r="E349" s="189">
        <f t="shared" si="68"/>
        <v>0</v>
      </c>
      <c r="F349" s="190"/>
      <c r="G349" s="190"/>
      <c r="H349" s="132">
        <f t="shared" si="70"/>
        <v>0</v>
      </c>
      <c r="I349" s="138"/>
      <c r="J349" s="139"/>
      <c r="K349" s="140"/>
      <c r="L349" s="141"/>
      <c r="M349" s="125"/>
      <c r="N349" s="76"/>
      <c r="O349" s="126">
        <f t="shared" si="69"/>
        <v>0</v>
      </c>
      <c r="P349" s="126">
        <f t="shared" si="71"/>
        <v>2</v>
      </c>
      <c r="Q349" s="127">
        <f t="shared" si="73"/>
        <v>-158</v>
      </c>
      <c r="R349" s="142">
        <f t="shared" si="75"/>
        <v>4.1666666666666666E-3</v>
      </c>
      <c r="T349" s="129">
        <f t="shared" si="76"/>
        <v>1000000</v>
      </c>
      <c r="U349" s="127">
        <f t="shared" si="77"/>
        <v>180</v>
      </c>
      <c r="V349" s="130"/>
      <c r="W349" s="130"/>
      <c r="X349" s="130"/>
      <c r="Y349" s="130"/>
      <c r="Z349" s="130"/>
      <c r="AA349" s="130"/>
      <c r="AB349" s="130"/>
      <c r="AC349" s="130"/>
      <c r="AD349" s="130"/>
      <c r="AE349" s="130"/>
    </row>
    <row r="350" spans="1:31" s="126" customFormat="1" ht="15" x14ac:dyDescent="0.2">
      <c r="A350" s="131">
        <f t="shared" si="66"/>
        <v>340</v>
      </c>
      <c r="B350" s="132">
        <f t="shared" si="72"/>
        <v>0</v>
      </c>
      <c r="C350" s="132">
        <f t="shared" si="67"/>
        <v>0</v>
      </c>
      <c r="D350" s="132">
        <f t="shared" si="74"/>
        <v>0</v>
      </c>
      <c r="E350" s="189">
        <f t="shared" si="68"/>
        <v>0</v>
      </c>
      <c r="F350" s="190"/>
      <c r="G350" s="190"/>
      <c r="H350" s="132">
        <f t="shared" si="70"/>
        <v>0</v>
      </c>
      <c r="I350" s="138"/>
      <c r="J350" s="139"/>
      <c r="K350" s="140"/>
      <c r="L350" s="141"/>
      <c r="M350" s="125"/>
      <c r="N350" s="76"/>
      <c r="O350" s="126">
        <f t="shared" si="69"/>
        <v>0</v>
      </c>
      <c r="P350" s="126">
        <f t="shared" si="71"/>
        <v>2</v>
      </c>
      <c r="Q350" s="127">
        <f t="shared" si="73"/>
        <v>-159</v>
      </c>
      <c r="R350" s="142">
        <f t="shared" si="75"/>
        <v>4.1666666666666666E-3</v>
      </c>
      <c r="T350" s="129">
        <f t="shared" si="76"/>
        <v>1000000</v>
      </c>
      <c r="U350" s="127">
        <f t="shared" si="77"/>
        <v>180</v>
      </c>
      <c r="V350" s="130"/>
      <c r="W350" s="130"/>
      <c r="X350" s="130"/>
      <c r="Y350" s="130"/>
      <c r="Z350" s="130"/>
      <c r="AA350" s="130"/>
      <c r="AB350" s="130"/>
      <c r="AC350" s="130"/>
      <c r="AD350" s="130"/>
      <c r="AE350" s="130"/>
    </row>
    <row r="351" spans="1:31" s="126" customFormat="1" ht="15" x14ac:dyDescent="0.2">
      <c r="A351" s="131">
        <f t="shared" si="66"/>
        <v>341</v>
      </c>
      <c r="B351" s="132">
        <f t="shared" si="72"/>
        <v>0</v>
      </c>
      <c r="C351" s="132">
        <f t="shared" si="67"/>
        <v>0</v>
      </c>
      <c r="D351" s="132">
        <f t="shared" si="74"/>
        <v>0</v>
      </c>
      <c r="E351" s="189">
        <f t="shared" si="68"/>
        <v>0</v>
      </c>
      <c r="F351" s="190"/>
      <c r="G351" s="190"/>
      <c r="H351" s="132">
        <f t="shared" si="70"/>
        <v>0</v>
      </c>
      <c r="I351" s="138"/>
      <c r="J351" s="139"/>
      <c r="K351" s="140"/>
      <c r="L351" s="141"/>
      <c r="M351" s="125"/>
      <c r="N351" s="76"/>
      <c r="O351" s="126">
        <f t="shared" si="69"/>
        <v>0</v>
      </c>
      <c r="P351" s="126">
        <f t="shared" si="71"/>
        <v>2</v>
      </c>
      <c r="Q351" s="127">
        <f t="shared" si="73"/>
        <v>-160</v>
      </c>
      <c r="R351" s="142">
        <f t="shared" si="75"/>
        <v>4.1666666666666666E-3</v>
      </c>
      <c r="T351" s="129">
        <f t="shared" si="76"/>
        <v>1000000</v>
      </c>
      <c r="U351" s="127">
        <f t="shared" si="77"/>
        <v>180</v>
      </c>
      <c r="V351" s="130"/>
      <c r="W351" s="130"/>
      <c r="X351" s="130"/>
      <c r="Y351" s="130"/>
      <c r="Z351" s="130"/>
      <c r="AA351" s="130"/>
      <c r="AB351" s="130"/>
      <c r="AC351" s="130"/>
      <c r="AD351" s="130"/>
      <c r="AE351" s="130"/>
    </row>
    <row r="352" spans="1:31" s="126" customFormat="1" ht="15" x14ac:dyDescent="0.2">
      <c r="A352" s="131">
        <f t="shared" si="66"/>
        <v>342</v>
      </c>
      <c r="B352" s="132">
        <f t="shared" si="72"/>
        <v>0</v>
      </c>
      <c r="C352" s="132">
        <f t="shared" si="67"/>
        <v>0</v>
      </c>
      <c r="D352" s="132">
        <f t="shared" si="74"/>
        <v>0</v>
      </c>
      <c r="E352" s="189">
        <f t="shared" si="68"/>
        <v>0</v>
      </c>
      <c r="F352" s="190"/>
      <c r="G352" s="190"/>
      <c r="H352" s="132">
        <f t="shared" si="70"/>
        <v>0</v>
      </c>
      <c r="I352" s="138"/>
      <c r="J352" s="139"/>
      <c r="K352" s="140"/>
      <c r="L352" s="141"/>
      <c r="M352" s="125"/>
      <c r="N352" s="76"/>
      <c r="O352" s="126">
        <f t="shared" si="69"/>
        <v>0</v>
      </c>
      <c r="P352" s="126">
        <f t="shared" si="71"/>
        <v>2</v>
      </c>
      <c r="Q352" s="127">
        <f t="shared" si="73"/>
        <v>-161</v>
      </c>
      <c r="R352" s="142">
        <f t="shared" si="75"/>
        <v>4.1666666666666666E-3</v>
      </c>
      <c r="T352" s="129">
        <f t="shared" si="76"/>
        <v>1000000</v>
      </c>
      <c r="U352" s="127">
        <f t="shared" si="77"/>
        <v>180</v>
      </c>
      <c r="V352" s="130"/>
      <c r="W352" s="130"/>
      <c r="X352" s="130"/>
      <c r="Y352" s="130"/>
      <c r="Z352" s="130"/>
      <c r="AA352" s="130"/>
      <c r="AB352" s="130"/>
      <c r="AC352" s="130"/>
      <c r="AD352" s="130"/>
      <c r="AE352" s="130"/>
    </row>
    <row r="353" spans="1:31" s="126" customFormat="1" ht="15" x14ac:dyDescent="0.2">
      <c r="A353" s="131">
        <f t="shared" si="66"/>
        <v>343</v>
      </c>
      <c r="B353" s="132">
        <f t="shared" si="72"/>
        <v>0</v>
      </c>
      <c r="C353" s="132">
        <f t="shared" si="67"/>
        <v>0</v>
      </c>
      <c r="D353" s="132">
        <f t="shared" si="74"/>
        <v>0</v>
      </c>
      <c r="E353" s="189">
        <f t="shared" si="68"/>
        <v>0</v>
      </c>
      <c r="F353" s="190"/>
      <c r="G353" s="190"/>
      <c r="H353" s="132">
        <f t="shared" si="70"/>
        <v>0</v>
      </c>
      <c r="I353" s="138"/>
      <c r="J353" s="139"/>
      <c r="K353" s="140"/>
      <c r="L353" s="141"/>
      <c r="M353" s="125"/>
      <c r="N353" s="76"/>
      <c r="O353" s="126">
        <f t="shared" si="69"/>
        <v>0</v>
      </c>
      <c r="P353" s="126">
        <f t="shared" si="71"/>
        <v>2</v>
      </c>
      <c r="Q353" s="127">
        <f t="shared" si="73"/>
        <v>-162</v>
      </c>
      <c r="R353" s="142">
        <f t="shared" si="75"/>
        <v>4.1666666666666666E-3</v>
      </c>
      <c r="T353" s="129">
        <f t="shared" si="76"/>
        <v>1000000</v>
      </c>
      <c r="U353" s="127">
        <f t="shared" si="77"/>
        <v>180</v>
      </c>
      <c r="V353" s="130"/>
      <c r="W353" s="130"/>
      <c r="X353" s="130"/>
      <c r="Y353" s="130"/>
      <c r="Z353" s="130"/>
      <c r="AA353" s="130"/>
      <c r="AB353" s="130"/>
      <c r="AC353" s="130"/>
      <c r="AD353" s="130"/>
      <c r="AE353" s="130"/>
    </row>
    <row r="354" spans="1:31" s="126" customFormat="1" ht="15" x14ac:dyDescent="0.2">
      <c r="A354" s="131">
        <f t="shared" si="66"/>
        <v>344</v>
      </c>
      <c r="B354" s="132">
        <f t="shared" si="72"/>
        <v>0</v>
      </c>
      <c r="C354" s="132">
        <f t="shared" si="67"/>
        <v>0</v>
      </c>
      <c r="D354" s="132">
        <f t="shared" si="74"/>
        <v>0</v>
      </c>
      <c r="E354" s="189">
        <f t="shared" si="68"/>
        <v>0</v>
      </c>
      <c r="F354" s="190"/>
      <c r="G354" s="190"/>
      <c r="H354" s="132">
        <f t="shared" si="70"/>
        <v>0</v>
      </c>
      <c r="I354" s="138"/>
      <c r="J354" s="139"/>
      <c r="K354" s="140"/>
      <c r="L354" s="141"/>
      <c r="M354" s="125"/>
      <c r="N354" s="76"/>
      <c r="O354" s="126">
        <f t="shared" si="69"/>
        <v>0</v>
      </c>
      <c r="P354" s="126">
        <f t="shared" si="71"/>
        <v>2</v>
      </c>
      <c r="Q354" s="127">
        <f t="shared" si="73"/>
        <v>-163</v>
      </c>
      <c r="R354" s="142">
        <f t="shared" si="75"/>
        <v>4.1666666666666666E-3</v>
      </c>
      <c r="T354" s="129">
        <f t="shared" si="76"/>
        <v>1000000</v>
      </c>
      <c r="U354" s="127">
        <f t="shared" si="77"/>
        <v>180</v>
      </c>
      <c r="V354" s="130"/>
      <c r="W354" s="130"/>
      <c r="X354" s="130"/>
      <c r="Y354" s="130"/>
      <c r="Z354" s="130"/>
      <c r="AA354" s="130"/>
      <c r="AB354" s="130"/>
      <c r="AC354" s="130"/>
      <c r="AD354" s="130"/>
      <c r="AE354" s="130"/>
    </row>
    <row r="355" spans="1:31" s="126" customFormat="1" ht="15" x14ac:dyDescent="0.2">
      <c r="A355" s="131">
        <f t="shared" si="66"/>
        <v>345</v>
      </c>
      <c r="B355" s="132">
        <f t="shared" si="72"/>
        <v>0</v>
      </c>
      <c r="C355" s="132">
        <f t="shared" si="67"/>
        <v>0</v>
      </c>
      <c r="D355" s="132">
        <f t="shared" si="74"/>
        <v>0</v>
      </c>
      <c r="E355" s="189">
        <f t="shared" si="68"/>
        <v>0</v>
      </c>
      <c r="F355" s="190"/>
      <c r="G355" s="190"/>
      <c r="H355" s="132">
        <f t="shared" si="70"/>
        <v>0</v>
      </c>
      <c r="I355" s="138"/>
      <c r="J355" s="139"/>
      <c r="K355" s="140"/>
      <c r="L355" s="141"/>
      <c r="M355" s="125"/>
      <c r="N355" s="76"/>
      <c r="O355" s="126">
        <f t="shared" si="69"/>
        <v>0</v>
      </c>
      <c r="P355" s="126">
        <f t="shared" si="71"/>
        <v>2</v>
      </c>
      <c r="Q355" s="127">
        <f t="shared" si="73"/>
        <v>-164</v>
      </c>
      <c r="R355" s="142">
        <f t="shared" si="75"/>
        <v>4.1666666666666666E-3</v>
      </c>
      <c r="T355" s="129">
        <f t="shared" si="76"/>
        <v>1000000</v>
      </c>
      <c r="U355" s="127">
        <f t="shared" si="77"/>
        <v>180</v>
      </c>
      <c r="V355" s="130"/>
      <c r="W355" s="130"/>
      <c r="X355" s="130"/>
      <c r="Y355" s="130"/>
      <c r="Z355" s="130"/>
      <c r="AA355" s="130"/>
      <c r="AB355" s="130"/>
      <c r="AC355" s="130"/>
      <c r="AD355" s="130"/>
      <c r="AE355" s="130"/>
    </row>
    <row r="356" spans="1:31" s="126" customFormat="1" ht="15" x14ac:dyDescent="0.2">
      <c r="A356" s="131">
        <f t="shared" si="66"/>
        <v>346</v>
      </c>
      <c r="B356" s="132">
        <f t="shared" si="72"/>
        <v>0</v>
      </c>
      <c r="C356" s="132">
        <f t="shared" si="67"/>
        <v>0</v>
      </c>
      <c r="D356" s="132">
        <f t="shared" si="74"/>
        <v>0</v>
      </c>
      <c r="E356" s="189">
        <f t="shared" si="68"/>
        <v>0</v>
      </c>
      <c r="F356" s="190"/>
      <c r="G356" s="190"/>
      <c r="H356" s="132">
        <f t="shared" si="70"/>
        <v>0</v>
      </c>
      <c r="I356" s="138"/>
      <c r="J356" s="139"/>
      <c r="K356" s="140"/>
      <c r="L356" s="141"/>
      <c r="M356" s="125"/>
      <c r="N356" s="76"/>
      <c r="O356" s="126">
        <f t="shared" si="69"/>
        <v>0</v>
      </c>
      <c r="P356" s="126">
        <f t="shared" si="71"/>
        <v>2</v>
      </c>
      <c r="Q356" s="127">
        <f t="shared" si="73"/>
        <v>-165</v>
      </c>
      <c r="R356" s="142">
        <f t="shared" si="75"/>
        <v>4.1666666666666666E-3</v>
      </c>
      <c r="T356" s="129">
        <f t="shared" si="76"/>
        <v>1000000</v>
      </c>
      <c r="U356" s="127">
        <f t="shared" si="77"/>
        <v>180</v>
      </c>
      <c r="V356" s="130"/>
      <c r="W356" s="130"/>
      <c r="X356" s="130"/>
      <c r="Y356" s="130"/>
      <c r="Z356" s="130"/>
      <c r="AA356" s="130"/>
      <c r="AB356" s="130"/>
      <c r="AC356" s="130"/>
      <c r="AD356" s="130"/>
      <c r="AE356" s="130"/>
    </row>
    <row r="357" spans="1:31" s="126" customFormat="1" ht="15" x14ac:dyDescent="0.2">
      <c r="A357" s="131">
        <f t="shared" si="66"/>
        <v>347</v>
      </c>
      <c r="B357" s="132">
        <f t="shared" si="72"/>
        <v>0</v>
      </c>
      <c r="C357" s="132">
        <f t="shared" si="67"/>
        <v>0</v>
      </c>
      <c r="D357" s="132">
        <f t="shared" si="74"/>
        <v>0</v>
      </c>
      <c r="E357" s="189">
        <f t="shared" si="68"/>
        <v>0</v>
      </c>
      <c r="F357" s="190"/>
      <c r="G357" s="190"/>
      <c r="H357" s="132">
        <f t="shared" si="70"/>
        <v>0</v>
      </c>
      <c r="I357" s="138"/>
      <c r="J357" s="139"/>
      <c r="K357" s="140"/>
      <c r="L357" s="141"/>
      <c r="M357" s="125"/>
      <c r="N357" s="76"/>
      <c r="O357" s="126">
        <f t="shared" si="69"/>
        <v>0</v>
      </c>
      <c r="P357" s="126">
        <f t="shared" si="71"/>
        <v>2</v>
      </c>
      <c r="Q357" s="127">
        <f t="shared" si="73"/>
        <v>-166</v>
      </c>
      <c r="R357" s="142">
        <f t="shared" si="75"/>
        <v>4.1666666666666666E-3</v>
      </c>
      <c r="T357" s="129">
        <f t="shared" si="76"/>
        <v>1000000</v>
      </c>
      <c r="U357" s="127">
        <f t="shared" si="77"/>
        <v>180</v>
      </c>
      <c r="V357" s="130"/>
      <c r="W357" s="130"/>
      <c r="X357" s="130"/>
      <c r="Y357" s="130"/>
      <c r="Z357" s="130"/>
      <c r="AA357" s="130"/>
      <c r="AB357" s="130"/>
      <c r="AC357" s="130"/>
      <c r="AD357" s="130"/>
      <c r="AE357" s="130"/>
    </row>
    <row r="358" spans="1:31" s="126" customFormat="1" ht="15" x14ac:dyDescent="0.2">
      <c r="A358" s="131">
        <f t="shared" si="66"/>
        <v>348</v>
      </c>
      <c r="B358" s="132">
        <f t="shared" si="72"/>
        <v>0</v>
      </c>
      <c r="C358" s="132">
        <f t="shared" si="67"/>
        <v>0</v>
      </c>
      <c r="D358" s="132">
        <f t="shared" si="74"/>
        <v>0</v>
      </c>
      <c r="E358" s="189">
        <f t="shared" si="68"/>
        <v>0</v>
      </c>
      <c r="F358" s="190"/>
      <c r="G358" s="190"/>
      <c r="H358" s="132">
        <f t="shared" si="70"/>
        <v>0</v>
      </c>
      <c r="I358" s="138"/>
      <c r="J358" s="139"/>
      <c r="K358" s="140"/>
      <c r="L358" s="141"/>
      <c r="M358" s="125"/>
      <c r="N358" s="76"/>
      <c r="O358" s="126">
        <f t="shared" si="69"/>
        <v>0</v>
      </c>
      <c r="P358" s="126">
        <f t="shared" si="71"/>
        <v>2</v>
      </c>
      <c r="Q358" s="127">
        <f t="shared" si="73"/>
        <v>-167</v>
      </c>
      <c r="R358" s="142">
        <f t="shared" si="75"/>
        <v>4.1666666666666666E-3</v>
      </c>
      <c r="T358" s="129">
        <f t="shared" si="76"/>
        <v>1000000</v>
      </c>
      <c r="U358" s="127">
        <f t="shared" si="77"/>
        <v>180</v>
      </c>
      <c r="V358" s="130"/>
      <c r="W358" s="130"/>
      <c r="X358" s="130"/>
      <c r="Y358" s="130"/>
      <c r="Z358" s="130"/>
      <c r="AA358" s="130"/>
      <c r="AB358" s="130"/>
      <c r="AC358" s="130"/>
      <c r="AD358" s="130"/>
      <c r="AE358" s="130"/>
    </row>
    <row r="359" spans="1:31" s="126" customFormat="1" ht="15" x14ac:dyDescent="0.2">
      <c r="A359" s="131">
        <f t="shared" si="66"/>
        <v>349</v>
      </c>
      <c r="B359" s="132">
        <f t="shared" si="72"/>
        <v>0</v>
      </c>
      <c r="C359" s="132">
        <f t="shared" si="67"/>
        <v>0</v>
      </c>
      <c r="D359" s="132">
        <f t="shared" si="74"/>
        <v>0</v>
      </c>
      <c r="E359" s="189">
        <f t="shared" si="68"/>
        <v>0</v>
      </c>
      <c r="F359" s="190"/>
      <c r="G359" s="190"/>
      <c r="H359" s="132">
        <f t="shared" si="70"/>
        <v>0</v>
      </c>
      <c r="I359" s="138"/>
      <c r="J359" s="139"/>
      <c r="K359" s="140"/>
      <c r="L359" s="141"/>
      <c r="M359" s="125"/>
      <c r="N359" s="76"/>
      <c r="O359" s="126">
        <f t="shared" si="69"/>
        <v>0</v>
      </c>
      <c r="P359" s="126">
        <f t="shared" si="71"/>
        <v>2</v>
      </c>
      <c r="Q359" s="127">
        <f t="shared" si="73"/>
        <v>-168</v>
      </c>
      <c r="R359" s="142">
        <f t="shared" si="75"/>
        <v>4.1666666666666666E-3</v>
      </c>
      <c r="T359" s="129">
        <f t="shared" si="76"/>
        <v>1000000</v>
      </c>
      <c r="U359" s="127">
        <f t="shared" si="77"/>
        <v>180</v>
      </c>
      <c r="V359" s="130"/>
      <c r="W359" s="130"/>
      <c r="X359" s="130"/>
      <c r="Y359" s="130"/>
      <c r="Z359" s="130"/>
      <c r="AA359" s="130"/>
      <c r="AB359" s="130"/>
      <c r="AC359" s="130"/>
      <c r="AD359" s="130"/>
      <c r="AE359" s="130"/>
    </row>
    <row r="360" spans="1:31" s="126" customFormat="1" ht="15" x14ac:dyDescent="0.2">
      <c r="A360" s="131">
        <f t="shared" si="66"/>
        <v>350</v>
      </c>
      <c r="B360" s="132">
        <f t="shared" si="72"/>
        <v>0</v>
      </c>
      <c r="C360" s="132">
        <f t="shared" si="67"/>
        <v>0</v>
      </c>
      <c r="D360" s="132">
        <f t="shared" si="74"/>
        <v>0</v>
      </c>
      <c r="E360" s="189">
        <f t="shared" si="68"/>
        <v>0</v>
      </c>
      <c r="F360" s="190"/>
      <c r="G360" s="190"/>
      <c r="H360" s="132">
        <f t="shared" si="70"/>
        <v>0</v>
      </c>
      <c r="I360" s="138"/>
      <c r="J360" s="139"/>
      <c r="K360" s="140"/>
      <c r="L360" s="141"/>
      <c r="M360" s="125"/>
      <c r="N360" s="76"/>
      <c r="O360" s="126">
        <f t="shared" si="69"/>
        <v>0</v>
      </c>
      <c r="P360" s="126">
        <f t="shared" si="71"/>
        <v>2</v>
      </c>
      <c r="Q360" s="127">
        <f t="shared" si="73"/>
        <v>-169</v>
      </c>
      <c r="R360" s="142">
        <f t="shared" si="75"/>
        <v>4.1666666666666666E-3</v>
      </c>
      <c r="T360" s="129">
        <f t="shared" si="76"/>
        <v>1000000</v>
      </c>
      <c r="U360" s="127">
        <f t="shared" si="77"/>
        <v>180</v>
      </c>
      <c r="V360" s="130"/>
      <c r="W360" s="130"/>
      <c r="X360" s="130"/>
      <c r="Y360" s="130"/>
      <c r="Z360" s="130"/>
      <c r="AA360" s="130"/>
      <c r="AB360" s="130"/>
      <c r="AC360" s="130"/>
      <c r="AD360" s="130"/>
      <c r="AE360" s="130"/>
    </row>
    <row r="361" spans="1:31" s="126" customFormat="1" ht="15" x14ac:dyDescent="0.2">
      <c r="A361" s="131">
        <f t="shared" si="66"/>
        <v>351</v>
      </c>
      <c r="B361" s="132">
        <f t="shared" si="72"/>
        <v>0</v>
      </c>
      <c r="C361" s="132">
        <f t="shared" si="67"/>
        <v>0</v>
      </c>
      <c r="D361" s="132">
        <f t="shared" si="74"/>
        <v>0</v>
      </c>
      <c r="E361" s="189">
        <f t="shared" si="68"/>
        <v>0</v>
      </c>
      <c r="F361" s="190"/>
      <c r="G361" s="190"/>
      <c r="H361" s="132">
        <f t="shared" si="70"/>
        <v>0</v>
      </c>
      <c r="I361" s="138"/>
      <c r="J361" s="139"/>
      <c r="K361" s="140"/>
      <c r="L361" s="141"/>
      <c r="M361" s="125"/>
      <c r="N361" s="76"/>
      <c r="O361" s="126">
        <f t="shared" si="69"/>
        <v>0</v>
      </c>
      <c r="P361" s="126">
        <f t="shared" si="71"/>
        <v>2</v>
      </c>
      <c r="Q361" s="127">
        <f t="shared" si="73"/>
        <v>-170</v>
      </c>
      <c r="R361" s="142">
        <f>IF(I360=0,R360,I360/12)</f>
        <v>4.1666666666666666E-3</v>
      </c>
      <c r="T361" s="129">
        <f>IF(OR(L360=$R$6,I360&gt;0),B361,T360)</f>
        <v>1000000</v>
      </c>
      <c r="U361" s="127">
        <f>IF(OR(L360=$R$6,I360&gt;0),Q361,U360)</f>
        <v>180</v>
      </c>
      <c r="V361" s="130"/>
      <c r="W361" s="130"/>
      <c r="X361" s="130"/>
      <c r="Y361" s="130"/>
      <c r="Z361" s="130"/>
      <c r="AA361" s="130"/>
      <c r="AB361" s="130"/>
      <c r="AC361" s="130"/>
      <c r="AD361" s="130"/>
      <c r="AE361" s="130"/>
    </row>
    <row r="362" spans="1:31" s="126" customFormat="1" ht="15" x14ac:dyDescent="0.2">
      <c r="A362" s="131">
        <f t="shared" si="66"/>
        <v>352</v>
      </c>
      <c r="B362" s="132">
        <f t="shared" si="72"/>
        <v>0</v>
      </c>
      <c r="C362" s="132">
        <f t="shared" si="67"/>
        <v>0</v>
      </c>
      <c r="D362" s="132">
        <f t="shared" si="74"/>
        <v>0</v>
      </c>
      <c r="E362" s="189">
        <f t="shared" si="68"/>
        <v>0</v>
      </c>
      <c r="F362" s="190"/>
      <c r="G362" s="190"/>
      <c r="H362" s="132">
        <f t="shared" si="70"/>
        <v>0</v>
      </c>
      <c r="I362" s="138"/>
      <c r="J362" s="139"/>
      <c r="K362" s="140"/>
      <c r="L362" s="141"/>
      <c r="M362" s="125"/>
      <c r="N362" s="76"/>
      <c r="O362" s="126">
        <f t="shared" si="69"/>
        <v>0</v>
      </c>
      <c r="P362" s="126">
        <f t="shared" si="71"/>
        <v>2</v>
      </c>
      <c r="Q362" s="127">
        <f t="shared" si="73"/>
        <v>-171</v>
      </c>
      <c r="R362" s="142">
        <f>IF(I361=0,R361,I361/12)</f>
        <v>4.1666666666666666E-3</v>
      </c>
      <c r="T362" s="129">
        <f>IF(OR(L361=$R$6,I361&gt;0),B362,T361)</f>
        <v>1000000</v>
      </c>
      <c r="U362" s="127">
        <f>IF(OR(L361=$R$6,I361&gt;0),Q362,U361)</f>
        <v>180</v>
      </c>
      <c r="V362" s="130"/>
      <c r="W362" s="130"/>
      <c r="X362" s="130"/>
      <c r="Y362" s="130"/>
      <c r="Z362" s="130"/>
      <c r="AA362" s="130"/>
      <c r="AB362" s="130"/>
      <c r="AC362" s="130"/>
      <c r="AD362" s="130"/>
      <c r="AE362" s="130"/>
    </row>
    <row r="363" spans="1:31" s="126" customFormat="1" ht="15" x14ac:dyDescent="0.2">
      <c r="A363" s="131">
        <f t="shared" si="66"/>
        <v>353</v>
      </c>
      <c r="B363" s="132">
        <f t="shared" si="72"/>
        <v>0</v>
      </c>
      <c r="C363" s="132">
        <f t="shared" si="67"/>
        <v>0</v>
      </c>
      <c r="D363" s="132">
        <f t="shared" si="74"/>
        <v>0</v>
      </c>
      <c r="E363" s="189">
        <f t="shared" si="68"/>
        <v>0</v>
      </c>
      <c r="F363" s="190"/>
      <c r="G363" s="190"/>
      <c r="H363" s="132">
        <f t="shared" si="70"/>
        <v>0</v>
      </c>
      <c r="I363" s="138"/>
      <c r="J363" s="139"/>
      <c r="K363" s="140"/>
      <c r="L363" s="141"/>
      <c r="M363" s="125"/>
      <c r="N363" s="76"/>
      <c r="O363" s="126">
        <f t="shared" si="69"/>
        <v>0</v>
      </c>
      <c r="P363" s="126">
        <f t="shared" si="71"/>
        <v>2</v>
      </c>
      <c r="Q363" s="127">
        <f t="shared" si="73"/>
        <v>-172</v>
      </c>
      <c r="R363" s="142">
        <f t="shared" si="75"/>
        <v>4.1666666666666666E-3</v>
      </c>
      <c r="T363" s="129">
        <f t="shared" si="76"/>
        <v>1000000</v>
      </c>
      <c r="U363" s="127">
        <f t="shared" si="77"/>
        <v>180</v>
      </c>
      <c r="V363" s="130"/>
      <c r="W363" s="130"/>
      <c r="X363" s="130"/>
      <c r="Y363" s="130"/>
      <c r="Z363" s="130"/>
      <c r="AA363" s="130"/>
      <c r="AB363" s="130"/>
      <c r="AC363" s="130"/>
      <c r="AD363" s="130"/>
      <c r="AE363" s="130"/>
    </row>
    <row r="364" spans="1:31" s="126" customFormat="1" ht="15" x14ac:dyDescent="0.2">
      <c r="A364" s="131">
        <f t="shared" si="66"/>
        <v>354</v>
      </c>
      <c r="B364" s="132">
        <f t="shared" si="72"/>
        <v>0</v>
      </c>
      <c r="C364" s="132">
        <f t="shared" si="67"/>
        <v>0</v>
      </c>
      <c r="D364" s="132">
        <f t="shared" si="74"/>
        <v>0</v>
      </c>
      <c r="E364" s="189">
        <f t="shared" si="68"/>
        <v>0</v>
      </c>
      <c r="F364" s="190"/>
      <c r="G364" s="190"/>
      <c r="H364" s="132">
        <f t="shared" si="70"/>
        <v>0</v>
      </c>
      <c r="I364" s="138"/>
      <c r="J364" s="139"/>
      <c r="K364" s="140"/>
      <c r="L364" s="141"/>
      <c r="M364" s="125"/>
      <c r="N364" s="76"/>
      <c r="O364" s="126">
        <f t="shared" si="69"/>
        <v>0</v>
      </c>
      <c r="P364" s="126">
        <f t="shared" si="71"/>
        <v>2</v>
      </c>
      <c r="Q364" s="127">
        <f t="shared" si="73"/>
        <v>-173</v>
      </c>
      <c r="R364" s="142">
        <f t="shared" si="75"/>
        <v>4.1666666666666666E-3</v>
      </c>
      <c r="T364" s="129">
        <f t="shared" si="76"/>
        <v>1000000</v>
      </c>
      <c r="U364" s="127">
        <f t="shared" si="77"/>
        <v>180</v>
      </c>
      <c r="V364" s="130"/>
      <c r="W364" s="130"/>
      <c r="X364" s="130"/>
      <c r="Y364" s="130"/>
      <c r="Z364" s="130"/>
      <c r="AA364" s="130"/>
      <c r="AB364" s="130"/>
      <c r="AC364" s="130"/>
      <c r="AD364" s="130"/>
      <c r="AE364" s="130"/>
    </row>
    <row r="365" spans="1:31" s="126" customFormat="1" ht="15" x14ac:dyDescent="0.2">
      <c r="A365" s="131">
        <f t="shared" si="66"/>
        <v>355</v>
      </c>
      <c r="B365" s="132">
        <f t="shared" si="72"/>
        <v>0</v>
      </c>
      <c r="C365" s="132">
        <f t="shared" si="67"/>
        <v>0</v>
      </c>
      <c r="D365" s="132">
        <f t="shared" si="74"/>
        <v>0</v>
      </c>
      <c r="E365" s="189">
        <f t="shared" si="68"/>
        <v>0</v>
      </c>
      <c r="F365" s="190"/>
      <c r="G365" s="190"/>
      <c r="H365" s="132">
        <f t="shared" si="70"/>
        <v>0</v>
      </c>
      <c r="I365" s="138"/>
      <c r="J365" s="139"/>
      <c r="K365" s="140"/>
      <c r="L365" s="141"/>
      <c r="M365" s="125"/>
      <c r="N365" s="76"/>
      <c r="O365" s="126">
        <f t="shared" si="69"/>
        <v>0</v>
      </c>
      <c r="P365" s="126">
        <f t="shared" si="71"/>
        <v>2</v>
      </c>
      <c r="Q365" s="127">
        <f t="shared" si="73"/>
        <v>-174</v>
      </c>
      <c r="R365" s="142">
        <f t="shared" si="75"/>
        <v>4.1666666666666666E-3</v>
      </c>
      <c r="T365" s="129">
        <f t="shared" si="76"/>
        <v>1000000</v>
      </c>
      <c r="U365" s="127">
        <f t="shared" si="77"/>
        <v>180</v>
      </c>
      <c r="V365" s="130"/>
      <c r="W365" s="130"/>
      <c r="X365" s="130"/>
      <c r="Y365" s="130"/>
      <c r="Z365" s="130"/>
      <c r="AA365" s="130"/>
      <c r="AB365" s="130"/>
      <c r="AC365" s="130"/>
      <c r="AD365" s="130"/>
      <c r="AE365" s="130"/>
    </row>
    <row r="366" spans="1:31" s="126" customFormat="1" ht="15" x14ac:dyDescent="0.2">
      <c r="A366" s="131">
        <f t="shared" si="66"/>
        <v>356</v>
      </c>
      <c r="B366" s="132">
        <f t="shared" si="72"/>
        <v>0</v>
      </c>
      <c r="C366" s="132">
        <f t="shared" si="67"/>
        <v>0</v>
      </c>
      <c r="D366" s="132">
        <f t="shared" si="74"/>
        <v>0</v>
      </c>
      <c r="E366" s="189">
        <f t="shared" si="68"/>
        <v>0</v>
      </c>
      <c r="F366" s="190"/>
      <c r="G366" s="190"/>
      <c r="H366" s="132">
        <f t="shared" si="70"/>
        <v>0</v>
      </c>
      <c r="I366" s="138"/>
      <c r="J366" s="139"/>
      <c r="K366" s="140"/>
      <c r="L366" s="141"/>
      <c r="M366" s="125"/>
      <c r="N366" s="76"/>
      <c r="O366" s="126">
        <f t="shared" si="69"/>
        <v>0</v>
      </c>
      <c r="P366" s="126">
        <f t="shared" si="71"/>
        <v>2</v>
      </c>
      <c r="Q366" s="127">
        <f t="shared" si="73"/>
        <v>-175</v>
      </c>
      <c r="R366" s="142">
        <f t="shared" si="75"/>
        <v>4.1666666666666666E-3</v>
      </c>
      <c r="T366" s="129">
        <f t="shared" si="76"/>
        <v>1000000</v>
      </c>
      <c r="U366" s="127">
        <f t="shared" si="77"/>
        <v>180</v>
      </c>
      <c r="V366" s="130"/>
      <c r="W366" s="130"/>
      <c r="X366" s="130"/>
      <c r="Y366" s="130"/>
      <c r="Z366" s="130"/>
      <c r="AA366" s="130"/>
      <c r="AB366" s="130"/>
      <c r="AC366" s="130"/>
      <c r="AD366" s="130"/>
      <c r="AE366" s="130"/>
    </row>
    <row r="367" spans="1:31" s="126" customFormat="1" ht="15" x14ac:dyDescent="0.2">
      <c r="A367" s="131">
        <f t="shared" si="66"/>
        <v>357</v>
      </c>
      <c r="B367" s="132">
        <f t="shared" si="72"/>
        <v>0</v>
      </c>
      <c r="C367" s="132">
        <f t="shared" si="67"/>
        <v>0</v>
      </c>
      <c r="D367" s="132">
        <f t="shared" si="74"/>
        <v>0</v>
      </c>
      <c r="E367" s="189">
        <f t="shared" si="68"/>
        <v>0</v>
      </c>
      <c r="F367" s="190"/>
      <c r="G367" s="190"/>
      <c r="H367" s="132">
        <f t="shared" si="70"/>
        <v>0</v>
      </c>
      <c r="I367" s="138"/>
      <c r="J367" s="139"/>
      <c r="K367" s="140"/>
      <c r="L367" s="141"/>
      <c r="M367" s="125"/>
      <c r="N367" s="76"/>
      <c r="O367" s="126">
        <f t="shared" si="69"/>
        <v>0</v>
      </c>
      <c r="P367" s="126">
        <f t="shared" si="71"/>
        <v>2</v>
      </c>
      <c r="Q367" s="127">
        <f t="shared" si="73"/>
        <v>-176</v>
      </c>
      <c r="R367" s="142">
        <f t="shared" si="75"/>
        <v>4.1666666666666666E-3</v>
      </c>
      <c r="T367" s="129">
        <f t="shared" si="76"/>
        <v>1000000</v>
      </c>
      <c r="U367" s="127">
        <f t="shared" si="77"/>
        <v>180</v>
      </c>
      <c r="V367" s="130"/>
      <c r="W367" s="130"/>
      <c r="X367" s="130"/>
      <c r="Y367" s="130"/>
      <c r="Z367" s="130"/>
      <c r="AA367" s="130"/>
      <c r="AB367" s="130"/>
      <c r="AC367" s="130"/>
      <c r="AD367" s="130"/>
      <c r="AE367" s="130"/>
    </row>
    <row r="368" spans="1:31" s="126" customFormat="1" ht="15" x14ac:dyDescent="0.2">
      <c r="A368" s="131">
        <f t="shared" si="66"/>
        <v>358</v>
      </c>
      <c r="B368" s="132">
        <f t="shared" si="72"/>
        <v>0</v>
      </c>
      <c r="C368" s="132">
        <f t="shared" si="67"/>
        <v>0</v>
      </c>
      <c r="D368" s="132">
        <f t="shared" si="74"/>
        <v>0</v>
      </c>
      <c r="E368" s="189">
        <f t="shared" si="68"/>
        <v>0</v>
      </c>
      <c r="F368" s="190"/>
      <c r="G368" s="190"/>
      <c r="H368" s="132">
        <f t="shared" si="70"/>
        <v>0</v>
      </c>
      <c r="I368" s="138"/>
      <c r="J368" s="139"/>
      <c r="K368" s="140"/>
      <c r="L368" s="141"/>
      <c r="M368" s="125"/>
      <c r="N368" s="76"/>
      <c r="O368" s="126">
        <f t="shared" si="69"/>
        <v>0</v>
      </c>
      <c r="P368" s="126">
        <f t="shared" si="71"/>
        <v>2</v>
      </c>
      <c r="Q368" s="127">
        <f t="shared" si="73"/>
        <v>-177</v>
      </c>
      <c r="R368" s="142">
        <f t="shared" si="75"/>
        <v>4.1666666666666666E-3</v>
      </c>
      <c r="T368" s="129">
        <f t="shared" si="76"/>
        <v>1000000</v>
      </c>
      <c r="U368" s="127">
        <f t="shared" si="77"/>
        <v>180</v>
      </c>
      <c r="V368" s="130"/>
      <c r="W368" s="130"/>
      <c r="X368" s="130"/>
      <c r="Y368" s="130"/>
      <c r="Z368" s="130"/>
      <c r="AA368" s="130"/>
      <c r="AB368" s="130"/>
      <c r="AC368" s="130"/>
      <c r="AD368" s="130"/>
      <c r="AE368" s="130"/>
    </row>
    <row r="369" spans="1:31" s="126" customFormat="1" ht="15" x14ac:dyDescent="0.2">
      <c r="A369" s="131">
        <f t="shared" si="66"/>
        <v>359</v>
      </c>
      <c r="B369" s="132">
        <f t="shared" si="72"/>
        <v>0</v>
      </c>
      <c r="C369" s="132">
        <f t="shared" si="67"/>
        <v>0</v>
      </c>
      <c r="D369" s="132">
        <f t="shared" si="74"/>
        <v>0</v>
      </c>
      <c r="E369" s="189">
        <f t="shared" si="68"/>
        <v>0</v>
      </c>
      <c r="F369" s="190"/>
      <c r="G369" s="190"/>
      <c r="H369" s="132">
        <f t="shared" si="70"/>
        <v>0</v>
      </c>
      <c r="I369" s="138"/>
      <c r="J369" s="139"/>
      <c r="K369" s="140"/>
      <c r="L369" s="141"/>
      <c r="M369" s="125"/>
      <c r="N369" s="76"/>
      <c r="O369" s="126">
        <f t="shared" si="69"/>
        <v>0</v>
      </c>
      <c r="P369" s="126">
        <f t="shared" si="71"/>
        <v>2</v>
      </c>
      <c r="Q369" s="127">
        <f t="shared" si="73"/>
        <v>-178</v>
      </c>
      <c r="R369" s="142">
        <f t="shared" si="75"/>
        <v>4.1666666666666666E-3</v>
      </c>
      <c r="T369" s="129">
        <f t="shared" si="76"/>
        <v>1000000</v>
      </c>
      <c r="U369" s="127">
        <f t="shared" si="77"/>
        <v>180</v>
      </c>
      <c r="V369" s="130"/>
      <c r="W369" s="130"/>
      <c r="X369" s="130"/>
      <c r="Y369" s="130"/>
      <c r="Z369" s="130"/>
      <c r="AA369" s="130"/>
      <c r="AB369" s="130"/>
      <c r="AC369" s="130"/>
      <c r="AD369" s="130"/>
      <c r="AE369" s="130"/>
    </row>
    <row r="370" spans="1:31" s="126" customFormat="1" ht="15" x14ac:dyDescent="0.2">
      <c r="A370" s="131">
        <f t="shared" si="66"/>
        <v>360</v>
      </c>
      <c r="B370" s="132">
        <f t="shared" si="72"/>
        <v>0</v>
      </c>
      <c r="C370" s="132">
        <f t="shared" si="67"/>
        <v>0</v>
      </c>
      <c r="D370" s="132">
        <f t="shared" si="74"/>
        <v>0</v>
      </c>
      <c r="E370" s="189">
        <f t="shared" si="68"/>
        <v>0</v>
      </c>
      <c r="F370" s="190"/>
      <c r="G370" s="190"/>
      <c r="H370" s="132">
        <f t="shared" si="70"/>
        <v>0</v>
      </c>
      <c r="I370" s="138"/>
      <c r="J370" s="139"/>
      <c r="K370" s="140"/>
      <c r="L370" s="141"/>
      <c r="M370" s="125"/>
      <c r="N370" s="76"/>
      <c r="O370" s="126">
        <f t="shared" si="69"/>
        <v>0</v>
      </c>
      <c r="P370" s="126">
        <f t="shared" si="71"/>
        <v>2</v>
      </c>
      <c r="Q370" s="127">
        <f t="shared" si="73"/>
        <v>-179</v>
      </c>
      <c r="R370" s="142">
        <f t="shared" si="75"/>
        <v>4.1666666666666666E-3</v>
      </c>
      <c r="T370" s="129">
        <f t="shared" si="76"/>
        <v>1000000</v>
      </c>
      <c r="U370" s="127">
        <f t="shared" si="77"/>
        <v>180</v>
      </c>
      <c r="V370" s="130"/>
      <c r="W370" s="130"/>
      <c r="X370" s="130"/>
      <c r="Y370" s="130"/>
      <c r="Z370" s="130"/>
      <c r="AA370" s="130"/>
      <c r="AB370" s="130"/>
      <c r="AC370" s="130"/>
      <c r="AD370" s="130"/>
      <c r="AE370" s="130"/>
    </row>
    <row r="371" spans="1:31" s="153" customFormat="1" ht="36" customHeight="1" x14ac:dyDescent="0.2">
      <c r="A371" s="144" t="s">
        <v>84</v>
      </c>
      <c r="B371" s="145"/>
      <c r="C371" s="146">
        <f>SUM(C10:C370)</f>
        <v>423702.50073752145</v>
      </c>
      <c r="D371" s="145">
        <f>SUM(D11:D370)</f>
        <v>999999.99999999534</v>
      </c>
      <c r="E371" s="191" t="s">
        <v>85</v>
      </c>
      <c r="F371" s="192"/>
      <c r="G371" s="193"/>
      <c r="H371" s="145">
        <f>SUM(H10:H370)</f>
        <v>1423702.5007375195</v>
      </c>
      <c r="I371" s="147"/>
      <c r="J371" s="148">
        <f>SUM(J11:J370)</f>
        <v>0</v>
      </c>
      <c r="K371" s="149"/>
      <c r="L371" s="150"/>
      <c r="M371" s="151" t="s">
        <v>86</v>
      </c>
      <c r="N371" s="76"/>
      <c r="O371" s="152"/>
      <c r="Q371" s="154"/>
      <c r="U371" s="154"/>
      <c r="V371" s="152"/>
      <c r="W371" s="152"/>
      <c r="X371" s="152"/>
      <c r="Y371" s="152"/>
      <c r="Z371" s="152"/>
      <c r="AA371" s="152"/>
      <c r="AB371" s="152"/>
      <c r="AC371" s="152"/>
      <c r="AD371" s="152"/>
      <c r="AE371" s="152"/>
    </row>
    <row r="372" spans="1:31" ht="15" x14ac:dyDescent="0.2">
      <c r="A372" s="155"/>
      <c r="B372" s="155"/>
      <c r="C372" s="155"/>
      <c r="D372" s="155"/>
      <c r="E372" s="155"/>
      <c r="F372" s="155"/>
      <c r="G372" s="155"/>
      <c r="H372" s="155"/>
      <c r="I372" s="156"/>
      <c r="J372" s="157"/>
      <c r="K372" s="156"/>
      <c r="L372" s="158"/>
      <c r="N372" s="76"/>
      <c r="O372" s="82"/>
      <c r="Q372" s="80"/>
      <c r="U372" s="80"/>
    </row>
    <row r="373" spans="1:31" ht="15" x14ac:dyDescent="0.2">
      <c r="A373" s="155"/>
      <c r="B373" s="155"/>
      <c r="C373" s="155"/>
      <c r="D373" s="155"/>
      <c r="E373" s="155"/>
      <c r="F373" s="155"/>
      <c r="G373" s="155"/>
      <c r="H373" s="155"/>
      <c r="I373" s="156"/>
      <c r="J373" s="157"/>
      <c r="K373" s="156"/>
      <c r="L373" s="158"/>
      <c r="N373" s="76"/>
      <c r="O373" s="82"/>
      <c r="Q373" s="80"/>
      <c r="U373" s="80"/>
    </row>
    <row r="374" spans="1:31" ht="15" x14ac:dyDescent="0.2">
      <c r="A374" s="155"/>
      <c r="B374" s="73"/>
      <c r="C374" s="73"/>
      <c r="D374" s="73"/>
      <c r="E374" s="73"/>
      <c r="F374" s="159"/>
      <c r="G374" s="159"/>
      <c r="H374" s="159"/>
      <c r="I374" s="160"/>
      <c r="J374" s="161"/>
      <c r="K374" s="156"/>
      <c r="L374" s="158"/>
      <c r="N374" s="76"/>
      <c r="O374" s="82"/>
    </row>
    <row r="375" spans="1:31" ht="15" x14ac:dyDescent="0.2">
      <c r="A375" s="155"/>
      <c r="B375" s="73"/>
      <c r="C375" s="73"/>
      <c r="D375" s="73"/>
      <c r="E375" s="73"/>
      <c r="F375" s="159"/>
      <c r="G375" s="159"/>
      <c r="H375" s="159"/>
      <c r="I375" s="160"/>
      <c r="J375" s="161"/>
      <c r="K375" s="156"/>
      <c r="L375" s="158"/>
      <c r="N375" s="76"/>
      <c r="O375" s="82"/>
    </row>
    <row r="376" spans="1:31" ht="15" x14ac:dyDescent="0.2">
      <c r="A376" s="155"/>
      <c r="B376" s="73"/>
      <c r="C376" s="73"/>
      <c r="D376" s="73"/>
      <c r="E376" s="73"/>
      <c r="F376" s="159"/>
      <c r="G376" s="159"/>
      <c r="H376" s="159"/>
      <c r="I376" s="160"/>
      <c r="J376" s="161"/>
      <c r="K376" s="156"/>
      <c r="L376" s="158"/>
      <c r="N376" s="76"/>
      <c r="O376" s="82"/>
    </row>
    <row r="377" spans="1:31" ht="15" x14ac:dyDescent="0.2">
      <c r="A377" s="155"/>
      <c r="B377" s="73"/>
      <c r="C377" s="73"/>
      <c r="D377" s="73"/>
      <c r="E377" s="73"/>
      <c r="F377" s="159"/>
      <c r="G377" s="159"/>
      <c r="H377" s="159"/>
      <c r="I377" s="160"/>
      <c r="J377" s="161"/>
      <c r="K377" s="156"/>
      <c r="L377" s="158"/>
      <c r="N377" s="76"/>
      <c r="O377" s="82"/>
    </row>
    <row r="378" spans="1:31" ht="15" x14ac:dyDescent="0.2">
      <c r="A378" s="155"/>
      <c r="B378" s="73"/>
      <c r="C378" s="73"/>
      <c r="D378" s="73"/>
      <c r="E378" s="73"/>
      <c r="F378" s="159"/>
      <c r="G378" s="159"/>
      <c r="H378" s="159"/>
      <c r="I378" s="160"/>
      <c r="J378" s="161"/>
      <c r="K378" s="156"/>
      <c r="L378" s="158"/>
      <c r="N378" s="76"/>
      <c r="O378" s="82"/>
    </row>
    <row r="379" spans="1:31" ht="15" x14ac:dyDescent="0.2">
      <c r="A379" s="155"/>
      <c r="B379" s="73"/>
      <c r="C379" s="73"/>
      <c r="D379" s="73"/>
      <c r="E379" s="73"/>
      <c r="F379" s="159"/>
      <c r="G379" s="159"/>
      <c r="H379" s="159"/>
      <c r="I379" s="160"/>
      <c r="J379" s="161"/>
      <c r="K379" s="156"/>
      <c r="L379" s="158"/>
      <c r="N379" s="76"/>
      <c r="O379" s="82"/>
    </row>
    <row r="380" spans="1:31" ht="15" x14ac:dyDescent="0.2">
      <c r="A380" s="155"/>
      <c r="B380" s="73"/>
      <c r="C380" s="73"/>
      <c r="D380" s="73"/>
      <c r="E380" s="73"/>
      <c r="F380" s="159"/>
      <c r="G380" s="159"/>
      <c r="H380" s="159"/>
      <c r="I380" s="160"/>
      <c r="J380" s="161"/>
      <c r="K380" s="156"/>
      <c r="L380" s="158"/>
      <c r="N380" s="76"/>
      <c r="O380" s="82"/>
    </row>
    <row r="381" spans="1:31" ht="15" x14ac:dyDescent="0.2">
      <c r="A381" s="155"/>
      <c r="B381" s="73"/>
      <c r="C381" s="73"/>
      <c r="D381" s="73"/>
      <c r="E381" s="73"/>
      <c r="F381" s="159"/>
      <c r="G381" s="159"/>
      <c r="H381" s="159"/>
      <c r="I381" s="160"/>
      <c r="J381" s="161"/>
      <c r="K381" s="156"/>
      <c r="L381" s="158"/>
      <c r="N381" s="76"/>
      <c r="O381" s="82"/>
    </row>
    <row r="382" spans="1:31" ht="15" x14ac:dyDescent="0.2">
      <c r="A382" s="155"/>
      <c r="B382" s="73"/>
      <c r="C382" s="73"/>
      <c r="D382" s="73"/>
      <c r="E382" s="73"/>
      <c r="F382" s="159"/>
      <c r="G382" s="159"/>
      <c r="H382" s="159"/>
      <c r="I382" s="160"/>
      <c r="J382" s="161"/>
      <c r="K382" s="156"/>
      <c r="L382" s="158"/>
      <c r="N382" s="76"/>
      <c r="O382" s="82"/>
    </row>
    <row r="383" spans="1:31" ht="15" x14ac:dyDescent="0.2">
      <c r="A383" s="155"/>
      <c r="B383" s="73"/>
      <c r="C383" s="73"/>
      <c r="D383" s="73"/>
      <c r="E383" s="73"/>
      <c r="F383" s="159"/>
      <c r="G383" s="159"/>
      <c r="H383" s="159"/>
      <c r="I383" s="160"/>
      <c r="J383" s="161"/>
      <c r="K383" s="156"/>
      <c r="L383" s="158"/>
      <c r="N383" s="76"/>
      <c r="O383" s="82"/>
    </row>
    <row r="384" spans="1:31" ht="15" x14ac:dyDescent="0.2">
      <c r="A384" s="155"/>
      <c r="B384" s="73"/>
      <c r="C384" s="73"/>
      <c r="D384" s="73"/>
      <c r="E384" s="73"/>
      <c r="F384" s="159"/>
      <c r="G384" s="159"/>
      <c r="H384" s="159"/>
      <c r="I384" s="160"/>
      <c r="J384" s="161"/>
      <c r="K384" s="156"/>
      <c r="L384" s="158"/>
      <c r="N384" s="76"/>
      <c r="O384" s="82"/>
    </row>
    <row r="385" spans="1:15" ht="15" x14ac:dyDescent="0.2">
      <c r="A385" s="155"/>
      <c r="B385" s="73"/>
      <c r="C385" s="73"/>
      <c r="D385" s="73"/>
      <c r="E385" s="73"/>
      <c r="F385" s="159"/>
      <c r="G385" s="159"/>
      <c r="H385" s="159"/>
      <c r="I385" s="160"/>
      <c r="J385" s="161"/>
      <c r="K385" s="156"/>
      <c r="L385" s="158"/>
      <c r="N385" s="76"/>
      <c r="O385" s="82"/>
    </row>
    <row r="386" spans="1:15" ht="15" x14ac:dyDescent="0.2">
      <c r="A386" s="155"/>
      <c r="B386" s="73"/>
      <c r="C386" s="73"/>
      <c r="D386" s="73"/>
      <c r="E386" s="73"/>
      <c r="F386" s="159"/>
      <c r="G386" s="159"/>
      <c r="H386" s="159"/>
      <c r="I386" s="160"/>
      <c r="J386" s="161"/>
      <c r="K386" s="156"/>
      <c r="L386" s="158"/>
      <c r="N386" s="76"/>
      <c r="O386" s="82"/>
    </row>
    <row r="387" spans="1:15" ht="15" x14ac:dyDescent="0.2">
      <c r="A387" s="155"/>
      <c r="B387" s="73"/>
      <c r="C387" s="73"/>
      <c r="D387" s="73"/>
      <c r="E387" s="73"/>
      <c r="F387" s="159"/>
      <c r="G387" s="159"/>
      <c r="H387" s="159"/>
      <c r="I387" s="160"/>
      <c r="J387" s="161"/>
      <c r="K387" s="156"/>
      <c r="L387" s="158"/>
      <c r="N387" s="76"/>
      <c r="O387" s="82"/>
    </row>
    <row r="388" spans="1:15" ht="15" x14ac:dyDescent="0.2">
      <c r="A388" s="155"/>
      <c r="B388" s="73"/>
      <c r="C388" s="73"/>
      <c r="D388" s="73"/>
      <c r="E388" s="73"/>
      <c r="F388" s="159"/>
      <c r="G388" s="159"/>
      <c r="H388" s="159"/>
      <c r="I388" s="160"/>
      <c r="J388" s="161"/>
      <c r="K388" s="156"/>
      <c r="L388" s="158"/>
      <c r="N388" s="76"/>
      <c r="O388" s="82"/>
    </row>
    <row r="389" spans="1:15" ht="15" x14ac:dyDescent="0.2">
      <c r="A389" s="155"/>
      <c r="B389" s="73"/>
      <c r="C389" s="73"/>
      <c r="D389" s="73"/>
      <c r="E389" s="73"/>
      <c r="F389" s="159"/>
      <c r="G389" s="159"/>
      <c r="H389" s="159"/>
      <c r="I389" s="160"/>
      <c r="J389" s="161"/>
      <c r="K389" s="156"/>
      <c r="L389" s="158"/>
      <c r="N389" s="76"/>
      <c r="O389" s="82"/>
    </row>
    <row r="390" spans="1:15" ht="15" x14ac:dyDescent="0.2">
      <c r="A390" s="155"/>
      <c r="B390" s="73"/>
      <c r="C390" s="73"/>
      <c r="D390" s="73"/>
      <c r="E390" s="73"/>
      <c r="F390" s="159"/>
      <c r="G390" s="159"/>
      <c r="H390" s="159"/>
      <c r="I390" s="160"/>
      <c r="J390" s="161"/>
      <c r="K390" s="156"/>
      <c r="L390" s="158"/>
      <c r="N390" s="76"/>
      <c r="O390" s="82"/>
    </row>
    <row r="391" spans="1:15" ht="15" x14ac:dyDescent="0.2">
      <c r="A391" s="155"/>
      <c r="B391" s="73"/>
      <c r="C391" s="73"/>
      <c r="D391" s="73"/>
      <c r="E391" s="73"/>
      <c r="F391" s="159"/>
      <c r="G391" s="159"/>
      <c r="H391" s="159"/>
      <c r="I391" s="160"/>
      <c r="J391" s="161"/>
      <c r="K391" s="156"/>
      <c r="L391" s="158"/>
      <c r="N391" s="76"/>
      <c r="O391" s="82"/>
    </row>
    <row r="392" spans="1:15" ht="15" x14ac:dyDescent="0.2">
      <c r="A392" s="155"/>
      <c r="B392" s="73"/>
      <c r="C392" s="73"/>
      <c r="D392" s="73"/>
      <c r="E392" s="73"/>
      <c r="F392" s="159"/>
      <c r="G392" s="159"/>
      <c r="H392" s="159"/>
      <c r="I392" s="160"/>
      <c r="J392" s="161"/>
      <c r="K392" s="156"/>
      <c r="L392" s="158"/>
      <c r="N392" s="76"/>
      <c r="O392" s="82"/>
    </row>
    <row r="393" spans="1:15" ht="15" x14ac:dyDescent="0.2">
      <c r="A393" s="155"/>
      <c r="B393" s="73"/>
      <c r="C393" s="73"/>
      <c r="D393" s="73"/>
      <c r="E393" s="73"/>
      <c r="F393" s="159"/>
      <c r="G393" s="159"/>
      <c r="H393" s="159"/>
      <c r="I393" s="160"/>
      <c r="J393" s="161"/>
      <c r="K393" s="156"/>
      <c r="L393" s="158"/>
      <c r="N393" s="76"/>
      <c r="O393" s="82"/>
    </row>
    <row r="394" spans="1:15" ht="15" x14ac:dyDescent="0.2">
      <c r="A394" s="155"/>
      <c r="B394" s="73"/>
      <c r="C394" s="73"/>
      <c r="D394" s="73"/>
      <c r="E394" s="73"/>
      <c r="F394" s="159"/>
      <c r="G394" s="159"/>
      <c r="H394" s="159"/>
      <c r="I394" s="160"/>
      <c r="J394" s="161"/>
      <c r="K394" s="156"/>
      <c r="L394" s="158"/>
      <c r="N394" s="76"/>
      <c r="O394" s="82"/>
    </row>
    <row r="395" spans="1:15" ht="15" x14ac:dyDescent="0.2">
      <c r="A395" s="155"/>
      <c r="B395" s="73"/>
      <c r="C395" s="73"/>
      <c r="D395" s="73"/>
      <c r="E395" s="73"/>
      <c r="F395" s="159"/>
      <c r="G395" s="159"/>
      <c r="H395" s="159"/>
      <c r="I395" s="160"/>
      <c r="J395" s="161"/>
      <c r="K395" s="156"/>
      <c r="L395" s="158"/>
      <c r="N395" s="76"/>
      <c r="O395" s="82"/>
    </row>
    <row r="396" spans="1:15" ht="15" x14ac:dyDescent="0.2">
      <c r="A396" s="155"/>
      <c r="B396" s="73"/>
      <c r="C396" s="73"/>
      <c r="D396" s="73"/>
      <c r="E396" s="73"/>
      <c r="F396" s="159"/>
      <c r="G396" s="159"/>
      <c r="H396" s="159"/>
      <c r="I396" s="160"/>
      <c r="J396" s="161"/>
      <c r="K396" s="156"/>
      <c r="L396" s="158"/>
      <c r="N396" s="76"/>
      <c r="O396" s="82"/>
    </row>
    <row r="397" spans="1:15" ht="15" x14ac:dyDescent="0.2">
      <c r="A397" s="155"/>
      <c r="B397" s="73"/>
      <c r="C397" s="73"/>
      <c r="D397" s="73"/>
      <c r="E397" s="73"/>
      <c r="F397" s="159"/>
      <c r="G397" s="159"/>
      <c r="H397" s="159"/>
      <c r="I397" s="160"/>
      <c r="J397" s="161"/>
      <c r="K397" s="156"/>
      <c r="L397" s="158"/>
      <c r="N397" s="76"/>
      <c r="O397" s="82"/>
    </row>
    <row r="398" spans="1:15" ht="15" x14ac:dyDescent="0.2">
      <c r="A398" s="155"/>
      <c r="B398" s="73"/>
      <c r="C398" s="73"/>
      <c r="D398" s="73"/>
      <c r="E398" s="73"/>
      <c r="F398" s="159"/>
      <c r="G398" s="159"/>
      <c r="H398" s="159"/>
      <c r="I398" s="160"/>
      <c r="J398" s="161"/>
      <c r="K398" s="156"/>
      <c r="L398" s="158"/>
      <c r="N398" s="76"/>
      <c r="O398" s="82"/>
    </row>
    <row r="399" spans="1:15" ht="15" x14ac:dyDescent="0.2">
      <c r="A399" s="155"/>
      <c r="B399" s="73"/>
      <c r="C399" s="73"/>
      <c r="D399" s="73"/>
      <c r="E399" s="73"/>
      <c r="F399" s="159"/>
      <c r="G399" s="159"/>
      <c r="H399" s="159"/>
      <c r="I399" s="160"/>
      <c r="J399" s="161"/>
      <c r="K399" s="156"/>
      <c r="L399" s="158"/>
      <c r="N399" s="76"/>
      <c r="O399" s="82"/>
    </row>
    <row r="400" spans="1:15" ht="15" x14ac:dyDescent="0.2">
      <c r="A400" s="155"/>
      <c r="B400" s="73"/>
      <c r="C400" s="73"/>
      <c r="D400" s="73"/>
      <c r="E400" s="73"/>
      <c r="F400" s="159"/>
      <c r="G400" s="159"/>
      <c r="H400" s="159"/>
      <c r="I400" s="160"/>
      <c r="J400" s="161"/>
      <c r="K400" s="156"/>
      <c r="L400" s="158"/>
      <c r="N400" s="76"/>
      <c r="O400" s="82"/>
    </row>
    <row r="401" spans="1:15" ht="15" x14ac:dyDescent="0.2">
      <c r="A401" s="155"/>
      <c r="B401" s="73"/>
      <c r="C401" s="73"/>
      <c r="D401" s="73"/>
      <c r="E401" s="73"/>
      <c r="F401" s="159"/>
      <c r="G401" s="159"/>
      <c r="H401" s="159"/>
      <c r="I401" s="160"/>
      <c r="J401" s="161"/>
      <c r="K401" s="156"/>
      <c r="L401" s="158"/>
      <c r="N401" s="76"/>
      <c r="O401" s="82"/>
    </row>
    <row r="402" spans="1:15" ht="15" x14ac:dyDescent="0.2">
      <c r="A402" s="155"/>
      <c r="B402" s="73"/>
      <c r="C402" s="73"/>
      <c r="D402" s="73"/>
      <c r="E402" s="73"/>
      <c r="F402" s="159"/>
      <c r="G402" s="159"/>
      <c r="H402" s="159"/>
      <c r="I402" s="160"/>
      <c r="J402" s="161"/>
      <c r="K402" s="156"/>
      <c r="L402" s="158"/>
      <c r="N402" s="76"/>
      <c r="O402" s="82"/>
    </row>
    <row r="403" spans="1:15" ht="15" x14ac:dyDescent="0.2">
      <c r="A403" s="155"/>
      <c r="B403" s="73"/>
      <c r="C403" s="73"/>
      <c r="D403" s="73"/>
      <c r="E403" s="73"/>
      <c r="F403" s="159"/>
      <c r="G403" s="159"/>
      <c r="H403" s="159"/>
      <c r="I403" s="160"/>
      <c r="J403" s="161"/>
      <c r="K403" s="156"/>
      <c r="L403" s="158"/>
      <c r="N403" s="76"/>
      <c r="O403" s="82"/>
    </row>
    <row r="404" spans="1:15" ht="15" x14ac:dyDescent="0.2">
      <c r="A404" s="155"/>
      <c r="B404" s="73"/>
      <c r="C404" s="73"/>
      <c r="D404" s="73"/>
      <c r="E404" s="73"/>
      <c r="F404" s="159"/>
      <c r="G404" s="159"/>
      <c r="H404" s="159"/>
      <c r="I404" s="160"/>
      <c r="J404" s="161"/>
      <c r="K404" s="156"/>
      <c r="L404" s="158"/>
      <c r="N404" s="76"/>
      <c r="O404" s="82"/>
    </row>
    <row r="405" spans="1:15" ht="15" x14ac:dyDescent="0.2">
      <c r="A405" s="155"/>
      <c r="B405" s="73"/>
      <c r="C405" s="73"/>
      <c r="D405" s="73"/>
      <c r="E405" s="73"/>
      <c r="F405" s="159"/>
      <c r="G405" s="159"/>
      <c r="H405" s="159"/>
      <c r="I405" s="160"/>
      <c r="J405" s="161"/>
      <c r="K405" s="156"/>
      <c r="L405" s="158"/>
      <c r="N405" s="76"/>
      <c r="O405" s="82"/>
    </row>
    <row r="406" spans="1:15" ht="15" x14ac:dyDescent="0.2">
      <c r="A406" s="155"/>
      <c r="B406" s="73"/>
      <c r="C406" s="73"/>
      <c r="D406" s="73"/>
      <c r="E406" s="73"/>
      <c r="F406" s="159"/>
      <c r="G406" s="159"/>
      <c r="H406" s="159"/>
      <c r="I406" s="160"/>
      <c r="J406" s="161"/>
      <c r="K406" s="156"/>
      <c r="L406" s="158"/>
      <c r="N406" s="76"/>
      <c r="O406" s="82"/>
    </row>
    <row r="407" spans="1:15" ht="15" x14ac:dyDescent="0.2">
      <c r="A407" s="155"/>
      <c r="B407" s="73"/>
      <c r="C407" s="73"/>
      <c r="D407" s="73"/>
      <c r="E407" s="73"/>
      <c r="F407" s="159"/>
      <c r="G407" s="159"/>
      <c r="H407" s="159"/>
      <c r="I407" s="160"/>
      <c r="J407" s="161"/>
      <c r="K407" s="156"/>
      <c r="L407" s="158"/>
      <c r="N407" s="76"/>
      <c r="O407" s="82"/>
    </row>
    <row r="408" spans="1:15" ht="15" x14ac:dyDescent="0.2">
      <c r="A408" s="155"/>
      <c r="B408" s="73"/>
      <c r="C408" s="73"/>
      <c r="D408" s="73"/>
      <c r="E408" s="73"/>
      <c r="F408" s="159"/>
      <c r="G408" s="159"/>
      <c r="H408" s="159"/>
      <c r="I408" s="160"/>
      <c r="J408" s="161"/>
      <c r="K408" s="156"/>
      <c r="L408" s="158"/>
      <c r="N408" s="76"/>
      <c r="O408" s="82"/>
    </row>
    <row r="409" spans="1:15" ht="15" x14ac:dyDescent="0.2">
      <c r="A409" s="155"/>
      <c r="B409" s="73"/>
      <c r="C409" s="73"/>
      <c r="D409" s="73"/>
      <c r="E409" s="73"/>
      <c r="F409" s="159"/>
      <c r="G409" s="159"/>
      <c r="H409" s="159"/>
      <c r="I409" s="160"/>
      <c r="J409" s="161"/>
      <c r="K409" s="156"/>
      <c r="L409" s="158"/>
      <c r="N409" s="76"/>
      <c r="O409" s="82"/>
    </row>
    <row r="410" spans="1:15" ht="15" x14ac:dyDescent="0.2">
      <c r="A410" s="155"/>
      <c r="B410" s="73"/>
      <c r="C410" s="73"/>
      <c r="D410" s="73"/>
      <c r="E410" s="73"/>
      <c r="F410" s="159"/>
      <c r="G410" s="159"/>
      <c r="H410" s="159"/>
      <c r="I410" s="160"/>
      <c r="J410" s="161"/>
      <c r="K410" s="156"/>
      <c r="L410" s="158"/>
      <c r="N410" s="76"/>
      <c r="O410" s="82"/>
    </row>
    <row r="411" spans="1:15" ht="15" x14ac:dyDescent="0.2">
      <c r="A411" s="155"/>
      <c r="B411" s="73"/>
      <c r="C411" s="73"/>
      <c r="D411" s="73"/>
      <c r="E411" s="73"/>
      <c r="F411" s="159"/>
      <c r="G411" s="159"/>
      <c r="H411" s="159"/>
      <c r="I411" s="160"/>
      <c r="J411" s="161"/>
      <c r="K411" s="156"/>
      <c r="L411" s="158"/>
      <c r="N411" s="76"/>
      <c r="O411" s="82"/>
    </row>
    <row r="412" spans="1:15" ht="15" x14ac:dyDescent="0.2">
      <c r="A412" s="155"/>
      <c r="B412" s="73"/>
      <c r="C412" s="73"/>
      <c r="D412" s="73"/>
      <c r="E412" s="73"/>
      <c r="F412" s="159"/>
      <c r="G412" s="159"/>
      <c r="H412" s="159"/>
      <c r="I412" s="160"/>
      <c r="J412" s="161"/>
      <c r="K412" s="156"/>
      <c r="L412" s="158"/>
      <c r="N412" s="76"/>
      <c r="O412" s="82"/>
    </row>
    <row r="413" spans="1:15" ht="15" x14ac:dyDescent="0.2">
      <c r="A413" s="155"/>
      <c r="B413" s="73"/>
      <c r="C413" s="73"/>
      <c r="D413" s="73"/>
      <c r="E413" s="73"/>
      <c r="F413" s="159"/>
      <c r="G413" s="159"/>
      <c r="H413" s="159"/>
      <c r="I413" s="160"/>
      <c r="J413" s="161"/>
      <c r="K413" s="156"/>
      <c r="L413" s="158"/>
      <c r="N413" s="76"/>
      <c r="O413" s="82"/>
    </row>
    <row r="414" spans="1:15" ht="15" x14ac:dyDescent="0.2">
      <c r="A414" s="155"/>
      <c r="B414" s="73"/>
      <c r="C414" s="73"/>
      <c r="D414" s="73"/>
      <c r="E414" s="73"/>
      <c r="F414" s="159"/>
      <c r="G414" s="159"/>
      <c r="H414" s="159"/>
      <c r="I414" s="160"/>
      <c r="J414" s="161"/>
      <c r="K414" s="156"/>
      <c r="L414" s="158"/>
      <c r="N414" s="76"/>
      <c r="O414" s="82"/>
    </row>
    <row r="415" spans="1:15" ht="15" x14ac:dyDescent="0.2">
      <c r="A415" s="155"/>
      <c r="B415" s="73"/>
      <c r="C415" s="73"/>
      <c r="D415" s="73"/>
      <c r="E415" s="73"/>
      <c r="F415" s="159"/>
      <c r="G415" s="159"/>
      <c r="H415" s="159"/>
      <c r="I415" s="160"/>
      <c r="J415" s="161"/>
      <c r="K415" s="156"/>
      <c r="L415" s="158"/>
      <c r="N415" s="76"/>
      <c r="O415" s="82"/>
    </row>
    <row r="416" spans="1:15" ht="15" x14ac:dyDescent="0.2">
      <c r="A416" s="155"/>
      <c r="B416" s="73"/>
      <c r="C416" s="73"/>
      <c r="D416" s="73"/>
      <c r="E416" s="73"/>
      <c r="F416" s="159"/>
      <c r="G416" s="159"/>
      <c r="H416" s="159"/>
      <c r="I416" s="160"/>
      <c r="J416" s="161"/>
      <c r="K416" s="156"/>
      <c r="L416" s="158"/>
      <c r="N416" s="76"/>
      <c r="O416" s="82"/>
    </row>
    <row r="417" spans="1:15" ht="15" x14ac:dyDescent="0.2">
      <c r="A417" s="155"/>
      <c r="B417" s="73"/>
      <c r="C417" s="73"/>
      <c r="D417" s="73"/>
      <c r="E417" s="73"/>
      <c r="F417" s="159"/>
      <c r="G417" s="159"/>
      <c r="H417" s="159"/>
      <c r="I417" s="160"/>
      <c r="J417" s="161"/>
      <c r="K417" s="156"/>
      <c r="L417" s="158"/>
      <c r="N417" s="76"/>
      <c r="O417" s="82"/>
    </row>
    <row r="418" spans="1:15" ht="15" x14ac:dyDescent="0.2">
      <c r="A418" s="155"/>
      <c r="B418" s="73"/>
      <c r="C418" s="73"/>
      <c r="D418" s="73"/>
      <c r="E418" s="73"/>
      <c r="F418" s="159"/>
      <c r="G418" s="159"/>
      <c r="H418" s="159"/>
      <c r="I418" s="160"/>
      <c r="J418" s="161"/>
      <c r="K418" s="156"/>
      <c r="L418" s="158"/>
      <c r="N418" s="76"/>
      <c r="O418" s="82"/>
    </row>
    <row r="419" spans="1:15" ht="15" x14ac:dyDescent="0.2">
      <c r="A419" s="155"/>
      <c r="B419" s="73"/>
      <c r="C419" s="73"/>
      <c r="D419" s="73"/>
      <c r="E419" s="73"/>
      <c r="F419" s="74"/>
      <c r="G419" s="74"/>
      <c r="H419" s="74"/>
      <c r="I419" s="162"/>
      <c r="J419" s="163"/>
      <c r="K419" s="156"/>
      <c r="L419" s="158"/>
      <c r="N419" s="76"/>
      <c r="O419" s="82"/>
    </row>
    <row r="420" spans="1:15" ht="15" x14ac:dyDescent="0.2">
      <c r="A420" s="155"/>
      <c r="B420" s="73"/>
      <c r="C420" s="73"/>
      <c r="D420" s="73"/>
      <c r="E420" s="73"/>
      <c r="F420" s="74"/>
      <c r="G420" s="74"/>
      <c r="H420" s="74"/>
      <c r="I420" s="162"/>
      <c r="J420" s="163"/>
      <c r="K420" s="156"/>
      <c r="L420" s="158"/>
      <c r="N420" s="76"/>
      <c r="O420" s="82"/>
    </row>
    <row r="421" spans="1:15" ht="15" x14ac:dyDescent="0.2">
      <c r="A421" s="155"/>
      <c r="B421" s="73"/>
      <c r="C421" s="73"/>
      <c r="D421" s="73"/>
      <c r="E421" s="73"/>
      <c r="F421" s="74"/>
      <c r="G421" s="74"/>
      <c r="H421" s="74"/>
      <c r="I421" s="162"/>
      <c r="J421" s="163"/>
      <c r="K421" s="156"/>
      <c r="L421" s="158"/>
      <c r="N421" s="76"/>
      <c r="O421" s="82"/>
    </row>
    <row r="422" spans="1:15" ht="15" x14ac:dyDescent="0.2">
      <c r="A422" s="155"/>
      <c r="B422" s="73"/>
      <c r="C422" s="73"/>
      <c r="D422" s="73"/>
      <c r="E422" s="73"/>
      <c r="F422" s="74"/>
      <c r="G422" s="74"/>
      <c r="H422" s="74"/>
      <c r="I422" s="162"/>
      <c r="J422" s="163"/>
      <c r="K422" s="156"/>
      <c r="L422" s="158"/>
      <c r="N422" s="76"/>
      <c r="O422" s="82"/>
    </row>
    <row r="423" spans="1:15" ht="15" x14ac:dyDescent="0.2">
      <c r="A423" s="155"/>
      <c r="B423" s="73"/>
      <c r="C423" s="73"/>
      <c r="D423" s="73"/>
      <c r="E423" s="73"/>
      <c r="F423" s="74"/>
      <c r="G423" s="74"/>
      <c r="H423" s="74"/>
      <c r="I423" s="162"/>
      <c r="J423" s="163"/>
      <c r="K423" s="156"/>
      <c r="L423" s="158"/>
      <c r="N423" s="76"/>
      <c r="O423" s="82"/>
    </row>
    <row r="424" spans="1:15" ht="15" x14ac:dyDescent="0.2">
      <c r="A424" s="155"/>
      <c r="B424" s="73"/>
      <c r="C424" s="73"/>
      <c r="D424" s="73"/>
      <c r="E424" s="73"/>
      <c r="F424" s="74"/>
      <c r="G424" s="74"/>
      <c r="H424" s="74"/>
      <c r="I424" s="162"/>
      <c r="J424" s="163"/>
      <c r="K424" s="156"/>
      <c r="L424" s="158"/>
      <c r="N424" s="76"/>
      <c r="O424" s="82"/>
    </row>
    <row r="425" spans="1:15" ht="15" x14ac:dyDescent="0.2">
      <c r="A425" s="155"/>
      <c r="B425" s="73"/>
      <c r="C425" s="73"/>
      <c r="D425" s="73"/>
      <c r="E425" s="73"/>
      <c r="F425" s="74"/>
      <c r="G425" s="74"/>
      <c r="H425" s="74"/>
      <c r="I425" s="162"/>
      <c r="J425" s="163"/>
      <c r="K425" s="156"/>
      <c r="L425" s="158"/>
      <c r="N425" s="76"/>
      <c r="O425" s="82"/>
    </row>
    <row r="426" spans="1:15" ht="15" x14ac:dyDescent="0.2">
      <c r="A426" s="155"/>
      <c r="B426" s="73"/>
      <c r="C426" s="73"/>
      <c r="D426" s="73"/>
      <c r="E426" s="73"/>
      <c r="F426" s="74"/>
      <c r="G426" s="74"/>
      <c r="H426" s="74"/>
      <c r="I426" s="162"/>
      <c r="J426" s="163"/>
      <c r="K426" s="156"/>
      <c r="L426" s="158"/>
      <c r="N426" s="76"/>
      <c r="O426" s="82"/>
    </row>
    <row r="427" spans="1:15" ht="15" x14ac:dyDescent="0.2">
      <c r="A427" s="155"/>
      <c r="B427" s="73"/>
      <c r="C427" s="73"/>
      <c r="D427" s="73"/>
      <c r="E427" s="73"/>
      <c r="F427" s="74"/>
      <c r="G427" s="74"/>
      <c r="H427" s="74"/>
      <c r="I427" s="162"/>
      <c r="J427" s="163"/>
      <c r="K427" s="156"/>
      <c r="L427" s="158"/>
      <c r="N427" s="76"/>
      <c r="O427" s="82"/>
    </row>
    <row r="428" spans="1:15" ht="15" x14ac:dyDescent="0.2">
      <c r="A428" s="155"/>
      <c r="B428" s="73"/>
      <c r="C428" s="73"/>
      <c r="D428" s="73"/>
      <c r="E428" s="73"/>
      <c r="F428" s="74"/>
      <c r="G428" s="74"/>
      <c r="H428" s="74"/>
      <c r="I428" s="162"/>
      <c r="J428" s="163"/>
      <c r="K428" s="156"/>
      <c r="L428" s="158"/>
      <c r="N428" s="76"/>
      <c r="O428" s="82"/>
    </row>
    <row r="429" spans="1:15" ht="15" x14ac:dyDescent="0.2">
      <c r="A429" s="155"/>
      <c r="B429" s="73"/>
      <c r="C429" s="73"/>
      <c r="D429" s="73"/>
      <c r="E429" s="73"/>
      <c r="F429" s="74"/>
      <c r="G429" s="74"/>
      <c r="H429" s="74"/>
      <c r="I429" s="162"/>
      <c r="J429" s="163"/>
      <c r="K429" s="156"/>
      <c r="L429" s="158"/>
      <c r="N429" s="76"/>
      <c r="O429" s="82"/>
    </row>
    <row r="430" spans="1:15" ht="15" x14ac:dyDescent="0.2">
      <c r="A430" s="155"/>
      <c r="B430" s="73"/>
      <c r="C430" s="73"/>
      <c r="D430" s="73"/>
      <c r="E430" s="73"/>
      <c r="F430" s="74"/>
      <c r="G430" s="74"/>
      <c r="H430" s="74"/>
      <c r="I430" s="162"/>
      <c r="J430" s="163"/>
      <c r="K430" s="156"/>
      <c r="L430" s="158"/>
      <c r="N430" s="76"/>
      <c r="O430" s="82"/>
    </row>
    <row r="431" spans="1:15" ht="15" x14ac:dyDescent="0.2">
      <c r="A431" s="155"/>
      <c r="B431" s="73"/>
      <c r="C431" s="73"/>
      <c r="D431" s="73"/>
      <c r="E431" s="73"/>
      <c r="F431" s="74"/>
      <c r="G431" s="74"/>
      <c r="H431" s="74"/>
      <c r="I431" s="162"/>
      <c r="J431" s="163"/>
      <c r="K431" s="156"/>
      <c r="L431" s="158"/>
      <c r="N431" s="76"/>
      <c r="O431" s="82"/>
    </row>
    <row r="432" spans="1:15" ht="15" x14ac:dyDescent="0.2">
      <c r="A432" s="155"/>
      <c r="B432" s="73"/>
      <c r="C432" s="73"/>
      <c r="D432" s="73"/>
      <c r="E432" s="73"/>
      <c r="F432" s="74"/>
      <c r="G432" s="74"/>
      <c r="H432" s="74"/>
      <c r="I432" s="162"/>
      <c r="J432" s="163"/>
      <c r="K432" s="156"/>
      <c r="L432" s="158"/>
      <c r="N432" s="76"/>
      <c r="O432" s="82"/>
    </row>
    <row r="433" spans="1:15" ht="15" x14ac:dyDescent="0.2">
      <c r="A433" s="155"/>
      <c r="B433" s="73"/>
      <c r="C433" s="73"/>
      <c r="D433" s="73"/>
      <c r="E433" s="73"/>
      <c r="F433" s="74"/>
      <c r="G433" s="74"/>
      <c r="H433" s="74"/>
      <c r="I433" s="162"/>
      <c r="J433" s="163"/>
      <c r="K433" s="156"/>
      <c r="L433" s="158"/>
      <c r="N433" s="76"/>
      <c r="O433" s="82"/>
    </row>
    <row r="434" spans="1:15" ht="15" x14ac:dyDescent="0.2">
      <c r="A434" s="155"/>
      <c r="B434" s="73"/>
      <c r="C434" s="73"/>
      <c r="D434" s="73"/>
      <c r="E434" s="73"/>
      <c r="F434" s="74"/>
      <c r="G434" s="74"/>
      <c r="H434" s="74"/>
      <c r="I434" s="162"/>
      <c r="J434" s="163"/>
      <c r="K434" s="156"/>
      <c r="L434" s="158"/>
      <c r="N434" s="76"/>
      <c r="O434" s="82"/>
    </row>
    <row r="435" spans="1:15" ht="15" x14ac:dyDescent="0.2">
      <c r="A435" s="155"/>
      <c r="B435" s="73"/>
      <c r="C435" s="73"/>
      <c r="D435" s="73"/>
      <c r="E435" s="73"/>
      <c r="F435" s="74"/>
      <c r="G435" s="74"/>
      <c r="H435" s="74"/>
      <c r="I435" s="162"/>
      <c r="J435" s="163"/>
      <c r="K435" s="156"/>
      <c r="L435" s="158"/>
      <c r="N435" s="76"/>
      <c r="O435" s="82"/>
    </row>
    <row r="436" spans="1:15" ht="15" x14ac:dyDescent="0.2">
      <c r="A436" s="155"/>
      <c r="B436" s="73"/>
      <c r="C436" s="73"/>
      <c r="D436" s="73"/>
      <c r="E436" s="73"/>
      <c r="F436" s="74"/>
      <c r="G436" s="74"/>
      <c r="H436" s="74"/>
      <c r="I436" s="162"/>
      <c r="J436" s="163"/>
      <c r="K436" s="156"/>
      <c r="L436" s="158"/>
      <c r="N436" s="76"/>
      <c r="O436" s="82"/>
    </row>
    <row r="437" spans="1:15" ht="15" x14ac:dyDescent="0.2">
      <c r="A437" s="155"/>
      <c r="B437" s="73"/>
      <c r="C437" s="73"/>
      <c r="D437" s="73"/>
      <c r="E437" s="73"/>
      <c r="F437" s="74"/>
      <c r="G437" s="74"/>
      <c r="H437" s="74"/>
      <c r="I437" s="162"/>
      <c r="J437" s="163"/>
      <c r="K437" s="156"/>
      <c r="L437" s="158"/>
      <c r="N437" s="76"/>
      <c r="O437" s="82"/>
    </row>
    <row r="438" spans="1:15" ht="15" x14ac:dyDescent="0.2">
      <c r="A438" s="155"/>
      <c r="B438" s="73"/>
      <c r="C438" s="73"/>
      <c r="D438" s="73"/>
      <c r="E438" s="73"/>
      <c r="F438" s="74"/>
      <c r="G438" s="74"/>
      <c r="H438" s="74"/>
      <c r="I438" s="162"/>
      <c r="J438" s="163"/>
      <c r="K438" s="156"/>
      <c r="L438" s="158"/>
      <c r="N438" s="76"/>
      <c r="O438" s="82"/>
    </row>
    <row r="439" spans="1:15" ht="15" x14ac:dyDescent="0.2">
      <c r="A439" s="155"/>
      <c r="B439" s="73"/>
      <c r="C439" s="73"/>
      <c r="D439" s="73"/>
      <c r="E439" s="73"/>
      <c r="F439" s="74"/>
      <c r="G439" s="74"/>
      <c r="H439" s="74"/>
      <c r="I439" s="162"/>
      <c r="J439" s="163"/>
      <c r="K439" s="156"/>
      <c r="L439" s="158"/>
      <c r="N439" s="76"/>
      <c r="O439" s="82"/>
    </row>
    <row r="440" spans="1:15" ht="15" x14ac:dyDescent="0.2">
      <c r="A440" s="155"/>
      <c r="B440" s="73"/>
      <c r="C440" s="73"/>
      <c r="D440" s="73"/>
      <c r="E440" s="73"/>
      <c r="F440" s="74"/>
      <c r="G440" s="74"/>
      <c r="H440" s="74"/>
      <c r="I440" s="162"/>
      <c r="J440" s="163"/>
      <c r="K440" s="156"/>
      <c r="L440" s="158"/>
      <c r="N440" s="76"/>
      <c r="O440" s="82"/>
    </row>
    <row r="441" spans="1:15" ht="15" x14ac:dyDescent="0.2">
      <c r="A441" s="155"/>
      <c r="B441" s="73"/>
      <c r="C441" s="73"/>
      <c r="D441" s="73"/>
      <c r="E441" s="73"/>
      <c r="F441" s="74"/>
      <c r="G441" s="74"/>
      <c r="H441" s="74"/>
      <c r="I441" s="162"/>
      <c r="J441" s="163"/>
      <c r="K441" s="156"/>
      <c r="L441" s="158"/>
      <c r="N441" s="76"/>
      <c r="O441" s="82"/>
    </row>
    <row r="442" spans="1:15" ht="15" x14ac:dyDescent="0.2">
      <c r="A442" s="155"/>
      <c r="B442" s="73"/>
      <c r="C442" s="73"/>
      <c r="D442" s="73"/>
      <c r="E442" s="73"/>
      <c r="F442" s="74"/>
      <c r="G442" s="74"/>
      <c r="H442" s="74"/>
      <c r="I442" s="162"/>
      <c r="J442" s="163"/>
      <c r="K442" s="156"/>
      <c r="L442" s="158"/>
      <c r="N442" s="76"/>
      <c r="O442" s="82"/>
    </row>
    <row r="443" spans="1:15" ht="15" x14ac:dyDescent="0.2">
      <c r="A443" s="155"/>
      <c r="B443" s="73"/>
      <c r="C443" s="73"/>
      <c r="D443" s="73"/>
      <c r="E443" s="73"/>
      <c r="F443" s="74"/>
      <c r="G443" s="74"/>
      <c r="H443" s="74"/>
      <c r="I443" s="162"/>
      <c r="J443" s="163"/>
      <c r="K443" s="156"/>
      <c r="L443" s="158"/>
      <c r="N443" s="76"/>
      <c r="O443" s="82"/>
    </row>
    <row r="444" spans="1:15" ht="15" x14ac:dyDescent="0.2">
      <c r="A444" s="155"/>
      <c r="B444" s="73"/>
      <c r="C444" s="73"/>
      <c r="D444" s="73"/>
      <c r="E444" s="73"/>
      <c r="F444" s="74"/>
      <c r="G444" s="74"/>
      <c r="H444" s="74"/>
      <c r="I444" s="162"/>
      <c r="J444" s="163"/>
      <c r="K444" s="156"/>
      <c r="L444" s="158"/>
      <c r="N444" s="76"/>
      <c r="O444" s="82"/>
    </row>
    <row r="445" spans="1:15" ht="15" x14ac:dyDescent="0.2">
      <c r="N445" s="76"/>
    </row>
    <row r="446" spans="1:15" ht="15" x14ac:dyDescent="0.2">
      <c r="N446" s="76"/>
    </row>
    <row r="447" spans="1:15" ht="15" x14ac:dyDescent="0.2">
      <c r="N447" s="76"/>
    </row>
    <row r="448" spans="1:15" ht="15" x14ac:dyDescent="0.2">
      <c r="N448" s="76"/>
    </row>
    <row r="449" spans="14:14" ht="15" x14ac:dyDescent="0.2">
      <c r="N449" s="76"/>
    </row>
    <row r="450" spans="14:14" ht="15" x14ac:dyDescent="0.2">
      <c r="N450" s="76"/>
    </row>
    <row r="451" spans="14:14" ht="15" x14ac:dyDescent="0.2">
      <c r="N451" s="76"/>
    </row>
    <row r="452" spans="14:14" ht="15" x14ac:dyDescent="0.2">
      <c r="N452" s="76"/>
    </row>
    <row r="453" spans="14:14" ht="15" x14ac:dyDescent="0.2">
      <c r="N453" s="76"/>
    </row>
    <row r="454" spans="14:14" ht="15" x14ac:dyDescent="0.2">
      <c r="N454" s="76"/>
    </row>
    <row r="455" spans="14:14" ht="15" x14ac:dyDescent="0.2">
      <c r="N455" s="76"/>
    </row>
    <row r="456" spans="14:14" ht="15" x14ac:dyDescent="0.2">
      <c r="N456" s="76"/>
    </row>
    <row r="457" spans="14:14" ht="15" x14ac:dyDescent="0.2">
      <c r="N457" s="76"/>
    </row>
    <row r="458" spans="14:14" ht="15" x14ac:dyDescent="0.2">
      <c r="N458" s="76"/>
    </row>
    <row r="459" spans="14:14" ht="15" x14ac:dyDescent="0.2">
      <c r="N459" s="76"/>
    </row>
    <row r="460" spans="14:14" ht="15" x14ac:dyDescent="0.2">
      <c r="N460" s="76"/>
    </row>
    <row r="461" spans="14:14" ht="15" x14ac:dyDescent="0.2">
      <c r="N461" s="76"/>
    </row>
    <row r="462" spans="14:14" ht="15" x14ac:dyDescent="0.2">
      <c r="N462" s="76"/>
    </row>
    <row r="463" spans="14:14" ht="15" x14ac:dyDescent="0.2">
      <c r="N463" s="76"/>
    </row>
    <row r="464" spans="14:14" ht="15" x14ac:dyDescent="0.2">
      <c r="N464" s="76"/>
    </row>
    <row r="465" spans="14:14" ht="15" x14ac:dyDescent="0.2">
      <c r="N465" s="76"/>
    </row>
    <row r="466" spans="14:14" ht="15" x14ac:dyDescent="0.2">
      <c r="N466" s="76"/>
    </row>
    <row r="467" spans="14:14" ht="15" x14ac:dyDescent="0.2">
      <c r="N467" s="76"/>
    </row>
    <row r="468" spans="14:14" ht="15" x14ac:dyDescent="0.2">
      <c r="N468" s="76"/>
    </row>
    <row r="469" spans="14:14" ht="15" x14ac:dyDescent="0.2">
      <c r="N469" s="76"/>
    </row>
    <row r="470" spans="14:14" ht="15" x14ac:dyDescent="0.2">
      <c r="N470" s="76"/>
    </row>
    <row r="471" spans="14:14" ht="15" x14ac:dyDescent="0.2">
      <c r="N471" s="76"/>
    </row>
    <row r="472" spans="14:14" ht="15" x14ac:dyDescent="0.2">
      <c r="N472" s="76"/>
    </row>
    <row r="473" spans="14:14" ht="15" x14ac:dyDescent="0.2">
      <c r="N473" s="76"/>
    </row>
    <row r="474" spans="14:14" ht="15" x14ac:dyDescent="0.2">
      <c r="N474" s="76"/>
    </row>
    <row r="475" spans="14:14" ht="15" x14ac:dyDescent="0.2">
      <c r="N475" s="76"/>
    </row>
    <row r="476" spans="14:14" ht="15" x14ac:dyDescent="0.2">
      <c r="N476" s="76"/>
    </row>
    <row r="477" spans="14:14" ht="15" x14ac:dyDescent="0.2">
      <c r="N477" s="76"/>
    </row>
    <row r="478" spans="14:14" ht="15" x14ac:dyDescent="0.2">
      <c r="N478" s="76"/>
    </row>
    <row r="479" spans="14:14" ht="15" x14ac:dyDescent="0.2">
      <c r="N479" s="76"/>
    </row>
    <row r="480" spans="14:14" ht="15" x14ac:dyDescent="0.2">
      <c r="N480" s="76"/>
    </row>
    <row r="481" spans="14:14" ht="15" x14ac:dyDescent="0.2">
      <c r="N481" s="76"/>
    </row>
    <row r="482" spans="14:14" ht="15" x14ac:dyDescent="0.2">
      <c r="N482" s="76"/>
    </row>
    <row r="483" spans="14:14" ht="15" x14ac:dyDescent="0.2">
      <c r="N483" s="76"/>
    </row>
    <row r="484" spans="14:14" ht="15" x14ac:dyDescent="0.2">
      <c r="N484" s="76"/>
    </row>
    <row r="485" spans="14:14" ht="15" x14ac:dyDescent="0.2">
      <c r="N485" s="76"/>
    </row>
    <row r="486" spans="14:14" ht="15" x14ac:dyDescent="0.2">
      <c r="N486" s="76"/>
    </row>
    <row r="487" spans="14:14" ht="15" x14ac:dyDescent="0.2">
      <c r="N487" s="76"/>
    </row>
    <row r="488" spans="14:14" ht="15" x14ac:dyDescent="0.2">
      <c r="N488" s="76"/>
    </row>
    <row r="489" spans="14:14" ht="15" x14ac:dyDescent="0.2">
      <c r="N489" s="76"/>
    </row>
    <row r="490" spans="14:14" ht="15" x14ac:dyDescent="0.2">
      <c r="N490" s="76"/>
    </row>
    <row r="491" spans="14:14" ht="15" x14ac:dyDescent="0.2">
      <c r="N491" s="76"/>
    </row>
    <row r="492" spans="14:14" ht="15" x14ac:dyDescent="0.2">
      <c r="N492" s="76"/>
    </row>
    <row r="493" spans="14:14" ht="15" x14ac:dyDescent="0.2">
      <c r="N493" s="76"/>
    </row>
    <row r="494" spans="14:14" ht="15" x14ac:dyDescent="0.2">
      <c r="N494" s="76"/>
    </row>
    <row r="495" spans="14:14" ht="15" x14ac:dyDescent="0.2">
      <c r="N495" s="76"/>
    </row>
    <row r="496" spans="14:14" ht="15" x14ac:dyDescent="0.2">
      <c r="N496" s="76"/>
    </row>
    <row r="497" spans="14:14" ht="15" x14ac:dyDescent="0.2">
      <c r="N497" s="76"/>
    </row>
    <row r="498" spans="14:14" ht="15" x14ac:dyDescent="0.2">
      <c r="N498" s="76"/>
    </row>
    <row r="499" spans="14:14" ht="15" x14ac:dyDescent="0.2">
      <c r="N499" s="76"/>
    </row>
    <row r="500" spans="14:14" ht="15" x14ac:dyDescent="0.2">
      <c r="N500" s="76"/>
    </row>
    <row r="501" spans="14:14" ht="15" x14ac:dyDescent="0.2">
      <c r="N501" s="76"/>
    </row>
    <row r="502" spans="14:14" ht="15" x14ac:dyDescent="0.2">
      <c r="N502" s="76"/>
    </row>
    <row r="503" spans="14:14" ht="15" x14ac:dyDescent="0.2">
      <c r="N503" s="76"/>
    </row>
    <row r="504" spans="14:14" ht="15" x14ac:dyDescent="0.2">
      <c r="N504" s="76"/>
    </row>
    <row r="505" spans="14:14" ht="15" x14ac:dyDescent="0.2">
      <c r="N505" s="76"/>
    </row>
    <row r="506" spans="14:14" ht="15" x14ac:dyDescent="0.2">
      <c r="N506" s="76"/>
    </row>
    <row r="507" spans="14:14" ht="15" x14ac:dyDescent="0.2">
      <c r="N507" s="76"/>
    </row>
    <row r="508" spans="14:14" ht="15" x14ac:dyDescent="0.2">
      <c r="N508" s="76"/>
    </row>
    <row r="509" spans="14:14" ht="15" x14ac:dyDescent="0.2">
      <c r="N509" s="76"/>
    </row>
    <row r="510" spans="14:14" ht="15" x14ac:dyDescent="0.2">
      <c r="N510" s="76"/>
    </row>
    <row r="511" spans="14:14" ht="15" x14ac:dyDescent="0.2">
      <c r="N511" s="76"/>
    </row>
    <row r="512" spans="14:14" ht="15" x14ac:dyDescent="0.2">
      <c r="N512" s="76"/>
    </row>
    <row r="513" spans="14:14" ht="15" x14ac:dyDescent="0.2">
      <c r="N513" s="76"/>
    </row>
    <row r="514" spans="14:14" ht="15" x14ac:dyDescent="0.2">
      <c r="N514" s="76"/>
    </row>
    <row r="515" spans="14:14" ht="15" x14ac:dyDescent="0.2">
      <c r="N515" s="76"/>
    </row>
    <row r="516" spans="14:14" ht="15" x14ac:dyDescent="0.2">
      <c r="N516" s="76"/>
    </row>
    <row r="517" spans="14:14" ht="15" x14ac:dyDescent="0.2">
      <c r="N517" s="76"/>
    </row>
    <row r="518" spans="14:14" ht="15" x14ac:dyDescent="0.2">
      <c r="N518" s="76"/>
    </row>
    <row r="519" spans="14:14" ht="15" x14ac:dyDescent="0.2">
      <c r="N519" s="76"/>
    </row>
    <row r="520" spans="14:14" ht="15" x14ac:dyDescent="0.2">
      <c r="N520" s="76"/>
    </row>
    <row r="521" spans="14:14" ht="15" x14ac:dyDescent="0.2">
      <c r="N521" s="76"/>
    </row>
    <row r="522" spans="14:14" ht="15" x14ac:dyDescent="0.2">
      <c r="N522" s="76"/>
    </row>
    <row r="523" spans="14:14" ht="15" x14ac:dyDescent="0.2">
      <c r="N523" s="76"/>
    </row>
    <row r="524" spans="14:14" ht="15" x14ac:dyDescent="0.2">
      <c r="N524" s="76"/>
    </row>
    <row r="525" spans="14:14" ht="15" x14ac:dyDescent="0.2">
      <c r="N525" s="76"/>
    </row>
    <row r="526" spans="14:14" ht="15" x14ac:dyDescent="0.2">
      <c r="N526" s="76"/>
    </row>
    <row r="527" spans="14:14" ht="15" x14ac:dyDescent="0.2">
      <c r="N527" s="76"/>
    </row>
    <row r="528" spans="14:14" ht="15" x14ac:dyDescent="0.2">
      <c r="N528" s="76"/>
    </row>
    <row r="529" spans="14:14" ht="15" x14ac:dyDescent="0.2">
      <c r="N529" s="76"/>
    </row>
    <row r="530" spans="14:14" ht="15" x14ac:dyDescent="0.2">
      <c r="N530" s="76"/>
    </row>
    <row r="531" spans="14:14" ht="15" x14ac:dyDescent="0.2">
      <c r="N531" s="76"/>
    </row>
    <row r="532" spans="14:14" ht="15" x14ac:dyDescent="0.2">
      <c r="N532" s="76"/>
    </row>
    <row r="533" spans="14:14" ht="15" x14ac:dyDescent="0.2">
      <c r="N533" s="76"/>
    </row>
    <row r="534" spans="14:14" ht="15" x14ac:dyDescent="0.2">
      <c r="N534" s="76"/>
    </row>
    <row r="535" spans="14:14" ht="15" x14ac:dyDescent="0.2">
      <c r="N535" s="76"/>
    </row>
    <row r="536" spans="14:14" ht="15" x14ac:dyDescent="0.2">
      <c r="N536" s="76"/>
    </row>
    <row r="537" spans="14:14" ht="15" x14ac:dyDescent="0.2">
      <c r="N537" s="76"/>
    </row>
    <row r="538" spans="14:14" ht="15" x14ac:dyDescent="0.2">
      <c r="N538" s="76"/>
    </row>
    <row r="539" spans="14:14" ht="15" x14ac:dyDescent="0.2">
      <c r="N539" s="76"/>
    </row>
    <row r="540" spans="14:14" ht="15" x14ac:dyDescent="0.2">
      <c r="N540" s="76"/>
    </row>
    <row r="541" spans="14:14" ht="15" x14ac:dyDescent="0.2">
      <c r="N541" s="76"/>
    </row>
    <row r="542" spans="14:14" ht="15" x14ac:dyDescent="0.2">
      <c r="N542" s="76"/>
    </row>
    <row r="543" spans="14:14" ht="15" x14ac:dyDescent="0.2">
      <c r="N543" s="76"/>
    </row>
    <row r="544" spans="14:14" ht="15" x14ac:dyDescent="0.2">
      <c r="N544" s="76"/>
    </row>
    <row r="545" spans="14:14" ht="15" x14ac:dyDescent="0.2">
      <c r="N545" s="76"/>
    </row>
    <row r="546" spans="14:14" ht="15" x14ac:dyDescent="0.2">
      <c r="N546" s="76"/>
    </row>
    <row r="547" spans="14:14" ht="15" x14ac:dyDescent="0.2">
      <c r="N547" s="76"/>
    </row>
    <row r="548" spans="14:14" ht="15" x14ac:dyDescent="0.2">
      <c r="N548" s="76"/>
    </row>
    <row r="549" spans="14:14" ht="15" x14ac:dyDescent="0.2">
      <c r="N549" s="76"/>
    </row>
    <row r="550" spans="14:14" ht="15" x14ac:dyDescent="0.2">
      <c r="N550" s="76"/>
    </row>
    <row r="551" spans="14:14" ht="15" x14ac:dyDescent="0.2">
      <c r="N551" s="76"/>
    </row>
    <row r="552" spans="14:14" ht="15" x14ac:dyDescent="0.2">
      <c r="N552" s="76"/>
    </row>
    <row r="553" spans="14:14" ht="15" x14ac:dyDescent="0.2">
      <c r="N553" s="76"/>
    </row>
    <row r="554" spans="14:14" ht="15" x14ac:dyDescent="0.2">
      <c r="N554" s="76"/>
    </row>
    <row r="555" spans="14:14" ht="15" x14ac:dyDescent="0.2">
      <c r="N555" s="76"/>
    </row>
    <row r="556" spans="14:14" ht="15" x14ac:dyDescent="0.2">
      <c r="N556" s="76"/>
    </row>
    <row r="557" spans="14:14" ht="15" x14ac:dyDescent="0.2">
      <c r="N557" s="76"/>
    </row>
    <row r="558" spans="14:14" ht="15" x14ac:dyDescent="0.2">
      <c r="N558" s="76"/>
    </row>
    <row r="559" spans="14:14" ht="15" x14ac:dyDescent="0.2">
      <c r="N559" s="76"/>
    </row>
    <row r="560" spans="14:14" ht="15" x14ac:dyDescent="0.2">
      <c r="N560" s="76"/>
    </row>
    <row r="561" spans="14:14" ht="15" x14ac:dyDescent="0.2">
      <c r="N561" s="76"/>
    </row>
    <row r="562" spans="14:14" ht="15" x14ac:dyDescent="0.2">
      <c r="N562" s="76"/>
    </row>
    <row r="563" spans="14:14" ht="15" x14ac:dyDescent="0.2">
      <c r="N563" s="76"/>
    </row>
    <row r="564" spans="14:14" ht="15" x14ac:dyDescent="0.2">
      <c r="N564" s="76"/>
    </row>
    <row r="565" spans="14:14" ht="15" x14ac:dyDescent="0.2">
      <c r="N565" s="76"/>
    </row>
    <row r="566" spans="14:14" ht="15" x14ac:dyDescent="0.2">
      <c r="N566" s="76"/>
    </row>
    <row r="567" spans="14:14" ht="15" x14ac:dyDescent="0.2">
      <c r="N567" s="76"/>
    </row>
    <row r="568" spans="14:14" ht="15" x14ac:dyDescent="0.2">
      <c r="N568" s="76"/>
    </row>
    <row r="569" spans="14:14" ht="15" x14ac:dyDescent="0.2">
      <c r="N569" s="76"/>
    </row>
    <row r="570" spans="14:14" ht="15" x14ac:dyDescent="0.2">
      <c r="N570" s="76"/>
    </row>
    <row r="571" spans="14:14" ht="15" x14ac:dyDescent="0.2">
      <c r="N571" s="76"/>
    </row>
  </sheetData>
  <mergeCells count="380">
    <mergeCell ref="A2:H3"/>
    <mergeCell ref="A4:A5"/>
    <mergeCell ref="B4:B5"/>
    <mergeCell ref="C4:C5"/>
    <mergeCell ref="D4:D5"/>
    <mergeCell ref="E4:E5"/>
    <mergeCell ref="F4:F5"/>
    <mergeCell ref="G4:H5"/>
    <mergeCell ref="I7:I8"/>
    <mergeCell ref="J7:J8"/>
    <mergeCell ref="L7:L8"/>
    <mergeCell ref="M7:N8"/>
    <mergeCell ref="E10:F10"/>
    <mergeCell ref="E11:G11"/>
    <mergeCell ref="A7:A8"/>
    <mergeCell ref="B7:B8"/>
    <mergeCell ref="C7:C8"/>
    <mergeCell ref="D7:D8"/>
    <mergeCell ref="E7:G8"/>
    <mergeCell ref="H7:H8"/>
    <mergeCell ref="E18:G18"/>
    <mergeCell ref="E19:G19"/>
    <mergeCell ref="E20:G20"/>
    <mergeCell ref="E21:G21"/>
    <mergeCell ref="E22:G22"/>
    <mergeCell ref="E23:G23"/>
    <mergeCell ref="E12:G12"/>
    <mergeCell ref="E13:G13"/>
    <mergeCell ref="E14:G14"/>
    <mergeCell ref="E15:G15"/>
    <mergeCell ref="E16:G16"/>
    <mergeCell ref="E17:G17"/>
    <mergeCell ref="E30:G30"/>
    <mergeCell ref="E31:G31"/>
    <mergeCell ref="E32:G32"/>
    <mergeCell ref="E33:G33"/>
    <mergeCell ref="E34:G34"/>
    <mergeCell ref="E35:G35"/>
    <mergeCell ref="E24:G24"/>
    <mergeCell ref="E25:G25"/>
    <mergeCell ref="E26:G26"/>
    <mergeCell ref="E27:G27"/>
    <mergeCell ref="E28:G28"/>
    <mergeCell ref="E29:G29"/>
    <mergeCell ref="E42:G42"/>
    <mergeCell ref="E43:G43"/>
    <mergeCell ref="E44:G44"/>
    <mergeCell ref="E45:G45"/>
    <mergeCell ref="E46:G46"/>
    <mergeCell ref="E47:G47"/>
    <mergeCell ref="E36:G36"/>
    <mergeCell ref="E37:G37"/>
    <mergeCell ref="E38:G38"/>
    <mergeCell ref="E39:G39"/>
    <mergeCell ref="E40:G40"/>
    <mergeCell ref="E41:G41"/>
    <mergeCell ref="E54:G54"/>
    <mergeCell ref="E55:G55"/>
    <mergeCell ref="E56:G56"/>
    <mergeCell ref="E57:G57"/>
    <mergeCell ref="E58:G58"/>
    <mergeCell ref="E59:G59"/>
    <mergeCell ref="E48:G48"/>
    <mergeCell ref="E49:G49"/>
    <mergeCell ref="E50:G50"/>
    <mergeCell ref="E51:G51"/>
    <mergeCell ref="E52:G52"/>
    <mergeCell ref="E53:G53"/>
    <mergeCell ref="E66:G66"/>
    <mergeCell ref="E67:G67"/>
    <mergeCell ref="E68:G68"/>
    <mergeCell ref="E69:G69"/>
    <mergeCell ref="E70:G70"/>
    <mergeCell ref="E71:G71"/>
    <mergeCell ref="E60:G60"/>
    <mergeCell ref="E61:G61"/>
    <mergeCell ref="E62:G62"/>
    <mergeCell ref="E63:G63"/>
    <mergeCell ref="E64:G64"/>
    <mergeCell ref="E65:G65"/>
    <mergeCell ref="E78:G78"/>
    <mergeCell ref="E79:G79"/>
    <mergeCell ref="E80:G80"/>
    <mergeCell ref="E81:G81"/>
    <mergeCell ref="E82:G82"/>
    <mergeCell ref="E83:G83"/>
    <mergeCell ref="E72:G72"/>
    <mergeCell ref="E73:G73"/>
    <mergeCell ref="E74:G74"/>
    <mergeCell ref="E75:G75"/>
    <mergeCell ref="E76:G76"/>
    <mergeCell ref="E77:G77"/>
    <mergeCell ref="E90:G90"/>
    <mergeCell ref="E91:G91"/>
    <mergeCell ref="E92:G92"/>
    <mergeCell ref="E93:G93"/>
    <mergeCell ref="E94:G94"/>
    <mergeCell ref="E95:G95"/>
    <mergeCell ref="E84:G84"/>
    <mergeCell ref="E85:G85"/>
    <mergeCell ref="E86:G86"/>
    <mergeCell ref="E87:G87"/>
    <mergeCell ref="E88:G88"/>
    <mergeCell ref="E89:G89"/>
    <mergeCell ref="E102:G102"/>
    <mergeCell ref="E103:G103"/>
    <mergeCell ref="E104:G104"/>
    <mergeCell ref="E105:G105"/>
    <mergeCell ref="E106:G106"/>
    <mergeCell ref="E107:G107"/>
    <mergeCell ref="E96:G96"/>
    <mergeCell ref="E97:G97"/>
    <mergeCell ref="E98:G98"/>
    <mergeCell ref="E99:G99"/>
    <mergeCell ref="E100:G100"/>
    <mergeCell ref="E101:G101"/>
    <mergeCell ref="E114:G114"/>
    <mergeCell ref="E115:G115"/>
    <mergeCell ref="E116:G116"/>
    <mergeCell ref="E117:G117"/>
    <mergeCell ref="E118:G118"/>
    <mergeCell ref="E119:G119"/>
    <mergeCell ref="E108:G108"/>
    <mergeCell ref="E109:G109"/>
    <mergeCell ref="E110:G110"/>
    <mergeCell ref="E111:G111"/>
    <mergeCell ref="E112:G112"/>
    <mergeCell ref="E113:G113"/>
    <mergeCell ref="E126:G126"/>
    <mergeCell ref="E127:G127"/>
    <mergeCell ref="E128:G128"/>
    <mergeCell ref="E129:G129"/>
    <mergeCell ref="E130:G130"/>
    <mergeCell ref="E131:G131"/>
    <mergeCell ref="E120:G120"/>
    <mergeCell ref="E121:G121"/>
    <mergeCell ref="E122:G122"/>
    <mergeCell ref="E123:G123"/>
    <mergeCell ref="E124:G124"/>
    <mergeCell ref="E125:G125"/>
    <mergeCell ref="E138:G138"/>
    <mergeCell ref="E139:G139"/>
    <mergeCell ref="E140:G140"/>
    <mergeCell ref="E141:G141"/>
    <mergeCell ref="E142:G142"/>
    <mergeCell ref="E143:G143"/>
    <mergeCell ref="E132:G132"/>
    <mergeCell ref="E133:G133"/>
    <mergeCell ref="E134:G134"/>
    <mergeCell ref="E135:G135"/>
    <mergeCell ref="E136:G136"/>
    <mergeCell ref="E137:G137"/>
    <mergeCell ref="E150:G150"/>
    <mergeCell ref="E151:G151"/>
    <mergeCell ref="E152:G152"/>
    <mergeCell ref="E153:G153"/>
    <mergeCell ref="E154:G154"/>
    <mergeCell ref="E155:G155"/>
    <mergeCell ref="E144:G144"/>
    <mergeCell ref="E145:G145"/>
    <mergeCell ref="E146:G146"/>
    <mergeCell ref="E147:G147"/>
    <mergeCell ref="E148:G148"/>
    <mergeCell ref="E149:G149"/>
    <mergeCell ref="E162:G162"/>
    <mergeCell ref="E163:G163"/>
    <mergeCell ref="E164:G164"/>
    <mergeCell ref="E165:G165"/>
    <mergeCell ref="E166:G166"/>
    <mergeCell ref="E167:G167"/>
    <mergeCell ref="E156:G156"/>
    <mergeCell ref="E157:G157"/>
    <mergeCell ref="E158:G158"/>
    <mergeCell ref="E159:G159"/>
    <mergeCell ref="E160:G160"/>
    <mergeCell ref="E161:G161"/>
    <mergeCell ref="E174:G174"/>
    <mergeCell ref="E175:G175"/>
    <mergeCell ref="E176:G176"/>
    <mergeCell ref="E177:G177"/>
    <mergeCell ref="E178:G178"/>
    <mergeCell ref="E179:G179"/>
    <mergeCell ref="E168:G168"/>
    <mergeCell ref="E169:G169"/>
    <mergeCell ref="E170:G170"/>
    <mergeCell ref="E171:G171"/>
    <mergeCell ref="E172:G172"/>
    <mergeCell ref="E173:G173"/>
    <mergeCell ref="E186:G186"/>
    <mergeCell ref="E187:G187"/>
    <mergeCell ref="E188:G188"/>
    <mergeCell ref="E189:G189"/>
    <mergeCell ref="E190:G190"/>
    <mergeCell ref="E191:G191"/>
    <mergeCell ref="E180:G180"/>
    <mergeCell ref="E181:G181"/>
    <mergeCell ref="E182:G182"/>
    <mergeCell ref="E183:G183"/>
    <mergeCell ref="E184:G184"/>
    <mergeCell ref="E185:G185"/>
    <mergeCell ref="E198:G198"/>
    <mergeCell ref="E199:G199"/>
    <mergeCell ref="E200:G200"/>
    <mergeCell ref="E201:G201"/>
    <mergeCell ref="E202:G202"/>
    <mergeCell ref="E203:G203"/>
    <mergeCell ref="E192:G192"/>
    <mergeCell ref="E193:G193"/>
    <mergeCell ref="E194:G194"/>
    <mergeCell ref="E195:G195"/>
    <mergeCell ref="E196:G196"/>
    <mergeCell ref="E197:G197"/>
    <mergeCell ref="E210:G210"/>
    <mergeCell ref="E211:G211"/>
    <mergeCell ref="E212:G212"/>
    <mergeCell ref="E213:G213"/>
    <mergeCell ref="E214:G214"/>
    <mergeCell ref="E215:G215"/>
    <mergeCell ref="E204:G204"/>
    <mergeCell ref="E205:G205"/>
    <mergeCell ref="E206:G206"/>
    <mergeCell ref="E207:G207"/>
    <mergeCell ref="E208:G208"/>
    <mergeCell ref="E209:G209"/>
    <mergeCell ref="E222:G222"/>
    <mergeCell ref="E223:G223"/>
    <mergeCell ref="E224:G224"/>
    <mergeCell ref="E225:G225"/>
    <mergeCell ref="E226:G226"/>
    <mergeCell ref="E227:G227"/>
    <mergeCell ref="E216:G216"/>
    <mergeCell ref="E217:G217"/>
    <mergeCell ref="E218:G218"/>
    <mergeCell ref="E219:G219"/>
    <mergeCell ref="E220:G220"/>
    <mergeCell ref="E221:G221"/>
    <mergeCell ref="E234:G234"/>
    <mergeCell ref="E235:G235"/>
    <mergeCell ref="E236:G236"/>
    <mergeCell ref="E237:G237"/>
    <mergeCell ref="E238:G238"/>
    <mergeCell ref="E239:G239"/>
    <mergeCell ref="E228:G228"/>
    <mergeCell ref="E229:G229"/>
    <mergeCell ref="E230:G230"/>
    <mergeCell ref="E231:G231"/>
    <mergeCell ref="E232:G232"/>
    <mergeCell ref="E233:G233"/>
    <mergeCell ref="E246:G246"/>
    <mergeCell ref="E247:G247"/>
    <mergeCell ref="E248:G248"/>
    <mergeCell ref="E249:G249"/>
    <mergeCell ref="E250:G250"/>
    <mergeCell ref="E251:G251"/>
    <mergeCell ref="E240:G240"/>
    <mergeCell ref="E241:G241"/>
    <mergeCell ref="E242:G242"/>
    <mergeCell ref="E243:G243"/>
    <mergeCell ref="E244:G244"/>
    <mergeCell ref="E245:G245"/>
    <mergeCell ref="E258:G258"/>
    <mergeCell ref="E259:G259"/>
    <mergeCell ref="E260:G260"/>
    <mergeCell ref="E261:G261"/>
    <mergeCell ref="E262:G262"/>
    <mergeCell ref="E263:G263"/>
    <mergeCell ref="E252:G252"/>
    <mergeCell ref="E253:G253"/>
    <mergeCell ref="E254:G254"/>
    <mergeCell ref="E255:G255"/>
    <mergeCell ref="E256:G256"/>
    <mergeCell ref="E257:G257"/>
    <mergeCell ref="E270:G270"/>
    <mergeCell ref="E271:G271"/>
    <mergeCell ref="E272:G272"/>
    <mergeCell ref="E273:G273"/>
    <mergeCell ref="E274:G274"/>
    <mergeCell ref="E275:G275"/>
    <mergeCell ref="E264:G264"/>
    <mergeCell ref="E265:G265"/>
    <mergeCell ref="E266:G266"/>
    <mergeCell ref="E267:G267"/>
    <mergeCell ref="E268:G268"/>
    <mergeCell ref="E269:G269"/>
    <mergeCell ref="E282:G282"/>
    <mergeCell ref="E283:G283"/>
    <mergeCell ref="E284:G284"/>
    <mergeCell ref="E285:G285"/>
    <mergeCell ref="E286:G286"/>
    <mergeCell ref="E287:G287"/>
    <mergeCell ref="E276:G276"/>
    <mergeCell ref="E277:G277"/>
    <mergeCell ref="E278:G278"/>
    <mergeCell ref="E279:G279"/>
    <mergeCell ref="E280:G280"/>
    <mergeCell ref="E281:G281"/>
    <mergeCell ref="E294:G294"/>
    <mergeCell ref="E295:G295"/>
    <mergeCell ref="E296:G296"/>
    <mergeCell ref="E297:G297"/>
    <mergeCell ref="E298:G298"/>
    <mergeCell ref="E299:G299"/>
    <mergeCell ref="E288:G288"/>
    <mergeCell ref="E289:G289"/>
    <mergeCell ref="E290:G290"/>
    <mergeCell ref="E291:G291"/>
    <mergeCell ref="E292:G292"/>
    <mergeCell ref="E293:G293"/>
    <mergeCell ref="E306:G306"/>
    <mergeCell ref="E307:G307"/>
    <mergeCell ref="E308:G308"/>
    <mergeCell ref="E309:G309"/>
    <mergeCell ref="E310:G310"/>
    <mergeCell ref="E311:G311"/>
    <mergeCell ref="E300:G300"/>
    <mergeCell ref="E301:G301"/>
    <mergeCell ref="E302:G302"/>
    <mergeCell ref="E303:G303"/>
    <mergeCell ref="E304:G304"/>
    <mergeCell ref="E305:G305"/>
    <mergeCell ref="E318:G318"/>
    <mergeCell ref="E319:G319"/>
    <mergeCell ref="E320:G320"/>
    <mergeCell ref="E321:G321"/>
    <mergeCell ref="E322:G322"/>
    <mergeCell ref="E323:G323"/>
    <mergeCell ref="E312:G312"/>
    <mergeCell ref="E313:G313"/>
    <mergeCell ref="E314:G314"/>
    <mergeCell ref="E315:G315"/>
    <mergeCell ref="E316:G316"/>
    <mergeCell ref="E317:G317"/>
    <mergeCell ref="E330:G330"/>
    <mergeCell ref="E331:G331"/>
    <mergeCell ref="E332:G332"/>
    <mergeCell ref="E333:G333"/>
    <mergeCell ref="E334:G334"/>
    <mergeCell ref="E335:G335"/>
    <mergeCell ref="E324:G324"/>
    <mergeCell ref="E325:G325"/>
    <mergeCell ref="E326:G326"/>
    <mergeCell ref="E327:G327"/>
    <mergeCell ref="E328:G328"/>
    <mergeCell ref="E329:G329"/>
    <mergeCell ref="E342:G342"/>
    <mergeCell ref="E343:G343"/>
    <mergeCell ref="E344:G344"/>
    <mergeCell ref="E345:G345"/>
    <mergeCell ref="E346:G346"/>
    <mergeCell ref="E347:G347"/>
    <mergeCell ref="E336:G336"/>
    <mergeCell ref="E337:G337"/>
    <mergeCell ref="E338:G338"/>
    <mergeCell ref="E339:G339"/>
    <mergeCell ref="E340:G340"/>
    <mergeCell ref="E341:G341"/>
    <mergeCell ref="E354:G354"/>
    <mergeCell ref="E355:G355"/>
    <mergeCell ref="E356:G356"/>
    <mergeCell ref="E357:G357"/>
    <mergeCell ref="E358:G358"/>
    <mergeCell ref="E359:G359"/>
    <mergeCell ref="E348:G348"/>
    <mergeCell ref="E349:G349"/>
    <mergeCell ref="E350:G350"/>
    <mergeCell ref="E351:G351"/>
    <mergeCell ref="E352:G352"/>
    <mergeCell ref="E353:G353"/>
    <mergeCell ref="E366:G366"/>
    <mergeCell ref="E367:G367"/>
    <mergeCell ref="E368:G368"/>
    <mergeCell ref="E369:G369"/>
    <mergeCell ref="E370:G370"/>
    <mergeCell ref="E371:G371"/>
    <mergeCell ref="E360:G360"/>
    <mergeCell ref="E361:G361"/>
    <mergeCell ref="E362:G362"/>
    <mergeCell ref="E363:G363"/>
    <mergeCell ref="E364:G364"/>
    <mergeCell ref="E365:G365"/>
  </mergeCells>
  <dataValidations count="5">
    <dataValidation type="list" allowBlank="1" showInputMessage="1" showErrorMessage="1" sqref="L3" xr:uid="{C8B64B7C-FFA7-C74C-921A-DE4BAB76FAEC}">
      <formula1>$T$4:$T$7</formula1>
    </dataValidation>
    <dataValidation type="decimal" allowBlank="1" showInputMessage="1" showErrorMessage="1" errorTitle="новая % ставка" error="Введенное Вами значение не находится в диапазоне от 1% до 100%" sqref="I10:I11" xr:uid="{8ECEEC66-0E1A-8147-B216-D53765F204D0}">
      <formula1>0</formula1>
      <formula2>1</formula2>
    </dataValidation>
    <dataValidation type="decimal" allowBlank="1" showInputMessage="1" showErrorMessage="1" sqref="I12:I370" xr:uid="{E11AA3E7-1FA7-ED4E-AB4A-0F05E2EEE358}">
      <formula1>0</formula1>
      <formula2>1</formula2>
    </dataValidation>
    <dataValidation type="list" allowBlank="1" showInputMessage="1" showErrorMessage="1" sqref="L10:L370" xr:uid="{C0AC3622-3A1D-014A-8EF4-457EAA5AFA31}">
      <formula1>$R$5:$R$6</formula1>
    </dataValidation>
    <dataValidation type="decimal" allowBlank="1" showInputMessage="1" showErrorMessage="1" errorTitle="Сумма досрочного платежа" error="Введенное Вами значение не является числом" sqref="J10:J370" xr:uid="{EA7A2734-CD1A-944F-A003-E6E5D54556A2}">
      <formula1>0.001</formula1>
      <formula2>999999999999999</formula2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X368"/>
  <sheetViews>
    <sheetView zoomScale="90" zoomScaleNormal="90" workbookViewId="0">
      <selection activeCell="H34" sqref="H34"/>
    </sheetView>
  </sheetViews>
  <sheetFormatPr baseColWidth="10" defaultColWidth="8.83203125" defaultRowHeight="15" x14ac:dyDescent="0.2"/>
  <cols>
    <col min="1" max="1" width="2.83203125" customWidth="1"/>
    <col min="2" max="2" width="46.6640625" customWidth="1"/>
    <col min="3" max="3" width="21.33203125" bestFit="1" customWidth="1"/>
    <col min="4" max="4" width="7.1640625" customWidth="1"/>
    <col min="5" max="5" width="7" customWidth="1"/>
    <col min="6" max="6" width="15.5" customWidth="1"/>
    <col min="8" max="8" width="16.1640625" customWidth="1"/>
    <col min="9" max="9" width="11.1640625" customWidth="1"/>
    <col min="10" max="10" width="16" customWidth="1"/>
    <col min="11" max="11" width="61.1640625" style="2" customWidth="1"/>
    <col min="12" max="13" width="8.83203125" style="2"/>
    <col min="14" max="14" width="13.1640625" style="2" customWidth="1"/>
    <col min="15" max="154" width="8.83203125" style="2"/>
  </cols>
  <sheetData>
    <row r="1" spans="1:10" ht="11.5" customHeight="1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ht="41.5" customHeight="1" x14ac:dyDescent="0.2">
      <c r="A2" s="2"/>
      <c r="B2" s="233" t="s">
        <v>13</v>
      </c>
      <c r="C2" s="234"/>
      <c r="D2" s="2"/>
      <c r="E2" s="220" t="s">
        <v>19</v>
      </c>
      <c r="F2" s="221"/>
      <c r="G2" s="221"/>
      <c r="H2" s="221"/>
      <c r="I2" s="221"/>
      <c r="J2" s="222"/>
    </row>
    <row r="3" spans="1:10" ht="18.5" customHeight="1" x14ac:dyDescent="0.2">
      <c r="A3" s="2"/>
      <c r="B3" s="235"/>
      <c r="C3" s="236"/>
      <c r="D3" s="2"/>
      <c r="E3" s="229" t="s">
        <v>20</v>
      </c>
      <c r="F3" s="230"/>
      <c r="G3" s="230"/>
      <c r="H3" s="23" t="s">
        <v>25</v>
      </c>
      <c r="I3" s="231" t="s">
        <v>18</v>
      </c>
      <c r="J3" s="232"/>
    </row>
    <row r="4" spans="1:10" ht="22.25" customHeight="1" x14ac:dyDescent="0.25">
      <c r="A4" s="2"/>
      <c r="B4" s="10" t="s">
        <v>14</v>
      </c>
      <c r="C4" s="19">
        <v>0</v>
      </c>
      <c r="D4" s="2"/>
      <c r="E4" s="229"/>
      <c r="F4" s="230"/>
      <c r="G4" s="230"/>
      <c r="H4" s="24" t="e">
        <f>I4/C4</f>
        <v>#DIV/0!</v>
      </c>
      <c r="I4" s="223">
        <v>0</v>
      </c>
      <c r="J4" s="224"/>
    </row>
    <row r="5" spans="1:10" ht="19" x14ac:dyDescent="0.25">
      <c r="A5" s="2"/>
      <c r="B5" s="10" t="s">
        <v>15</v>
      </c>
      <c r="C5" s="20">
        <v>0</v>
      </c>
      <c r="D5" s="2"/>
      <c r="E5" s="9" t="s">
        <v>17</v>
      </c>
      <c r="F5" s="22" t="s">
        <v>18</v>
      </c>
      <c r="G5" s="12" t="s">
        <v>17</v>
      </c>
      <c r="H5" s="22" t="s">
        <v>18</v>
      </c>
      <c r="I5" s="12" t="s">
        <v>17</v>
      </c>
      <c r="J5" s="13" t="s">
        <v>18</v>
      </c>
    </row>
    <row r="6" spans="1:10" ht="20" thickBot="1" x14ac:dyDescent="0.3">
      <c r="A6" s="2"/>
      <c r="B6" s="11" t="s">
        <v>16</v>
      </c>
      <c r="C6" s="21">
        <v>0</v>
      </c>
      <c r="D6" s="2"/>
      <c r="E6" s="9">
        <v>1</v>
      </c>
      <c r="F6" s="1">
        <v>0</v>
      </c>
      <c r="G6" s="12">
        <v>9</v>
      </c>
      <c r="H6" s="1">
        <v>0</v>
      </c>
      <c r="I6" s="12">
        <v>17</v>
      </c>
      <c r="J6" s="3">
        <v>0</v>
      </c>
    </row>
    <row r="7" spans="1:10" x14ac:dyDescent="0.2">
      <c r="A7" s="2"/>
      <c r="B7" s="2"/>
      <c r="C7" s="2"/>
      <c r="D7" s="2"/>
      <c r="E7" s="9">
        <v>2</v>
      </c>
      <c r="F7" s="1">
        <v>0</v>
      </c>
      <c r="G7" s="12">
        <v>10</v>
      </c>
      <c r="H7" s="1">
        <v>0</v>
      </c>
      <c r="I7" s="12">
        <v>18</v>
      </c>
      <c r="J7" s="3">
        <v>0</v>
      </c>
    </row>
    <row r="8" spans="1:10" x14ac:dyDescent="0.2">
      <c r="A8" s="14"/>
      <c r="B8" s="239"/>
      <c r="C8" s="240"/>
      <c r="D8" s="14"/>
      <c r="E8" s="9">
        <v>3</v>
      </c>
      <c r="F8" s="1">
        <v>0</v>
      </c>
      <c r="G8" s="12">
        <v>11</v>
      </c>
      <c r="H8" s="1">
        <v>0</v>
      </c>
      <c r="I8" s="12">
        <v>19</v>
      </c>
      <c r="J8" s="3">
        <v>0</v>
      </c>
    </row>
    <row r="9" spans="1:10" ht="15.5" customHeight="1" thickBot="1" x14ac:dyDescent="0.25">
      <c r="A9" s="14"/>
      <c r="B9" s="239"/>
      <c r="C9" s="240"/>
      <c r="D9" s="14"/>
      <c r="E9" s="9">
        <v>4</v>
      </c>
      <c r="F9" s="1">
        <v>0</v>
      </c>
      <c r="G9" s="12">
        <v>12</v>
      </c>
      <c r="H9" s="1">
        <v>0</v>
      </c>
      <c r="I9" s="12">
        <v>20</v>
      </c>
      <c r="J9" s="3">
        <v>0</v>
      </c>
    </row>
    <row r="10" spans="1:10" ht="14.5" customHeight="1" x14ac:dyDescent="0.2">
      <c r="A10" s="2"/>
      <c r="B10" s="225" t="s">
        <v>21</v>
      </c>
      <c r="C10" s="227">
        <f>C4-C4*C5</f>
        <v>0</v>
      </c>
      <c r="D10" s="2"/>
      <c r="E10" s="9">
        <v>5</v>
      </c>
      <c r="F10" s="1">
        <v>0</v>
      </c>
      <c r="G10" s="12">
        <v>13</v>
      </c>
      <c r="H10" s="1">
        <v>0</v>
      </c>
      <c r="I10" s="12">
        <v>21</v>
      </c>
      <c r="J10" s="3">
        <v>0</v>
      </c>
    </row>
    <row r="11" spans="1:10" ht="14.5" customHeight="1" thickBot="1" x14ac:dyDescent="0.25">
      <c r="A11" s="2"/>
      <c r="B11" s="226"/>
      <c r="C11" s="228"/>
      <c r="D11" s="2"/>
      <c r="E11" s="9">
        <v>6</v>
      </c>
      <c r="F11" s="1">
        <v>0</v>
      </c>
      <c r="G11" s="12">
        <v>14</v>
      </c>
      <c r="H11" s="1">
        <v>0</v>
      </c>
      <c r="I11" s="12">
        <v>22</v>
      </c>
      <c r="J11" s="3">
        <v>0</v>
      </c>
    </row>
    <row r="12" spans="1:10" ht="14.5" customHeight="1" x14ac:dyDescent="0.2">
      <c r="A12" s="2"/>
      <c r="B12" s="249" t="s">
        <v>22</v>
      </c>
      <c r="C12" s="237">
        <f>I4+(F6/(1+C6/12)^1)+(F7/(1+C6/12)^2)+(F8/(1+C6/12)^3)+(F9/(1+C6/12)^4)+(F10/(1+C6/12)^5)+(F11/(1+C6/12)^6)+(F12/(1+C6/12)^7)+(F13/(1+C6/12)^8)+(H6/(1+C6/12)^9)+(H7/(1+C6/12)^10)+(H8/(1+C6/12)^11)+(H9/(1+C6/12)^12)+(H10/(1+C6/12)^13)+(H11/(1+C6/12)^14)+(H12/(1+C6/12)^15)+(H13/(1+C6/12)^16)+(J6/(1+C6/12)^17)+(J7/(1+C6/12)^18)+(J8/(1+C6/12)^19)+(J9/(1+C6/12)^20)+(J10/(1+C6/12)^21)+(J11/(1+C6/12)^22)+(J12/(1+C6/12)^23)+(J13/(1+C6/12)^24)</f>
        <v>0</v>
      </c>
      <c r="D12" s="2"/>
      <c r="E12" s="9">
        <v>7</v>
      </c>
      <c r="F12" s="1">
        <v>0</v>
      </c>
      <c r="G12" s="12">
        <v>15</v>
      </c>
      <c r="H12" s="1">
        <v>0</v>
      </c>
      <c r="I12" s="12">
        <v>23</v>
      </c>
      <c r="J12" s="3">
        <v>0</v>
      </c>
    </row>
    <row r="13" spans="1:10" ht="15" customHeight="1" thickBot="1" x14ac:dyDescent="0.25">
      <c r="A13" s="2"/>
      <c r="B13" s="250"/>
      <c r="C13" s="238"/>
      <c r="D13" s="2"/>
      <c r="E13" s="15">
        <v>8</v>
      </c>
      <c r="F13" s="1">
        <v>0</v>
      </c>
      <c r="G13" s="16">
        <v>16</v>
      </c>
      <c r="H13" s="1">
        <v>0</v>
      </c>
      <c r="I13" s="16">
        <v>24</v>
      </c>
      <c r="J13" s="3">
        <v>0</v>
      </c>
    </row>
    <row r="14" spans="1:10" x14ac:dyDescent="0.2">
      <c r="A14" s="2"/>
      <c r="B14" s="245" t="str">
        <f>IF(C10&gt;C12,"Рассрочка выгоднее единовременной оплаты на:",IF(C10&lt;C12,"единовременная оплата выгоднее рассрочки на:","введите значение базовой стоимости, скидки, ставки дисконтирования и параметров рассрочки"))</f>
        <v>введите значение базовой стоимости, скидки, ставки дисконтирования и параметров рассрочки</v>
      </c>
      <c r="C14" s="247">
        <f>IF(C10&gt;C12,C10-C12,IF(C10&lt;C12,C12-C10,0))</f>
        <v>0</v>
      </c>
      <c r="D14" s="2"/>
      <c r="E14" s="241" t="s">
        <v>23</v>
      </c>
      <c r="F14" s="242"/>
      <c r="G14" s="242"/>
      <c r="H14" s="242"/>
      <c r="I14" s="242"/>
      <c r="J14" s="17">
        <f>I4+SUM(F6:F13,H6:H13,J6:J13)</f>
        <v>0</v>
      </c>
    </row>
    <row r="15" spans="1:10" ht="13.75" customHeight="1" thickBot="1" x14ac:dyDescent="0.25">
      <c r="A15" s="14"/>
      <c r="B15" s="246"/>
      <c r="C15" s="248"/>
      <c r="D15" s="14"/>
      <c r="E15" s="243" t="s">
        <v>24</v>
      </c>
      <c r="F15" s="244"/>
      <c r="G15" s="244"/>
      <c r="H15" s="244"/>
      <c r="I15" s="244"/>
      <c r="J15" s="18">
        <f>C4-J14</f>
        <v>0</v>
      </c>
    </row>
    <row r="16" spans="1:10" x14ac:dyDescent="0.2">
      <c r="A16" s="14"/>
      <c r="B16" s="14"/>
      <c r="C16" s="14"/>
      <c r="D16" s="14"/>
      <c r="E16" s="2"/>
      <c r="F16" s="2"/>
      <c r="G16" s="2"/>
      <c r="H16" s="2"/>
      <c r="I16" s="2"/>
      <c r="J16" s="2"/>
    </row>
    <row r="17" spans="1:10" x14ac:dyDescent="0.2">
      <c r="A17" s="14"/>
      <c r="B17" s="14"/>
      <c r="C17" s="14"/>
      <c r="D17" s="14"/>
      <c r="E17" s="2"/>
      <c r="F17" s="2"/>
      <c r="G17" s="2"/>
      <c r="H17" s="2"/>
      <c r="I17" s="2"/>
      <c r="J17" s="2"/>
    </row>
    <row r="18" spans="1:10" x14ac:dyDescent="0.2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s="2" customFormat="1" x14ac:dyDescent="0.2"/>
    <row r="22" spans="1:10" s="2" customFormat="1" x14ac:dyDescent="0.2"/>
    <row r="23" spans="1:10" s="2" customFormat="1" x14ac:dyDescent="0.2"/>
    <row r="24" spans="1:10" s="2" customFormat="1" x14ac:dyDescent="0.2"/>
    <row r="25" spans="1:10" s="2" customFormat="1" x14ac:dyDescent="0.2"/>
    <row r="26" spans="1:10" s="2" customFormat="1" x14ac:dyDescent="0.2"/>
    <row r="27" spans="1:10" s="2" customFormat="1" x14ac:dyDescent="0.2"/>
    <row r="28" spans="1:10" s="2" customFormat="1" x14ac:dyDescent="0.2"/>
    <row r="29" spans="1:10" s="2" customFormat="1" ht="29" customHeight="1" x14ac:dyDescent="0.2"/>
    <row r="30" spans="1:10" s="2" customFormat="1" x14ac:dyDescent="0.2"/>
    <row r="31" spans="1:10" s="2" customFormat="1" x14ac:dyDescent="0.2"/>
    <row r="32" spans="1:10" s="2" customFormat="1" x14ac:dyDescent="0.2"/>
    <row r="33" s="2" customFormat="1" x14ac:dyDescent="0.2"/>
    <row r="34" s="2" customFormat="1" x14ac:dyDescent="0.2"/>
    <row r="35" s="2" customFormat="1" x14ac:dyDescent="0.2"/>
    <row r="36" s="2" customFormat="1" x14ac:dyDescent="0.2"/>
    <row r="37" s="2" customFormat="1" x14ac:dyDescent="0.2"/>
    <row r="38" s="2" customFormat="1" x14ac:dyDescent="0.2"/>
    <row r="39" s="2" customFormat="1" x14ac:dyDescent="0.2"/>
    <row r="40" s="2" customFormat="1" x14ac:dyDescent="0.2"/>
    <row r="41" s="2" customFormat="1" x14ac:dyDescent="0.2"/>
    <row r="42" s="2" customFormat="1" x14ac:dyDescent="0.2"/>
    <row r="43" s="2" customFormat="1" x14ac:dyDescent="0.2"/>
    <row r="44" s="2" customFormat="1" x14ac:dyDescent="0.2"/>
    <row r="45" s="2" customFormat="1" x14ac:dyDescent="0.2"/>
    <row r="46" s="2" customFormat="1" x14ac:dyDescent="0.2"/>
    <row r="47" s="2" customFormat="1" x14ac:dyDescent="0.2"/>
    <row r="48" s="2" customFormat="1" x14ac:dyDescent="0.2"/>
    <row r="49" s="2" customFormat="1" x14ac:dyDescent="0.2"/>
    <row r="50" s="2" customFormat="1" x14ac:dyDescent="0.2"/>
    <row r="51" s="2" customFormat="1" x14ac:dyDescent="0.2"/>
    <row r="52" s="2" customFormat="1" x14ac:dyDescent="0.2"/>
    <row r="53" s="2" customFormat="1" x14ac:dyDescent="0.2"/>
    <row r="54" s="2" customFormat="1" x14ac:dyDescent="0.2"/>
    <row r="55" s="2" customFormat="1" x14ac:dyDescent="0.2"/>
    <row r="56" s="2" customFormat="1" x14ac:dyDescent="0.2"/>
    <row r="57" s="2" customFormat="1" x14ac:dyDescent="0.2"/>
    <row r="58" s="2" customFormat="1" x14ac:dyDescent="0.2"/>
    <row r="59" s="2" customFormat="1" x14ac:dyDescent="0.2"/>
    <row r="60" s="2" customFormat="1" x14ac:dyDescent="0.2"/>
    <row r="61" s="2" customFormat="1" x14ac:dyDescent="0.2"/>
    <row r="62" s="2" customFormat="1" x14ac:dyDescent="0.2"/>
    <row r="63" s="2" customFormat="1" x14ac:dyDescent="0.2"/>
    <row r="64" s="2" customFormat="1" x14ac:dyDescent="0.2"/>
    <row r="65" s="2" customFormat="1" x14ac:dyDescent="0.2"/>
    <row r="66" s="2" customFormat="1" x14ac:dyDescent="0.2"/>
    <row r="67" s="2" customFormat="1" x14ac:dyDescent="0.2"/>
    <row r="68" s="2" customFormat="1" x14ac:dyDescent="0.2"/>
    <row r="69" s="2" customFormat="1" x14ac:dyDescent="0.2"/>
    <row r="70" s="2" customFormat="1" x14ac:dyDescent="0.2"/>
    <row r="71" s="2" customFormat="1" x14ac:dyDescent="0.2"/>
    <row r="72" s="2" customFormat="1" x14ac:dyDescent="0.2"/>
    <row r="73" s="2" customFormat="1" x14ac:dyDescent="0.2"/>
    <row r="74" s="2" customFormat="1" x14ac:dyDescent="0.2"/>
    <row r="75" s="2" customFormat="1" x14ac:dyDescent="0.2"/>
    <row r="76" s="2" customFormat="1" x14ac:dyDescent="0.2"/>
    <row r="77" s="2" customFormat="1" x14ac:dyDescent="0.2"/>
    <row r="78" s="2" customFormat="1" x14ac:dyDescent="0.2"/>
    <row r="79" s="2" customFormat="1" x14ac:dyDescent="0.2"/>
    <row r="80" s="2" customFormat="1" x14ac:dyDescent="0.2"/>
    <row r="81" s="2" customFormat="1" x14ac:dyDescent="0.2"/>
    <row r="82" s="2" customFormat="1" x14ac:dyDescent="0.2"/>
    <row r="83" s="2" customFormat="1" x14ac:dyDescent="0.2"/>
    <row r="84" s="2" customFormat="1" x14ac:dyDescent="0.2"/>
    <row r="85" s="2" customFormat="1" x14ac:dyDescent="0.2"/>
    <row r="86" s="2" customFormat="1" x14ac:dyDescent="0.2"/>
    <row r="87" s="2" customFormat="1" x14ac:dyDescent="0.2"/>
    <row r="88" s="2" customFormat="1" x14ac:dyDescent="0.2"/>
    <row r="89" s="2" customFormat="1" x14ac:dyDescent="0.2"/>
    <row r="90" s="2" customFormat="1" x14ac:dyDescent="0.2"/>
    <row r="91" s="2" customFormat="1" x14ac:dyDescent="0.2"/>
    <row r="92" s="2" customFormat="1" x14ac:dyDescent="0.2"/>
    <row r="93" s="2" customFormat="1" x14ac:dyDescent="0.2"/>
    <row r="94" s="2" customFormat="1" x14ac:dyDescent="0.2"/>
    <row r="95" s="2" customFormat="1" x14ac:dyDescent="0.2"/>
    <row r="96" s="2" customFormat="1" x14ac:dyDescent="0.2"/>
    <row r="97" s="2" customFormat="1" x14ac:dyDescent="0.2"/>
    <row r="98" s="2" customFormat="1" x14ac:dyDescent="0.2"/>
    <row r="99" s="2" customFormat="1" x14ac:dyDescent="0.2"/>
    <row r="100" s="2" customFormat="1" x14ac:dyDescent="0.2"/>
    <row r="101" s="2" customFormat="1" x14ac:dyDescent="0.2"/>
    <row r="102" s="2" customFormat="1" x14ac:dyDescent="0.2"/>
    <row r="103" s="2" customFormat="1" x14ac:dyDescent="0.2"/>
    <row r="104" s="2" customFormat="1" x14ac:dyDescent="0.2"/>
    <row r="105" s="2" customFormat="1" x14ac:dyDescent="0.2"/>
    <row r="106" s="2" customFormat="1" x14ac:dyDescent="0.2"/>
    <row r="107" s="2" customFormat="1" x14ac:dyDescent="0.2"/>
    <row r="108" s="2" customFormat="1" x14ac:dyDescent="0.2"/>
    <row r="109" s="2" customFormat="1" x14ac:dyDescent="0.2"/>
    <row r="110" s="2" customFormat="1" x14ac:dyDescent="0.2"/>
    <row r="111" s="2" customFormat="1" x14ac:dyDescent="0.2"/>
    <row r="112" s="2" customFormat="1" x14ac:dyDescent="0.2"/>
    <row r="113" s="2" customFormat="1" x14ac:dyDescent="0.2"/>
    <row r="114" s="2" customFormat="1" x14ac:dyDescent="0.2"/>
    <row r="115" s="2" customFormat="1" x14ac:dyDescent="0.2"/>
    <row r="116" s="2" customFormat="1" x14ac:dyDescent="0.2"/>
    <row r="117" s="2" customFormat="1" x14ac:dyDescent="0.2"/>
    <row r="118" s="2" customFormat="1" x14ac:dyDescent="0.2"/>
    <row r="119" s="2" customFormat="1" x14ac:dyDescent="0.2"/>
    <row r="120" s="2" customFormat="1" x14ac:dyDescent="0.2"/>
    <row r="121" s="2" customFormat="1" x14ac:dyDescent="0.2"/>
    <row r="122" s="2" customFormat="1" x14ac:dyDescent="0.2"/>
    <row r="123" s="2" customFormat="1" x14ac:dyDescent="0.2"/>
    <row r="124" s="2" customFormat="1" x14ac:dyDescent="0.2"/>
    <row r="125" s="2" customFormat="1" x14ac:dyDescent="0.2"/>
    <row r="126" s="2" customFormat="1" x14ac:dyDescent="0.2"/>
    <row r="127" s="2" customFormat="1" x14ac:dyDescent="0.2"/>
    <row r="128" s="2" customFormat="1" x14ac:dyDescent="0.2"/>
    <row r="129" s="2" customFormat="1" x14ac:dyDescent="0.2"/>
    <row r="130" s="2" customFormat="1" x14ac:dyDescent="0.2"/>
    <row r="131" s="2" customFormat="1" x14ac:dyDescent="0.2"/>
    <row r="132" s="2" customFormat="1" x14ac:dyDescent="0.2"/>
    <row r="133" s="2" customFormat="1" x14ac:dyDescent="0.2"/>
    <row r="134" s="2" customFormat="1" x14ac:dyDescent="0.2"/>
    <row r="135" s="2" customFormat="1" x14ac:dyDescent="0.2"/>
    <row r="136" s="2" customFormat="1" x14ac:dyDescent="0.2"/>
    <row r="137" s="2" customFormat="1" x14ac:dyDescent="0.2"/>
    <row r="138" s="2" customFormat="1" x14ac:dyDescent="0.2"/>
    <row r="139" s="2" customFormat="1" x14ac:dyDescent="0.2"/>
    <row r="140" s="2" customFormat="1" x14ac:dyDescent="0.2"/>
    <row r="141" s="2" customFormat="1" x14ac:dyDescent="0.2"/>
    <row r="142" s="2" customFormat="1" x14ac:dyDescent="0.2"/>
    <row r="143" s="2" customFormat="1" x14ac:dyDescent="0.2"/>
    <row r="144" s="2" customFormat="1" x14ac:dyDescent="0.2"/>
    <row r="145" s="2" customFormat="1" x14ac:dyDescent="0.2"/>
    <row r="146" s="2" customFormat="1" x14ac:dyDescent="0.2"/>
    <row r="147" s="2" customFormat="1" x14ac:dyDescent="0.2"/>
    <row r="148" s="2" customFormat="1" x14ac:dyDescent="0.2"/>
    <row r="149" s="2" customFormat="1" x14ac:dyDescent="0.2"/>
    <row r="150" s="2" customFormat="1" x14ac:dyDescent="0.2"/>
    <row r="151" s="2" customFormat="1" x14ac:dyDescent="0.2"/>
    <row r="152" s="2" customFormat="1" x14ac:dyDescent="0.2"/>
    <row r="153" s="2" customFormat="1" x14ac:dyDescent="0.2"/>
    <row r="154" s="2" customFormat="1" x14ac:dyDescent="0.2"/>
    <row r="155" s="2" customFormat="1" x14ac:dyDescent="0.2"/>
    <row r="156" s="2" customFormat="1" x14ac:dyDescent="0.2"/>
    <row r="157" s="2" customFormat="1" x14ac:dyDescent="0.2"/>
    <row r="158" s="2" customFormat="1" x14ac:dyDescent="0.2"/>
    <row r="159" s="2" customFormat="1" x14ac:dyDescent="0.2"/>
    <row r="160" s="2" customFormat="1" x14ac:dyDescent="0.2"/>
    <row r="161" s="2" customFormat="1" x14ac:dyDescent="0.2"/>
    <row r="162" s="2" customFormat="1" x14ac:dyDescent="0.2"/>
    <row r="163" s="2" customFormat="1" x14ac:dyDescent="0.2"/>
    <row r="164" s="2" customFormat="1" x14ac:dyDescent="0.2"/>
    <row r="165" s="2" customFormat="1" x14ac:dyDescent="0.2"/>
    <row r="166" s="2" customFormat="1" x14ac:dyDescent="0.2"/>
    <row r="167" s="2" customFormat="1" x14ac:dyDescent="0.2"/>
    <row r="168" s="2" customFormat="1" x14ac:dyDescent="0.2"/>
    <row r="169" s="2" customFormat="1" x14ac:dyDescent="0.2"/>
    <row r="170" s="2" customFormat="1" x14ac:dyDescent="0.2"/>
    <row r="171" s="2" customFormat="1" x14ac:dyDescent="0.2"/>
    <row r="172" s="2" customFormat="1" x14ac:dyDescent="0.2"/>
    <row r="173" s="2" customFormat="1" x14ac:dyDescent="0.2"/>
    <row r="174" s="2" customFormat="1" x14ac:dyDescent="0.2"/>
    <row r="175" s="2" customFormat="1" x14ac:dyDescent="0.2"/>
    <row r="176" s="2" customFormat="1" x14ac:dyDescent="0.2"/>
    <row r="177" s="2" customFormat="1" x14ac:dyDescent="0.2"/>
    <row r="178" s="2" customFormat="1" x14ac:dyDescent="0.2"/>
    <row r="179" s="2" customFormat="1" x14ac:dyDescent="0.2"/>
    <row r="180" s="2" customFormat="1" x14ac:dyDescent="0.2"/>
    <row r="181" s="2" customFormat="1" x14ac:dyDescent="0.2"/>
    <row r="182" s="2" customFormat="1" x14ac:dyDescent="0.2"/>
    <row r="183" s="2" customFormat="1" x14ac:dyDescent="0.2"/>
    <row r="184" s="2" customFormat="1" x14ac:dyDescent="0.2"/>
    <row r="185" s="2" customFormat="1" x14ac:dyDescent="0.2"/>
    <row r="186" s="2" customFormat="1" x14ac:dyDescent="0.2"/>
    <row r="187" s="2" customFormat="1" x14ac:dyDescent="0.2"/>
    <row r="188" s="2" customFormat="1" x14ac:dyDescent="0.2"/>
    <row r="189" s="2" customFormat="1" x14ac:dyDescent="0.2"/>
    <row r="190" s="2" customFormat="1" x14ac:dyDescent="0.2"/>
    <row r="191" s="2" customFormat="1" x14ac:dyDescent="0.2"/>
    <row r="192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  <row r="204" s="2" customFormat="1" x14ac:dyDescent="0.2"/>
    <row r="205" s="2" customFormat="1" x14ac:dyDescent="0.2"/>
    <row r="206" s="2" customFormat="1" x14ac:dyDescent="0.2"/>
    <row r="207" s="2" customFormat="1" x14ac:dyDescent="0.2"/>
    <row r="208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</sheetData>
  <mergeCells count="15">
    <mergeCell ref="C12:C13"/>
    <mergeCell ref="B8:B9"/>
    <mergeCell ref="C8:C9"/>
    <mergeCell ref="E14:I14"/>
    <mergeCell ref="E15:I15"/>
    <mergeCell ref="B14:B15"/>
    <mergeCell ref="C14:C15"/>
    <mergeCell ref="B12:B13"/>
    <mergeCell ref="E2:J2"/>
    <mergeCell ref="I4:J4"/>
    <mergeCell ref="B10:B11"/>
    <mergeCell ref="C10:C11"/>
    <mergeCell ref="E3:G4"/>
    <mergeCell ref="I3:J3"/>
    <mergeCell ref="B2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1. Расчет фин показателей</vt:lpstr>
      <vt:lpstr>2. Ипотечный калькулятор</vt:lpstr>
      <vt:lpstr>3. Стоимость объекта дисконт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2021-02-22T11:57:15Z</dcterms:modified>
</cp:coreProperties>
</file>