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JWAL\Desktop\"/>
    </mc:Choice>
  </mc:AlternateContent>
  <xr:revisionPtr revIDLastSave="0" documentId="13_ncr:1_{50064899-926B-42C7-B5A0-65A5FBAED92D}" xr6:coauthVersionLast="47" xr6:coauthVersionMax="47" xr10:uidLastSave="{00000000-0000-0000-0000-000000000000}"/>
  <bookViews>
    <workbookView xWindow="-120" yWindow="-120" windowWidth="20730" windowHeight="11760" xr2:uid="{524C932A-77E1-492A-A512-4F167C0A3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1" l="1"/>
  <c r="M12" i="1" s="1"/>
  <c r="N12" i="1" s="1"/>
  <c r="L13" i="1"/>
  <c r="M13" i="1" s="1"/>
  <c r="N13" i="1" s="1"/>
  <c r="L14" i="1"/>
  <c r="M14" i="1"/>
  <c r="N14" i="1" s="1"/>
  <c r="L15" i="1"/>
  <c r="M15" i="1" s="1"/>
  <c r="N15" i="1" s="1"/>
  <c r="L16" i="1"/>
  <c r="M16" i="1"/>
  <c r="N16" i="1" s="1"/>
  <c r="L17" i="1"/>
  <c r="M17" i="1" s="1"/>
  <c r="N17" i="1" s="1"/>
  <c r="L18" i="1"/>
  <c r="M18" i="1" s="1"/>
  <c r="N18" i="1" s="1"/>
  <c r="L19" i="1"/>
  <c r="M19" i="1" s="1"/>
  <c r="N19" i="1" s="1"/>
  <c r="L20" i="1"/>
  <c r="M20" i="1" s="1"/>
  <c r="N20" i="1" s="1"/>
  <c r="L21" i="1"/>
  <c r="M21" i="1"/>
  <c r="N21" i="1"/>
  <c r="L22" i="1"/>
  <c r="M22" i="1"/>
  <c r="N22" i="1"/>
  <c r="L23" i="1"/>
  <c r="M23" i="1" s="1"/>
  <c r="N23" i="1" s="1"/>
  <c r="L24" i="1"/>
  <c r="M24" i="1" s="1"/>
  <c r="N24" i="1" s="1"/>
  <c r="L25" i="1"/>
  <c r="M25" i="1" s="1"/>
  <c r="N25" i="1" s="1"/>
  <c r="L26" i="1"/>
  <c r="M26" i="1" s="1"/>
  <c r="N26" i="1" s="1"/>
  <c r="C36" i="1"/>
  <c r="D36" i="1" s="1"/>
  <c r="B36" i="1"/>
  <c r="M36" i="1" s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K27" i="1" l="1"/>
  <c r="I27" i="1"/>
  <c r="G27" i="1"/>
  <c r="J27" i="1"/>
  <c r="H27" i="1"/>
  <c r="F27" i="1"/>
  <c r="L9" i="1"/>
  <c r="M9" i="1" s="1"/>
  <c r="N9" i="1" s="1"/>
  <c r="L8" i="1"/>
  <c r="M8" i="1" s="1"/>
  <c r="N8" i="1" s="1"/>
  <c r="L11" i="1"/>
  <c r="M11" i="1" s="1"/>
  <c r="N11" i="1" s="1"/>
  <c r="L10" i="1"/>
  <c r="M10" i="1" s="1"/>
  <c r="N10" i="1" s="1"/>
  <c r="L7" i="1"/>
  <c r="K28" i="1"/>
  <c r="G28" i="1"/>
  <c r="J28" i="1"/>
  <c r="I28" i="1"/>
  <c r="H28" i="1"/>
  <c r="F28" i="1"/>
  <c r="E36" i="1"/>
  <c r="K36" i="1"/>
  <c r="L36" i="1"/>
  <c r="I36" i="1"/>
  <c r="J36" i="1"/>
  <c r="H36" i="1"/>
  <c r="F36" i="1"/>
  <c r="L31" i="1" l="1"/>
  <c r="G32" i="1"/>
  <c r="T7" i="1" a="1"/>
  <c r="R7" i="1" a="1"/>
  <c r="M7" i="1"/>
  <c r="G36" i="1"/>
  <c r="R7" i="1" l="1"/>
  <c r="S7" i="1" a="1"/>
  <c r="T7" i="1"/>
  <c r="Z7" i="1" s="1"/>
  <c r="Z8" i="1"/>
  <c r="Z12" i="1"/>
  <c r="Z16" i="1"/>
  <c r="Z20" i="1"/>
  <c r="Z24" i="1"/>
  <c r="Z19" i="1"/>
  <c r="Z9" i="1"/>
  <c r="Z13" i="1"/>
  <c r="Z17" i="1"/>
  <c r="Z21" i="1"/>
  <c r="Z25" i="1"/>
  <c r="Z15" i="1"/>
  <c r="Z10" i="1"/>
  <c r="Z14" i="1"/>
  <c r="Z18" i="1"/>
  <c r="Z22" i="1"/>
  <c r="Z26" i="1"/>
  <c r="Z11" i="1"/>
  <c r="Z23" i="1"/>
  <c r="N7" i="1"/>
  <c r="U37" i="1" l="1" a="1"/>
  <c r="U37" i="1" s="1"/>
  <c r="AA16" i="1"/>
  <c r="S7" i="1"/>
  <c r="G31" i="1" s="1" a="1"/>
  <c r="G31" i="1" s="1"/>
  <c r="AA18" i="1"/>
  <c r="U34" i="1"/>
  <c r="AA26" i="1"/>
  <c r="AA10" i="1"/>
  <c r="AA17" i="1"/>
  <c r="AA24" i="1"/>
  <c r="AA22" i="1"/>
  <c r="AA15" i="1"/>
  <c r="AA13" i="1"/>
  <c r="AA20" i="1"/>
  <c r="AA8" i="1"/>
  <c r="AA23" i="1"/>
  <c r="AA25" i="1"/>
  <c r="AA9" i="1"/>
  <c r="AA11" i="1"/>
  <c r="AA14" i="1"/>
  <c r="AA21" i="1"/>
  <c r="AA19" i="1"/>
  <c r="AA12" i="1"/>
  <c r="AA7" i="1" l="1"/>
  <c r="W34" i="1" s="1" a="1"/>
  <c r="W34" i="1" s="1"/>
  <c r="V34" i="1" a="1"/>
  <c r="V34" i="1" s="1"/>
  <c r="AD13" i="1" l="1"/>
  <c r="AD12" i="1"/>
  <c r="AD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<sst xmlns="http://schemas.openxmlformats.org/spreadsheetml/2006/main" count="113" uniqueCount="95">
  <si>
    <t xml:space="preserve">Student </t>
  </si>
  <si>
    <t>CGPS</t>
  </si>
  <si>
    <t>Ujjwal</t>
  </si>
  <si>
    <t>Rahul</t>
  </si>
  <si>
    <t>Kishan</t>
  </si>
  <si>
    <t>Suyash</t>
  </si>
  <si>
    <t>Giri</t>
  </si>
  <si>
    <t>Pooja</t>
  </si>
  <si>
    <t>Harshit</t>
  </si>
  <si>
    <t>Naved</t>
  </si>
  <si>
    <t>Kanishka</t>
  </si>
  <si>
    <t>Sahil</t>
  </si>
  <si>
    <t>Archana</t>
  </si>
  <si>
    <t>Divya</t>
  </si>
  <si>
    <t>Harsh</t>
  </si>
  <si>
    <t>Rishab</t>
  </si>
  <si>
    <t>Love</t>
  </si>
  <si>
    <t>Rohit</t>
  </si>
  <si>
    <t>Virat</t>
  </si>
  <si>
    <t>Mahendra</t>
  </si>
  <si>
    <t>Sachin</t>
  </si>
  <si>
    <t>Prachi</t>
  </si>
  <si>
    <t>Result</t>
  </si>
  <si>
    <t>Subject</t>
  </si>
  <si>
    <t>Hindi</t>
  </si>
  <si>
    <t>English</t>
  </si>
  <si>
    <t>Math</t>
  </si>
  <si>
    <t>Science</t>
  </si>
  <si>
    <t>Computer</t>
  </si>
  <si>
    <t>SSt</t>
  </si>
  <si>
    <t>SR No.</t>
  </si>
  <si>
    <t>Class</t>
  </si>
  <si>
    <t>Mark</t>
  </si>
  <si>
    <t>Percentage</t>
  </si>
  <si>
    <t>Today</t>
  </si>
  <si>
    <t>Now</t>
  </si>
  <si>
    <t>Day</t>
  </si>
  <si>
    <t>Month</t>
  </si>
  <si>
    <t>Year</t>
  </si>
  <si>
    <t>Date</t>
  </si>
  <si>
    <t>Hour</t>
  </si>
  <si>
    <t>Mins</t>
  </si>
  <si>
    <t>Secs</t>
  </si>
  <si>
    <t>Date + 3Months</t>
  </si>
  <si>
    <t>Date + 3Year</t>
  </si>
  <si>
    <t>Date + 3Day</t>
  </si>
  <si>
    <t>TODAY()</t>
  </si>
  <si>
    <t>NOW()</t>
  </si>
  <si>
    <t>DAY(now)</t>
  </si>
  <si>
    <t>MONTH(now)</t>
  </si>
  <si>
    <t>YEAR(now)</t>
  </si>
  <si>
    <t>DATE(year,month,day)</t>
  </si>
  <si>
    <t>HOUR(now)</t>
  </si>
  <si>
    <t>MINUTE(now)</t>
  </si>
  <si>
    <t>SECOND(now)</t>
  </si>
  <si>
    <t>EDATE(date, no. of month)</t>
  </si>
  <si>
    <t>EDATE(date, no. of month*no.ofyear)</t>
  </si>
  <si>
    <t>date + no. of days</t>
  </si>
  <si>
    <t>Function</t>
  </si>
  <si>
    <t>Rank</t>
  </si>
  <si>
    <t>Student Name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</si>
  <si>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</si>
  <si>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</si>
  <si>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</si>
  <si>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</si>
  <si>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</si>
  <si>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</si>
  <si>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</si>
  <si>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</si>
  <si>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</si>
  <si>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</si>
  <si>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</si>
  <si>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</si>
  <si>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</si>
  <si>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</si>
  <si>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</si>
  <si>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</si>
  <si>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</si>
  <si>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</si>
  <si>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</si>
  <si>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</si>
  <si>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No. of subject failed</t>
  </si>
  <si>
    <t>Status</t>
  </si>
  <si>
    <t>VLOOKUP()</t>
  </si>
  <si>
    <t>XLOOKUP()</t>
  </si>
  <si>
    <t xml:space="preserve"> </t>
  </si>
  <si>
    <t>Find Result</t>
  </si>
  <si>
    <t>Name</t>
  </si>
  <si>
    <t>Student failed in subject</t>
  </si>
  <si>
    <t>COMPARTMENT</t>
  </si>
  <si>
    <t>No. of student</t>
  </si>
  <si>
    <t>PASS</t>
  </si>
  <si>
    <t>FAIL</t>
  </si>
  <si>
    <t>Scoure marks</t>
  </si>
  <si>
    <t>Top in scoure in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</si>
</sst>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d"/>
    <numFmt numFmtId="165" formatCode="mmmm"/>
    <numFmt numFmtId="166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/>
      <diagonal/>
    </border>
    <border>
      <left/>
      <right/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thin">
        <color rgb="FF0070C0"/>
      </bottom>
      <diagonal/>
    </border>
    <border>
      <left/>
      <right/>
      <top style="medium">
        <color rgb="FF0070C0"/>
      </top>
      <bottom style="thin">
        <color rgb="FF0070C0"/>
      </bottom>
      <diagonal/>
    </border>
    <border>
      <left/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rgb="FF0070C0"/>
      </bottom>
      <diagonal/>
    </border>
    <border>
      <left style="medium">
        <color theme="1"/>
      </left>
      <right style="medium">
        <color theme="1"/>
      </right>
      <top style="thin">
        <color rgb="FF0070C0"/>
      </top>
      <bottom style="thin">
        <color rgb="FF0070C0"/>
      </bottom>
      <diagonal/>
    </border>
    <border>
      <left style="medium">
        <color theme="1"/>
      </left>
      <right style="medium">
        <color theme="1"/>
      </right>
      <top style="thin">
        <color rgb="FF0070C0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medium">
        <color theme="1"/>
      </left>
      <right style="thin">
        <color rgb="FF0070C0"/>
      </right>
      <top style="medium">
        <color theme="1"/>
      </top>
      <bottom style="medium">
        <color theme="1"/>
      </bottom>
      <diagonal/>
    </border>
    <border>
      <left style="thin">
        <color rgb="FF0070C0"/>
      </left>
      <right style="thin">
        <color rgb="FF0070C0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theme="1"/>
      </top>
      <bottom/>
      <diagonal/>
    </border>
    <border>
      <left style="thin">
        <color rgb="FF0070C0"/>
      </left>
      <right/>
      <top style="medium">
        <color theme="1"/>
      </top>
      <bottom/>
      <diagonal/>
    </border>
    <border>
      <left style="thin">
        <color theme="1"/>
      </left>
      <right style="thin">
        <color rgb="FF0070C0"/>
      </right>
      <top style="thin">
        <color theme="1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theme="1"/>
      </top>
      <bottom style="thin">
        <color rgb="FF0070C0"/>
      </bottom>
      <diagonal/>
    </border>
    <border>
      <left style="thin">
        <color rgb="FF0070C0"/>
      </left>
      <right style="thin">
        <color theme="1"/>
      </right>
      <top style="thin">
        <color theme="1"/>
      </top>
      <bottom style="thin">
        <color rgb="FF0070C0"/>
      </bottom>
      <diagonal/>
    </border>
    <border>
      <left style="thin">
        <color theme="1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theme="1"/>
      </right>
      <top style="thin">
        <color rgb="FF0070C0"/>
      </top>
      <bottom style="thin">
        <color rgb="FF0070C0"/>
      </bottom>
      <diagonal/>
    </border>
    <border>
      <left style="thin">
        <color theme="1"/>
      </left>
      <right style="thin">
        <color rgb="FF0070C0"/>
      </right>
      <top style="thin">
        <color rgb="FF0070C0"/>
      </top>
      <bottom style="thin">
        <color theme="1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theme="1"/>
      </bottom>
      <diagonal/>
    </border>
    <border>
      <left style="thin">
        <color rgb="FF0070C0"/>
      </left>
      <right style="thin">
        <color theme="1"/>
      </right>
      <top style="thin">
        <color rgb="FF0070C0"/>
      </top>
      <bottom style="thin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9" fontId="0" fillId="0" borderId="0" xfId="1" applyFont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/>
    <xf numFmtId="10" fontId="0" fillId="0" borderId="0" xfId="0" applyNumberFormat="1"/>
    <xf numFmtId="10" fontId="5" fillId="0" borderId="0" xfId="0" applyNumberFormat="1" applyFont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4" borderId="12" xfId="0" applyFont="1" applyFill="1" applyBorder="1"/>
    <xf numFmtId="14" fontId="0" fillId="0" borderId="0" xfId="0" applyNumberFormat="1"/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166" fontId="0" fillId="0" borderId="0" xfId="0" applyNumberFormat="1" applyAlignment="1">
      <alignment horizontal="center" vertic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2" fillId="0" borderId="38" xfId="0" applyFont="1" applyBorder="1"/>
    <xf numFmtId="0" fontId="2" fillId="0" borderId="39" xfId="0" applyFont="1" applyBorder="1"/>
    <xf numFmtId="10" fontId="0" fillId="0" borderId="36" xfId="1" applyNumberFormat="1" applyFont="1" applyBorder="1"/>
    <xf numFmtId="0" fontId="0" fillId="0" borderId="31" xfId="0" applyBorder="1"/>
    <xf numFmtId="0" fontId="0" fillId="0" borderId="41" xfId="0" applyBorder="1"/>
    <xf numFmtId="0" fontId="0" fillId="0" borderId="42" xfId="0" applyBorder="1"/>
    <xf numFmtId="0" fontId="4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0" fillId="0" borderId="43" xfId="0" applyBorder="1"/>
    <xf numFmtId="0" fontId="4" fillId="0" borderId="23" xfId="0" applyFont="1" applyBorder="1" applyAlignment="1">
      <alignment horizontal="left"/>
    </xf>
    <xf numFmtId="10" fontId="0" fillId="0" borderId="10" xfId="1" applyNumberFormat="1" applyFont="1" applyBorder="1" applyAlignment="1"/>
    <xf numFmtId="10" fontId="0" fillId="0" borderId="22" xfId="1" applyNumberFormat="1" applyFont="1" applyBorder="1"/>
    <xf numFmtId="0" fontId="0" fillId="0" borderId="44" xfId="0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4" borderId="55" xfId="0" applyFill="1" applyBorder="1"/>
    <xf numFmtId="10" fontId="0" fillId="4" borderId="55" xfId="1" applyNumberFormat="1" applyFont="1" applyFill="1" applyBorder="1" applyAlignment="1">
      <alignment horizontal="left"/>
    </xf>
    <xf numFmtId="0" fontId="8" fillId="0" borderId="40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26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C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C000"/>
      </font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B44201-B87C-435D-B4A6-C4C7116A26EE}" name="Table3" displayName="Table3" ref="C6:N28" totalsRowShown="0" headerRowDxfId="25" dataDxfId="24">
  <autoFilter ref="C6:N28" xr:uid="{5BB44201-B87C-435D-B4A6-C4C7116A26EE}"/>
  <sortState xmlns:xlrd2="http://schemas.microsoft.com/office/spreadsheetml/2017/richdata2" ref="C7:N28">
    <sortCondition ref="D6:D28"/>
  </sortState>
  <tableColumns count="12">
    <tableColumn id="1" xr3:uid="{C728A98E-C36A-46E8-94C9-17337C3EF63F}" name="SR No." dataDxfId="23">
      <calculatedColumnFormula>ROW()-6</calculatedColumnFormula>
    </tableColumn>
    <tableColumn id="2" xr3:uid="{0F58CF11-A9F2-48E7-ADBB-615D58F05315}" name="Student " dataDxfId="22"/>
    <tableColumn id="3" xr3:uid="{7CE6D81F-291F-4E53-8629-2CFDE08E6D8B}" name="Class" dataDxfId="21"/>
    <tableColumn id="4" xr3:uid="{5E38434B-B5BE-40BA-AB7E-96E00F6D9FAB}" name="Hindi" dataDxfId="20"/>
    <tableColumn id="5" xr3:uid="{A5A9D8C5-45B3-4BA8-A59D-766403CA383A}" name="English" dataDxfId="19"/>
    <tableColumn id="6" xr3:uid="{327B3536-C921-4134-B8DC-68DD6A461B1C}" name="Math" dataDxfId="18"/>
    <tableColumn id="7" xr3:uid="{D5D54A97-7CF7-42F0-9E8B-193F946A19CA}" name="Science" dataDxfId="17"/>
    <tableColumn id="8" xr3:uid="{8936C385-CED8-4440-B913-088A7EFC1F27}" name="Computer" dataDxfId="16"/>
    <tableColumn id="9" xr3:uid="{E847A387-7272-4A30-82C2-CC5C0218B853}" name="SSt" dataDxfId="15"/>
    <tableColumn id="10" xr3:uid="{5E53AF15-A85D-4035-901F-DB8B64587D66}" name="Mark" dataDxfId="14">
      <calculatedColumnFormula array="1">_xlfn._xlws.SORT(Table3[[#This Row],[Hindi]:[SSt]])</calculatedColumnFormula>
    </tableColumn>
    <tableColumn id="11" xr3:uid="{BC938087-D15F-42B1-8804-0D437F2DC0FB}" name="Percentage" dataDxfId="13">
      <calculatedColumnFormula>Table3[[#This Row],[Mark]]/500</calculatedColumnFormula>
    </tableColumn>
    <tableColumn id="12" xr3:uid="{7AD1713A-010D-449F-B090-76C39788400B}" name="CGPS" dataDxfId="12">
      <calculatedColumnFormula>Table3[[#This Row],[Percentage]]/9.5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34F0-6E68-4473-9602-498BB149E829}">
  <dimension ref="A3:AD41"/>
  <sheetViews>
    <sheetView tabSelected="1" topLeftCell="O1" zoomScale="80" zoomScaleNormal="100" workbookViewId="0">
      <selection activeCell="L29" sqref="L29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28.5703125" bestFit="1" customWidth="1"/>
    <col min="4" max="4" width="24.85546875" bestFit="1" customWidth="1"/>
    <col min="5" max="5" width="13.85546875" bestFit="1" customWidth="1"/>
    <col min="6" max="6" width="12.7109375" bestFit="1" customWidth="1"/>
    <col min="7" max="7" width="22.7109375" bestFit="1" customWidth="1"/>
    <col min="8" max="8" width="13" bestFit="1" customWidth="1"/>
    <col min="9" max="9" width="14.42578125" bestFit="1" customWidth="1"/>
    <col min="10" max="10" width="15.7109375" bestFit="1" customWidth="1"/>
    <col min="11" max="11" width="27" bestFit="1" customWidth="1"/>
    <col min="12" max="12" width="37.7109375" bestFit="1" customWidth="1"/>
    <col min="13" max="13" width="18.7109375" bestFit="1" customWidth="1"/>
    <col min="14" max="14" width="11.28515625" bestFit="1" customWidth="1"/>
    <col min="18" max="18" width="15.5703125" bestFit="1" customWidth="1"/>
    <col min="19" max="19" width="12.7109375" customWidth="1"/>
    <col min="20" max="20" width="13.42578125" customWidth="1"/>
    <col min="21" max="21" width="10" bestFit="1" customWidth="1"/>
    <col min="22" max="22" width="11" bestFit="1" customWidth="1"/>
    <col min="23" max="23" width="15.28515625" bestFit="1" customWidth="1"/>
    <col min="24" max="24" width="11.140625" bestFit="1" customWidth="1"/>
    <col min="25" max="25" width="5" bestFit="1" customWidth="1"/>
    <col min="26" max="26" width="21" bestFit="1" customWidth="1"/>
    <col min="27" max="27" width="22.42578125" bestFit="1" customWidth="1"/>
    <col min="29" max="29" width="17" bestFit="1" customWidth="1"/>
    <col min="30" max="30" width="14" bestFit="1" customWidth="1"/>
  </cols>
  <sheetData>
    <row r="3" spans="3:30" ht="31.5" x14ac:dyDescent="0.5">
      <c r="C3" s="82" t="s">
        <v>22</v>
      </c>
      <c r="D3" s="83"/>
      <c r="E3" s="83"/>
      <c r="F3" s="83"/>
      <c r="G3" s="83"/>
      <c r="H3" s="83"/>
      <c r="I3" s="83"/>
      <c r="J3" s="83"/>
      <c r="K3" s="83"/>
      <c r="L3" s="83"/>
      <c r="M3" s="83"/>
      <c r="N3" s="84"/>
    </row>
    <row r="4" spans="3:30" x14ac:dyDescent="0.25">
      <c r="C4" s="7"/>
      <c r="N4" s="6"/>
    </row>
    <row r="5" spans="3:30" ht="15.75" thickBot="1" x14ac:dyDescent="0.3">
      <c r="C5" s="7"/>
      <c r="H5" s="16"/>
      <c r="I5" s="16"/>
      <c r="N5" s="6"/>
    </row>
    <row r="6" spans="3:30" s="2" customFormat="1" ht="16.5" thickBot="1" x14ac:dyDescent="0.3">
      <c r="C6" s="8" t="s">
        <v>30</v>
      </c>
      <c r="D6" s="2" t="s">
        <v>0</v>
      </c>
      <c r="E6" s="2" t="s">
        <v>31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2" t="s">
        <v>32</v>
      </c>
      <c r="M6" s="18" t="s">
        <v>33</v>
      </c>
      <c r="N6" s="9" t="s">
        <v>1</v>
      </c>
      <c r="Q6" s="42" t="s">
        <v>59</v>
      </c>
      <c r="R6" s="43" t="s">
        <v>60</v>
      </c>
      <c r="S6" s="43" t="s">
        <v>33</v>
      </c>
      <c r="T6" s="67" t="s">
        <v>24</v>
      </c>
      <c r="U6" s="67" t="s">
        <v>25</v>
      </c>
      <c r="V6" s="67" t="s">
        <v>26</v>
      </c>
      <c r="W6" s="67" t="s">
        <v>27</v>
      </c>
      <c r="X6" s="67" t="s">
        <v>28</v>
      </c>
      <c r="Y6" s="68" t="s">
        <v>29</v>
      </c>
      <c r="Z6" s="44" t="s">
        <v>81</v>
      </c>
      <c r="AA6" s="40" t="s">
        <v>82</v>
      </c>
    </row>
    <row r="7" spans="3:30" s="2" customFormat="1" ht="15.75" x14ac:dyDescent="0.25">
      <c r="C7" s="10">
        <f t="shared" ref="C7:C26" si="0">ROW()-6</f>
        <v>1</v>
      </c>
      <c r="D7" s="11" t="s">
        <v>12</v>
      </c>
      <c r="E7" s="11">
        <v>10</v>
      </c>
      <c r="F7" s="5">
        <v>12</v>
      </c>
      <c r="G7" s="5">
        <v>59</v>
      </c>
      <c r="H7" s="5">
        <v>41</v>
      </c>
      <c r="I7" s="5">
        <v>9</v>
      </c>
      <c r="J7" s="5">
        <v>86</v>
      </c>
      <c r="K7" s="5">
        <v>60</v>
      </c>
      <c r="L7" s="11">
        <f>(SUM(Table3[[#This Row],[Hindi]:[SSt]])-MIN(Table3[[#This Row],[Hindi]:[SSt]]))</f>
        <v>258</v>
      </c>
      <c r="M7" s="12">
        <f>(Table3[[#This Row],[Mark]]/500)</f>
        <v>0.51600000000000001</v>
      </c>
      <c r="N7" s="13">
        <f>ROUND((Table3[[#This Row],[Percentage]]*100)/9.5, 1)</f>
        <v>5.4</v>
      </c>
      <c r="Q7" s="41" t="s">
        <v>61</v>
      </c>
      <c r="R7" s="41" t="str" cm="1">
        <f t="array" ref="R7:R26">_xlfn.SORTBY(D7:D26,L7:L26,-1)</f>
        <v>Ujjwal</v>
      </c>
      <c r="S7" s="64" cm="1">
        <f t="array" ref="S7:S26">_xlfn.SORTBY(M7:M26,L7:L26,-1)</f>
        <v>0.88800000000000001</v>
      </c>
      <c r="T7" s="69" cm="1">
        <f t="array" ref="T7:Y26">_xlfn.SORTBY(F7:K26,L7:L26,-1)</f>
        <v>85</v>
      </c>
      <c r="U7" s="70">
        <v>70</v>
      </c>
      <c r="V7" s="70">
        <v>95</v>
      </c>
      <c r="W7" s="70">
        <v>77</v>
      </c>
      <c r="X7" s="70">
        <v>92</v>
      </c>
      <c r="Y7" s="71">
        <v>95</v>
      </c>
      <c r="Z7" s="14">
        <f>COUNTIF(T7:Y7,"&lt;33")</f>
        <v>0</v>
      </c>
      <c r="AA7" s="39" t="str">
        <f>IF(AND(S7&gt;=0.3,Z7&lt;3),"PASS",IF( AND(S7&gt;=0.3,Z7&lt;5),"COMPARTMENT","FAIL"))</f>
        <v>PASS</v>
      </c>
    </row>
    <row r="8" spans="3:30" ht="15.75" x14ac:dyDescent="0.25">
      <c r="C8" s="10">
        <f t="shared" si="0"/>
        <v>2</v>
      </c>
      <c r="D8" s="11" t="s">
        <v>13</v>
      </c>
      <c r="E8" s="11">
        <v>10</v>
      </c>
      <c r="F8" s="5">
        <v>52</v>
      </c>
      <c r="G8" s="5">
        <v>29</v>
      </c>
      <c r="H8" s="5">
        <v>25</v>
      </c>
      <c r="I8" s="5">
        <v>30</v>
      </c>
      <c r="J8" s="5">
        <v>45</v>
      </c>
      <c r="K8" s="5">
        <v>77</v>
      </c>
      <c r="L8" s="11">
        <f>(SUM(Table3[[#This Row],[Hindi]:[SSt]])-MIN(Table3[[#This Row],[Hindi]:[SSt]]))</f>
        <v>233</v>
      </c>
      <c r="M8" s="12">
        <f>(Table3[[#This Row],[Mark]]/500)</f>
        <v>0.46600000000000003</v>
      </c>
      <c r="N8" s="13">
        <f>ROUND((Table3[[#This Row],[Percentage]]*100)/9.5, 1)</f>
        <v>4.9000000000000004</v>
      </c>
      <c r="O8" s="17"/>
      <c r="Q8" s="36" t="s">
        <v>62</v>
      </c>
      <c r="R8" s="36" t="str">
        <v>Mahendra</v>
      </c>
      <c r="S8" s="65">
        <v>0.82399999999999995</v>
      </c>
      <c r="T8" s="72">
        <v>89</v>
      </c>
      <c r="U8" s="35">
        <v>99</v>
      </c>
      <c r="V8" s="35">
        <v>81</v>
      </c>
      <c r="W8" s="35">
        <v>77</v>
      </c>
      <c r="X8" s="35">
        <v>11</v>
      </c>
      <c r="Y8" s="73">
        <v>66</v>
      </c>
      <c r="Z8" s="66">
        <f t="shared" ref="Z8:Z26" si="1">COUNTIF(T8:Y8,"&lt;33")</f>
        <v>1</v>
      </c>
      <c r="AA8" s="37" t="str">
        <f t="shared" ref="AA8:AA26" si="2">IF(AND(S8&gt;=0.3,Z8&lt;3),"PASS",IF( AND(S8&gt;=0.3,Z8&lt;5),"COMPARTMENT","FAIL"))</f>
        <v>PASS</v>
      </c>
    </row>
    <row r="9" spans="3:30" ht="16.5" thickBot="1" x14ac:dyDescent="0.3">
      <c r="C9" s="10">
        <f t="shared" si="0"/>
        <v>3</v>
      </c>
      <c r="D9" s="11" t="s">
        <v>6</v>
      </c>
      <c r="E9" s="11">
        <v>10</v>
      </c>
      <c r="F9" s="5">
        <v>17</v>
      </c>
      <c r="G9" s="5">
        <v>60</v>
      </c>
      <c r="H9" s="5">
        <v>92</v>
      </c>
      <c r="I9" s="5">
        <v>42</v>
      </c>
      <c r="J9" s="5">
        <v>70</v>
      </c>
      <c r="K9" s="5">
        <v>14</v>
      </c>
      <c r="L9" s="11">
        <f>(SUM(Table3[[#This Row],[Hindi]:[SSt]])-MIN(Table3[[#This Row],[Hindi]:[SSt]]))</f>
        <v>281</v>
      </c>
      <c r="M9" s="12">
        <f>(Table3[[#This Row],[Mark]]/500)</f>
        <v>0.56200000000000006</v>
      </c>
      <c r="N9" s="13">
        <f>ROUND((Table3[[#This Row],[Percentage]]*100)/9.5, 1)</f>
        <v>5.9</v>
      </c>
      <c r="Q9" s="36" t="s">
        <v>63</v>
      </c>
      <c r="R9" s="36" t="str">
        <v>Kanishka</v>
      </c>
      <c r="S9" s="65">
        <v>0.75600000000000001</v>
      </c>
      <c r="T9" s="72">
        <v>94</v>
      </c>
      <c r="U9" s="35">
        <v>92</v>
      </c>
      <c r="V9" s="35">
        <v>14</v>
      </c>
      <c r="W9" s="35">
        <v>78</v>
      </c>
      <c r="X9" s="35">
        <v>42</v>
      </c>
      <c r="Y9" s="73">
        <v>72</v>
      </c>
      <c r="Z9" s="66">
        <f t="shared" si="1"/>
        <v>1</v>
      </c>
      <c r="AA9" s="37" t="str">
        <f t="shared" si="2"/>
        <v>PASS</v>
      </c>
    </row>
    <row r="10" spans="3:30" ht="16.5" thickBot="1" x14ac:dyDescent="0.3">
      <c r="C10" s="10">
        <f t="shared" si="0"/>
        <v>4</v>
      </c>
      <c r="D10" s="11" t="s">
        <v>14</v>
      </c>
      <c r="E10" s="11">
        <v>10</v>
      </c>
      <c r="F10" s="5">
        <v>50</v>
      </c>
      <c r="G10" s="5">
        <v>64</v>
      </c>
      <c r="H10" s="5">
        <v>76</v>
      </c>
      <c r="I10" s="5">
        <v>15</v>
      </c>
      <c r="J10" s="5">
        <v>22</v>
      </c>
      <c r="K10" s="5">
        <v>38</v>
      </c>
      <c r="L10" s="11">
        <f>(SUM(Table3[[#This Row],[Hindi]:[SSt]])-MIN(Table3[[#This Row],[Hindi]:[SSt]]))</f>
        <v>250</v>
      </c>
      <c r="M10" s="12">
        <f>(Table3[[#This Row],[Mark]]/500)</f>
        <v>0.5</v>
      </c>
      <c r="N10" s="13">
        <f>ROUND((Table3[[#This Row],[Percentage]]*100)/9.5, 1)</f>
        <v>5.3</v>
      </c>
      <c r="Q10" s="36" t="s">
        <v>64</v>
      </c>
      <c r="R10" s="36" t="str">
        <v>Rishab</v>
      </c>
      <c r="S10" s="65">
        <v>0.73399999999999999</v>
      </c>
      <c r="T10" s="72">
        <v>85</v>
      </c>
      <c r="U10" s="35">
        <v>34</v>
      </c>
      <c r="V10" s="35">
        <v>0</v>
      </c>
      <c r="W10" s="35">
        <v>93</v>
      </c>
      <c r="X10" s="35">
        <v>69</v>
      </c>
      <c r="Y10" s="73">
        <v>86</v>
      </c>
      <c r="Z10" s="66">
        <f t="shared" si="1"/>
        <v>1</v>
      </c>
      <c r="AA10" s="37" t="str">
        <f t="shared" si="2"/>
        <v>PASS</v>
      </c>
      <c r="AC10" s="59" t="s">
        <v>82</v>
      </c>
      <c r="AD10" s="57" t="s">
        <v>90</v>
      </c>
    </row>
    <row r="11" spans="3:30" ht="15.75" x14ac:dyDescent="0.25">
      <c r="C11" s="10">
        <f t="shared" si="0"/>
        <v>5</v>
      </c>
      <c r="D11" s="11" t="s">
        <v>8</v>
      </c>
      <c r="E11" s="11">
        <v>10</v>
      </c>
      <c r="F11" s="5">
        <v>95</v>
      </c>
      <c r="G11" s="5">
        <v>34</v>
      </c>
      <c r="H11" s="5">
        <v>11</v>
      </c>
      <c r="I11" s="5">
        <v>9</v>
      </c>
      <c r="J11" s="5">
        <v>67</v>
      </c>
      <c r="K11" s="5">
        <v>28</v>
      </c>
      <c r="L11" s="11">
        <f>(SUM(Table3[[#This Row],[Hindi]:[SSt]])-MIN(Table3[[#This Row],[Hindi]:[SSt]]))</f>
        <v>235</v>
      </c>
      <c r="M11" s="12">
        <f>(Table3[[#This Row],[Mark]]/500)</f>
        <v>0.47</v>
      </c>
      <c r="N11" s="13">
        <f>ROUND((Table3[[#This Row],[Percentage]]*100)/9.5, 1)</f>
        <v>4.9000000000000004</v>
      </c>
      <c r="Q11" s="36" t="s">
        <v>65</v>
      </c>
      <c r="R11" s="36" t="str">
        <v>Rahul</v>
      </c>
      <c r="S11" s="65">
        <v>0.67800000000000005</v>
      </c>
      <c r="T11" s="72">
        <v>22</v>
      </c>
      <c r="U11" s="35">
        <v>100</v>
      </c>
      <c r="V11" s="35">
        <v>98</v>
      </c>
      <c r="W11" s="35">
        <v>35</v>
      </c>
      <c r="X11" s="35">
        <v>22</v>
      </c>
      <c r="Y11" s="73">
        <v>84</v>
      </c>
      <c r="Z11" s="66">
        <f t="shared" si="1"/>
        <v>2</v>
      </c>
      <c r="AA11" s="37" t="str">
        <f t="shared" si="2"/>
        <v>PASS</v>
      </c>
      <c r="AC11" s="63" t="s">
        <v>91</v>
      </c>
      <c r="AD11" s="58">
        <f>COUNTIF(AA7:AA26,"PASS")</f>
        <v>11</v>
      </c>
    </row>
    <row r="12" spans="3:30" ht="15.75" x14ac:dyDescent="0.25">
      <c r="C12" s="10">
        <f t="shared" si="0"/>
        <v>6</v>
      </c>
      <c r="D12" s="11" t="s">
        <v>10</v>
      </c>
      <c r="E12" s="11">
        <v>10</v>
      </c>
      <c r="F12" s="5">
        <v>94</v>
      </c>
      <c r="G12" s="5">
        <v>92</v>
      </c>
      <c r="H12" s="5">
        <v>14</v>
      </c>
      <c r="I12" s="5">
        <v>78</v>
      </c>
      <c r="J12" s="5">
        <v>42</v>
      </c>
      <c r="K12" s="5">
        <v>72</v>
      </c>
      <c r="L12" s="11">
        <f>(SUM(Table3[[#This Row],[Hindi]:[SSt]])-MIN(Table3[[#This Row],[Hindi]:[SSt]]))</f>
        <v>378</v>
      </c>
      <c r="M12" s="12">
        <f>(Table3[[#This Row],[Mark]]/500)</f>
        <v>0.75600000000000001</v>
      </c>
      <c r="N12" s="13">
        <f>ROUND((Table3[[#This Row],[Percentage]]*100)/9.5, 1)</f>
        <v>8</v>
      </c>
      <c r="Q12" s="36" t="s">
        <v>66</v>
      </c>
      <c r="R12" s="36" t="str">
        <v>Kishan</v>
      </c>
      <c r="S12" s="65">
        <v>0.67</v>
      </c>
      <c r="T12" s="72">
        <v>57</v>
      </c>
      <c r="U12" s="35">
        <v>44</v>
      </c>
      <c r="V12" s="35">
        <v>19</v>
      </c>
      <c r="W12" s="35">
        <v>74</v>
      </c>
      <c r="X12" s="35">
        <v>69</v>
      </c>
      <c r="Y12" s="73">
        <v>91</v>
      </c>
      <c r="Z12" s="66">
        <f t="shared" si="1"/>
        <v>1</v>
      </c>
      <c r="AA12" s="37" t="str">
        <f t="shared" si="2"/>
        <v>PASS</v>
      </c>
      <c r="AC12" s="60" t="s">
        <v>89</v>
      </c>
      <c r="AD12" s="58">
        <f>COUNTIF(AA7:AA26,"COMPARTMENT")</f>
        <v>8</v>
      </c>
    </row>
    <row r="13" spans="3:30" ht="16.5" thickBot="1" x14ac:dyDescent="0.3">
      <c r="C13" s="10">
        <f t="shared" si="0"/>
        <v>7</v>
      </c>
      <c r="D13" s="11" t="s">
        <v>4</v>
      </c>
      <c r="E13" s="11">
        <v>10</v>
      </c>
      <c r="F13" s="5">
        <v>57</v>
      </c>
      <c r="G13" s="5">
        <v>44</v>
      </c>
      <c r="H13" s="5">
        <v>19</v>
      </c>
      <c r="I13" s="5">
        <v>74</v>
      </c>
      <c r="J13" s="5">
        <v>69</v>
      </c>
      <c r="K13" s="5">
        <v>91</v>
      </c>
      <c r="L13" s="11">
        <f>(SUM(Table3[[#This Row],[Hindi]:[SSt]])-MIN(Table3[[#This Row],[Hindi]:[SSt]]))</f>
        <v>335</v>
      </c>
      <c r="M13" s="12">
        <f>(Table3[[#This Row],[Mark]]/500)</f>
        <v>0.67</v>
      </c>
      <c r="N13" s="13">
        <f>ROUND((Table3[[#This Row],[Percentage]]*100)/9.5, 1)</f>
        <v>7.1</v>
      </c>
      <c r="O13" s="4"/>
      <c r="Q13" s="36" t="s">
        <v>67</v>
      </c>
      <c r="R13" s="36" t="str">
        <v>Giri</v>
      </c>
      <c r="S13" s="65">
        <v>0.56200000000000006</v>
      </c>
      <c r="T13" s="72">
        <v>17</v>
      </c>
      <c r="U13" s="35">
        <v>60</v>
      </c>
      <c r="V13" s="35">
        <v>92</v>
      </c>
      <c r="W13" s="35">
        <v>42</v>
      </c>
      <c r="X13" s="35">
        <v>70</v>
      </c>
      <c r="Y13" s="73">
        <v>14</v>
      </c>
      <c r="Z13" s="66">
        <f t="shared" si="1"/>
        <v>2</v>
      </c>
      <c r="AA13" s="37" t="str">
        <f t="shared" si="2"/>
        <v>PASS</v>
      </c>
      <c r="AC13" s="61" t="s">
        <v>92</v>
      </c>
      <c r="AD13" s="62">
        <f>COUNTIF(AA7:AA26,"FAIL")</f>
        <v>1</v>
      </c>
    </row>
    <row r="14" spans="3:30" ht="15.75" x14ac:dyDescent="0.25">
      <c r="C14" s="10">
        <f t="shared" si="0"/>
        <v>8</v>
      </c>
      <c r="D14" s="11" t="s">
        <v>16</v>
      </c>
      <c r="E14" s="11">
        <v>10</v>
      </c>
      <c r="F14" s="5">
        <v>17</v>
      </c>
      <c r="G14" s="5">
        <v>16</v>
      </c>
      <c r="H14" s="5">
        <v>69</v>
      </c>
      <c r="I14" s="5">
        <v>75</v>
      </c>
      <c r="J14" s="5">
        <v>68</v>
      </c>
      <c r="K14" s="5">
        <v>4</v>
      </c>
      <c r="L14" s="11">
        <f>(SUM(Table3[[#This Row],[Hindi]:[SSt]])-MIN(Table3[[#This Row],[Hindi]:[SSt]]))</f>
        <v>245</v>
      </c>
      <c r="M14" s="12">
        <f>(Table3[[#This Row],[Mark]]/500)</f>
        <v>0.49</v>
      </c>
      <c r="N14" s="13">
        <f>ROUND((Table3[[#This Row],[Percentage]]*100)/9.5, 1)</f>
        <v>5.2</v>
      </c>
      <c r="Q14" s="36" t="s">
        <v>68</v>
      </c>
      <c r="R14" s="36" t="str">
        <v>Archana</v>
      </c>
      <c r="S14" s="65">
        <v>0.51600000000000001</v>
      </c>
      <c r="T14" s="72">
        <v>12</v>
      </c>
      <c r="U14" s="35">
        <v>59</v>
      </c>
      <c r="V14" s="35">
        <v>41</v>
      </c>
      <c r="W14" s="35">
        <v>9</v>
      </c>
      <c r="X14" s="35">
        <v>86</v>
      </c>
      <c r="Y14" s="73">
        <v>60</v>
      </c>
      <c r="Z14" s="66">
        <f t="shared" si="1"/>
        <v>2</v>
      </c>
      <c r="AA14" s="37" t="str">
        <f t="shared" si="2"/>
        <v>PASS</v>
      </c>
    </row>
    <row r="15" spans="3:30" ht="15.75" x14ac:dyDescent="0.25">
      <c r="C15" s="10">
        <f t="shared" si="0"/>
        <v>9</v>
      </c>
      <c r="D15" s="11" t="s">
        <v>19</v>
      </c>
      <c r="E15" s="11">
        <v>10</v>
      </c>
      <c r="F15" s="5">
        <v>89</v>
      </c>
      <c r="G15" s="5">
        <v>99</v>
      </c>
      <c r="H15" s="5">
        <v>81</v>
      </c>
      <c r="I15" s="5">
        <v>77</v>
      </c>
      <c r="J15" s="5">
        <v>11</v>
      </c>
      <c r="K15" s="5">
        <v>66</v>
      </c>
      <c r="L15" s="11">
        <f>(SUM(Table3[[#This Row],[Hindi]:[SSt]])-MIN(Table3[[#This Row],[Hindi]:[SSt]]))</f>
        <v>412</v>
      </c>
      <c r="M15" s="12">
        <f>(Table3[[#This Row],[Mark]]/500)</f>
        <v>0.82399999999999995</v>
      </c>
      <c r="N15" s="13">
        <f>ROUND((Table3[[#This Row],[Percentage]]*100)/9.5, 1)</f>
        <v>8.6999999999999993</v>
      </c>
      <c r="Q15" s="36" t="s">
        <v>69</v>
      </c>
      <c r="R15" s="36" t="str">
        <v>Pooja</v>
      </c>
      <c r="S15" s="65">
        <v>0.504</v>
      </c>
      <c r="T15" s="72">
        <v>39</v>
      </c>
      <c r="U15" s="35">
        <v>48</v>
      </c>
      <c r="V15" s="35">
        <v>70</v>
      </c>
      <c r="W15" s="35">
        <v>19</v>
      </c>
      <c r="X15" s="35">
        <v>25</v>
      </c>
      <c r="Y15" s="73">
        <v>70</v>
      </c>
      <c r="Z15" s="66">
        <f t="shared" si="1"/>
        <v>2</v>
      </c>
      <c r="AA15" s="37" t="str">
        <f t="shared" si="2"/>
        <v>PASS</v>
      </c>
    </row>
    <row r="16" spans="3:30" ht="15.75" x14ac:dyDescent="0.25">
      <c r="C16" s="10">
        <f t="shared" si="0"/>
        <v>10</v>
      </c>
      <c r="D16" s="11" t="s">
        <v>9</v>
      </c>
      <c r="E16" s="11">
        <v>10</v>
      </c>
      <c r="F16" s="5">
        <v>8</v>
      </c>
      <c r="G16" s="5">
        <v>10</v>
      </c>
      <c r="H16" s="5">
        <v>38</v>
      </c>
      <c r="I16" s="5">
        <v>63</v>
      </c>
      <c r="J16" s="5">
        <v>61</v>
      </c>
      <c r="K16" s="5">
        <v>30</v>
      </c>
      <c r="L16" s="11">
        <f>(SUM(Table3[[#This Row],[Hindi]:[SSt]])-MIN(Table3[[#This Row],[Hindi]:[SSt]]))</f>
        <v>202</v>
      </c>
      <c r="M16" s="12">
        <f>(Table3[[#This Row],[Mark]]/500)</f>
        <v>0.40400000000000003</v>
      </c>
      <c r="N16" s="13">
        <f>ROUND((Table3[[#This Row],[Percentage]]*100)/9.5, 1)</f>
        <v>4.3</v>
      </c>
      <c r="Q16" s="36" t="s">
        <v>70</v>
      </c>
      <c r="R16" s="36" t="str">
        <v>Harsh</v>
      </c>
      <c r="S16" s="65">
        <v>0.5</v>
      </c>
      <c r="T16" s="72">
        <v>50</v>
      </c>
      <c r="U16" s="35">
        <v>64</v>
      </c>
      <c r="V16" s="35">
        <v>76</v>
      </c>
      <c r="W16" s="35">
        <v>15</v>
      </c>
      <c r="X16" s="35">
        <v>22</v>
      </c>
      <c r="Y16" s="73">
        <v>38</v>
      </c>
      <c r="Z16" s="66">
        <f t="shared" si="1"/>
        <v>2</v>
      </c>
      <c r="AA16" s="37" t="str">
        <f>IF(AND(S16&gt;=0.3,Z16&lt;3),"PASS",IF( AND(S16&gt;=0.3,Z16&lt;5),"COMPARTMENT","FAIL"))</f>
        <v>PASS</v>
      </c>
    </row>
    <row r="17" spans="3:27" ht="15.75" x14ac:dyDescent="0.25">
      <c r="C17" s="10">
        <f t="shared" si="0"/>
        <v>11</v>
      </c>
      <c r="D17" s="11" t="s">
        <v>7</v>
      </c>
      <c r="E17" s="11">
        <v>10</v>
      </c>
      <c r="F17" s="5">
        <v>39</v>
      </c>
      <c r="G17" s="5">
        <v>48</v>
      </c>
      <c r="H17" s="5">
        <v>70</v>
      </c>
      <c r="I17" s="5">
        <v>19</v>
      </c>
      <c r="J17" s="5">
        <v>25</v>
      </c>
      <c r="K17" s="5">
        <v>70</v>
      </c>
      <c r="L17" s="11">
        <f>(SUM(Table3[[#This Row],[Hindi]:[SSt]])-MIN(Table3[[#This Row],[Hindi]:[SSt]]))</f>
        <v>252</v>
      </c>
      <c r="M17" s="12">
        <f>(Table3[[#This Row],[Mark]]/500)</f>
        <v>0.504</v>
      </c>
      <c r="N17" s="13">
        <f>ROUND((Table3[[#This Row],[Percentage]]*100)/9.5, 1)</f>
        <v>5.3</v>
      </c>
      <c r="Q17" s="36" t="s">
        <v>71</v>
      </c>
      <c r="R17" s="36" t="str">
        <v>Rohit</v>
      </c>
      <c r="S17" s="65">
        <v>0.49199999999999999</v>
      </c>
      <c r="T17" s="72">
        <v>44</v>
      </c>
      <c r="U17" s="35">
        <v>82</v>
      </c>
      <c r="V17" s="35">
        <v>15</v>
      </c>
      <c r="W17" s="35">
        <v>4</v>
      </c>
      <c r="X17" s="35">
        <v>56</v>
      </c>
      <c r="Y17" s="73">
        <v>49</v>
      </c>
      <c r="Z17" s="66">
        <f t="shared" si="1"/>
        <v>2</v>
      </c>
      <c r="AA17" s="37" t="str">
        <f t="shared" si="2"/>
        <v>PASS</v>
      </c>
    </row>
    <row r="18" spans="3:27" ht="15.75" x14ac:dyDescent="0.25">
      <c r="C18" s="10">
        <f t="shared" si="0"/>
        <v>12</v>
      </c>
      <c r="D18" s="11" t="s">
        <v>21</v>
      </c>
      <c r="E18" s="11">
        <v>10</v>
      </c>
      <c r="F18" s="5">
        <v>27</v>
      </c>
      <c r="G18" s="5">
        <v>10</v>
      </c>
      <c r="H18" s="5">
        <v>67</v>
      </c>
      <c r="I18" s="5">
        <v>5</v>
      </c>
      <c r="J18" s="5">
        <v>47</v>
      </c>
      <c r="K18" s="5">
        <v>78</v>
      </c>
      <c r="L18" s="11">
        <f>(SUM(Table3[[#This Row],[Hindi]:[SSt]])-MIN(Table3[[#This Row],[Hindi]:[SSt]]))</f>
        <v>229</v>
      </c>
      <c r="M18" s="12">
        <f>(Table3[[#This Row],[Mark]]/500)</f>
        <v>0.45800000000000002</v>
      </c>
      <c r="N18" s="13">
        <f>ROUND((Table3[[#This Row],[Percentage]]*100)/9.5, 1)</f>
        <v>4.8</v>
      </c>
      <c r="Q18" s="36" t="s">
        <v>72</v>
      </c>
      <c r="R18" s="36" t="str">
        <v>Love</v>
      </c>
      <c r="S18" s="65">
        <v>0.49</v>
      </c>
      <c r="T18" s="72">
        <v>17</v>
      </c>
      <c r="U18" s="35">
        <v>16</v>
      </c>
      <c r="V18" s="35">
        <v>69</v>
      </c>
      <c r="W18" s="35">
        <v>75</v>
      </c>
      <c r="X18" s="35">
        <v>68</v>
      </c>
      <c r="Y18" s="73">
        <v>4</v>
      </c>
      <c r="Z18" s="66">
        <f t="shared" si="1"/>
        <v>3</v>
      </c>
      <c r="AA18" s="37" t="str">
        <f>IF(AND(S18&gt;=0.3,Z18&lt;3),"PASS",IF( AND(S18&gt;=0.3,Z18&lt;5),"COMPARTMENT","FAIL"))</f>
        <v>COMPARTMENT</v>
      </c>
    </row>
    <row r="19" spans="3:27" ht="15.75" x14ac:dyDescent="0.25">
      <c r="C19" s="10">
        <f t="shared" si="0"/>
        <v>13</v>
      </c>
      <c r="D19" s="11" t="s">
        <v>3</v>
      </c>
      <c r="E19" s="11">
        <v>10</v>
      </c>
      <c r="F19" s="5">
        <v>22</v>
      </c>
      <c r="G19" s="5">
        <v>100</v>
      </c>
      <c r="H19" s="5">
        <v>98</v>
      </c>
      <c r="I19" s="5">
        <v>35</v>
      </c>
      <c r="J19" s="5">
        <v>22</v>
      </c>
      <c r="K19" s="5">
        <v>84</v>
      </c>
      <c r="L19" s="11">
        <f>(SUM(Table3[[#This Row],[Hindi]:[SSt]])-MIN(Table3[[#This Row],[Hindi]:[SSt]]))</f>
        <v>339</v>
      </c>
      <c r="M19" s="12">
        <f>(Table3[[#This Row],[Mark]]/500)</f>
        <v>0.67800000000000005</v>
      </c>
      <c r="N19" s="13">
        <f>ROUND((Table3[[#This Row],[Percentage]]*100)/9.5, 1)</f>
        <v>7.1</v>
      </c>
      <c r="Q19" s="36" t="s">
        <v>73</v>
      </c>
      <c r="R19" s="36" t="str">
        <v>Harshit</v>
      </c>
      <c r="S19" s="65">
        <v>0.47</v>
      </c>
      <c r="T19" s="72">
        <v>95</v>
      </c>
      <c r="U19" s="35">
        <v>34</v>
      </c>
      <c r="V19" s="35">
        <v>11</v>
      </c>
      <c r="W19" s="35">
        <v>9</v>
      </c>
      <c r="X19" s="35">
        <v>67</v>
      </c>
      <c r="Y19" s="73">
        <v>28</v>
      </c>
      <c r="Z19" s="66">
        <f t="shared" si="1"/>
        <v>3</v>
      </c>
      <c r="AA19" s="37" t="str">
        <f t="shared" si="2"/>
        <v>COMPARTMENT</v>
      </c>
    </row>
    <row r="20" spans="3:27" ht="15.75" x14ac:dyDescent="0.25">
      <c r="C20" s="10">
        <f t="shared" si="0"/>
        <v>14</v>
      </c>
      <c r="D20" s="11" t="s">
        <v>15</v>
      </c>
      <c r="E20" s="11">
        <v>10</v>
      </c>
      <c r="F20" s="5">
        <v>85</v>
      </c>
      <c r="G20" s="5">
        <v>34</v>
      </c>
      <c r="H20" s="5">
        <v>0</v>
      </c>
      <c r="I20" s="5">
        <v>93</v>
      </c>
      <c r="J20" s="5">
        <v>69</v>
      </c>
      <c r="K20" s="5">
        <v>86</v>
      </c>
      <c r="L20" s="11">
        <f>(SUM(Table3[[#This Row],[Hindi]:[SSt]])-MIN(Table3[[#This Row],[Hindi]:[SSt]]))</f>
        <v>367</v>
      </c>
      <c r="M20" s="12">
        <f>(Table3[[#This Row],[Mark]]/500)</f>
        <v>0.73399999999999999</v>
      </c>
      <c r="N20" s="13">
        <f>ROUND((Table3[[#This Row],[Percentage]]*100)/9.5, 1)</f>
        <v>7.7</v>
      </c>
      <c r="Q20" s="36" t="s">
        <v>74</v>
      </c>
      <c r="R20" s="36" t="str">
        <v>Divya</v>
      </c>
      <c r="S20" s="65">
        <v>0.46600000000000003</v>
      </c>
      <c r="T20" s="72">
        <v>52</v>
      </c>
      <c r="U20" s="35">
        <v>29</v>
      </c>
      <c r="V20" s="35">
        <v>25</v>
      </c>
      <c r="W20" s="35">
        <v>30</v>
      </c>
      <c r="X20" s="35">
        <v>45</v>
      </c>
      <c r="Y20" s="73">
        <v>77</v>
      </c>
      <c r="Z20" s="66">
        <f t="shared" si="1"/>
        <v>3</v>
      </c>
      <c r="AA20" s="37" t="str">
        <f t="shared" si="2"/>
        <v>COMPARTMENT</v>
      </c>
    </row>
    <row r="21" spans="3:27" ht="15.75" x14ac:dyDescent="0.25">
      <c r="C21" s="10">
        <f t="shared" si="0"/>
        <v>15</v>
      </c>
      <c r="D21" s="11" t="s">
        <v>17</v>
      </c>
      <c r="E21" s="11">
        <v>10</v>
      </c>
      <c r="F21" s="5">
        <v>44</v>
      </c>
      <c r="G21" s="5">
        <v>82</v>
      </c>
      <c r="H21" s="5">
        <v>15</v>
      </c>
      <c r="I21" s="5">
        <v>4</v>
      </c>
      <c r="J21" s="5">
        <v>56</v>
      </c>
      <c r="K21" s="5">
        <v>49</v>
      </c>
      <c r="L21" s="11">
        <f>(SUM(Table3[[#This Row],[Hindi]:[SSt]])-MIN(Table3[[#This Row],[Hindi]:[SSt]]))</f>
        <v>246</v>
      </c>
      <c r="M21" s="12">
        <f>(Table3[[#This Row],[Mark]]/500)</f>
        <v>0.49199999999999999</v>
      </c>
      <c r="N21" s="13">
        <f>ROUND((Table3[[#This Row],[Percentage]]*100)/9.5, 1)</f>
        <v>5.2</v>
      </c>
      <c r="Q21" s="36" t="s">
        <v>75</v>
      </c>
      <c r="R21" s="36" t="str">
        <v>Sachin</v>
      </c>
      <c r="S21" s="65">
        <v>0.46</v>
      </c>
      <c r="T21" s="72">
        <v>83</v>
      </c>
      <c r="U21" s="35">
        <v>29</v>
      </c>
      <c r="V21" s="35">
        <v>66</v>
      </c>
      <c r="W21" s="35">
        <v>2</v>
      </c>
      <c r="X21" s="35">
        <v>8</v>
      </c>
      <c r="Y21" s="73">
        <v>44</v>
      </c>
      <c r="Z21" s="66">
        <f t="shared" si="1"/>
        <v>3</v>
      </c>
      <c r="AA21" s="37" t="str">
        <f t="shared" si="2"/>
        <v>COMPARTMENT</v>
      </c>
    </row>
    <row r="22" spans="3:27" ht="15.75" x14ac:dyDescent="0.25">
      <c r="C22" s="10">
        <f t="shared" si="0"/>
        <v>16</v>
      </c>
      <c r="D22" s="11" t="s">
        <v>20</v>
      </c>
      <c r="E22" s="11">
        <v>10</v>
      </c>
      <c r="F22" s="5">
        <v>83</v>
      </c>
      <c r="G22" s="5">
        <v>29</v>
      </c>
      <c r="H22" s="5">
        <v>66</v>
      </c>
      <c r="I22" s="5">
        <v>2</v>
      </c>
      <c r="J22" s="5">
        <v>8</v>
      </c>
      <c r="K22" s="5">
        <v>44</v>
      </c>
      <c r="L22" s="11">
        <f>(SUM(Table3[[#This Row],[Hindi]:[SSt]])-MIN(Table3[[#This Row],[Hindi]:[SSt]]))</f>
        <v>230</v>
      </c>
      <c r="M22" s="12">
        <f>(Table3[[#This Row],[Mark]]/500)</f>
        <v>0.46</v>
      </c>
      <c r="N22" s="13">
        <f>ROUND((Table3[[#This Row],[Percentage]]*100)/9.5, 1)</f>
        <v>4.8</v>
      </c>
      <c r="Q22" s="36" t="s">
        <v>76</v>
      </c>
      <c r="R22" s="36" t="str">
        <v>Sahil</v>
      </c>
      <c r="S22" s="65">
        <v>0.46</v>
      </c>
      <c r="T22" s="72">
        <v>5</v>
      </c>
      <c r="U22" s="35">
        <v>99</v>
      </c>
      <c r="V22" s="35">
        <v>44</v>
      </c>
      <c r="W22" s="35">
        <v>36</v>
      </c>
      <c r="X22" s="35">
        <v>27</v>
      </c>
      <c r="Y22" s="73">
        <v>24</v>
      </c>
      <c r="Z22" s="66">
        <f t="shared" si="1"/>
        <v>3</v>
      </c>
      <c r="AA22" s="37" t="str">
        <f t="shared" si="2"/>
        <v>COMPARTMENT</v>
      </c>
    </row>
    <row r="23" spans="3:27" ht="15.75" x14ac:dyDescent="0.25">
      <c r="C23" s="10">
        <f t="shared" si="0"/>
        <v>17</v>
      </c>
      <c r="D23" s="11" t="s">
        <v>11</v>
      </c>
      <c r="E23" s="11">
        <v>10</v>
      </c>
      <c r="F23" s="5">
        <v>5</v>
      </c>
      <c r="G23" s="5">
        <v>99</v>
      </c>
      <c r="H23" s="5">
        <v>44</v>
      </c>
      <c r="I23" s="5">
        <v>36</v>
      </c>
      <c r="J23" s="5">
        <v>27</v>
      </c>
      <c r="K23" s="5">
        <v>24</v>
      </c>
      <c r="L23" s="11">
        <f>(SUM(Table3[[#This Row],[Hindi]:[SSt]])-MIN(Table3[[#This Row],[Hindi]:[SSt]]))</f>
        <v>230</v>
      </c>
      <c r="M23" s="12">
        <f>(Table3[[#This Row],[Mark]]/500)</f>
        <v>0.46</v>
      </c>
      <c r="N23" s="13">
        <f>ROUND((Table3[[#This Row],[Percentage]]*100)/9.5, 1)</f>
        <v>4.8</v>
      </c>
      <c r="Q23" s="36" t="s">
        <v>77</v>
      </c>
      <c r="R23" s="36" t="str">
        <v>Prachi</v>
      </c>
      <c r="S23" s="65">
        <v>0.45800000000000002</v>
      </c>
      <c r="T23" s="72">
        <v>27</v>
      </c>
      <c r="U23" s="35">
        <v>10</v>
      </c>
      <c r="V23" s="35">
        <v>67</v>
      </c>
      <c r="W23" s="35">
        <v>5</v>
      </c>
      <c r="X23" s="35">
        <v>47</v>
      </c>
      <c r="Y23" s="73">
        <v>78</v>
      </c>
      <c r="Z23" s="66">
        <f t="shared" si="1"/>
        <v>3</v>
      </c>
      <c r="AA23" s="37" t="str">
        <f t="shared" si="2"/>
        <v>COMPARTMENT</v>
      </c>
    </row>
    <row r="24" spans="3:27" ht="15.75" x14ac:dyDescent="0.25">
      <c r="C24" s="10">
        <f t="shared" si="0"/>
        <v>18</v>
      </c>
      <c r="D24" s="11" t="s">
        <v>5</v>
      </c>
      <c r="E24" s="11">
        <v>10</v>
      </c>
      <c r="F24" s="5">
        <v>25</v>
      </c>
      <c r="G24" s="5">
        <v>33</v>
      </c>
      <c r="H24" s="5">
        <v>40</v>
      </c>
      <c r="I24" s="5">
        <v>49</v>
      </c>
      <c r="J24" s="5">
        <v>19</v>
      </c>
      <c r="K24" s="5">
        <v>27</v>
      </c>
      <c r="L24" s="11">
        <f>(SUM(Table3[[#This Row],[Hindi]:[SSt]])-MIN(Table3[[#This Row],[Hindi]:[SSt]]))</f>
        <v>174</v>
      </c>
      <c r="M24" s="12">
        <f>(Table3[[#This Row],[Mark]]/500)</f>
        <v>0.34799999999999998</v>
      </c>
      <c r="N24" s="13">
        <f>ROUND((Table3[[#This Row],[Percentage]]*100)/9.5, 1)</f>
        <v>3.7</v>
      </c>
      <c r="Q24" s="36" t="s">
        <v>78</v>
      </c>
      <c r="R24" s="36" t="str">
        <v>Naved</v>
      </c>
      <c r="S24" s="65">
        <v>0.40400000000000003</v>
      </c>
      <c r="T24" s="72">
        <v>8</v>
      </c>
      <c r="U24" s="35">
        <v>10</v>
      </c>
      <c r="V24" s="35">
        <v>38</v>
      </c>
      <c r="W24" s="35">
        <v>63</v>
      </c>
      <c r="X24" s="35">
        <v>61</v>
      </c>
      <c r="Y24" s="73">
        <v>30</v>
      </c>
      <c r="Z24" s="66">
        <f t="shared" si="1"/>
        <v>3</v>
      </c>
      <c r="AA24" s="37" t="str">
        <f t="shared" si="2"/>
        <v>COMPARTMENT</v>
      </c>
    </row>
    <row r="25" spans="3:27" ht="15.75" x14ac:dyDescent="0.25">
      <c r="C25" s="10">
        <f t="shared" si="0"/>
        <v>19</v>
      </c>
      <c r="D25" s="11" t="s">
        <v>2</v>
      </c>
      <c r="E25" s="11">
        <v>10</v>
      </c>
      <c r="F25" s="5">
        <v>85</v>
      </c>
      <c r="G25" s="5">
        <v>70</v>
      </c>
      <c r="H25" s="5">
        <v>95</v>
      </c>
      <c r="I25" s="5">
        <v>77</v>
      </c>
      <c r="J25" s="5">
        <v>92</v>
      </c>
      <c r="K25" s="5">
        <v>95</v>
      </c>
      <c r="L25" s="11">
        <f>(SUM(Table3[[#This Row],[Hindi]:[SSt]])-MIN(Table3[[#This Row],[Hindi]:[SSt]]))</f>
        <v>444</v>
      </c>
      <c r="M25" s="12">
        <f>(Table3[[#This Row],[Mark]]/500)</f>
        <v>0.88800000000000001</v>
      </c>
      <c r="N25" s="13">
        <f>ROUND((Table3[[#This Row],[Percentage]]*100)/9.5, 1)</f>
        <v>9.3000000000000007</v>
      </c>
      <c r="Q25" s="36" t="s">
        <v>79</v>
      </c>
      <c r="R25" s="36" t="str">
        <v>Suyash</v>
      </c>
      <c r="S25" s="65">
        <v>0.34799999999999998</v>
      </c>
      <c r="T25" s="72">
        <v>25</v>
      </c>
      <c r="U25" s="35">
        <v>33</v>
      </c>
      <c r="V25" s="35">
        <v>40</v>
      </c>
      <c r="W25" s="35">
        <v>49</v>
      </c>
      <c r="X25" s="35">
        <v>19</v>
      </c>
      <c r="Y25" s="73">
        <v>27</v>
      </c>
      <c r="Z25" s="66">
        <f t="shared" si="1"/>
        <v>3</v>
      </c>
      <c r="AA25" s="37" t="str">
        <f t="shared" si="2"/>
        <v>COMPARTMENT</v>
      </c>
    </row>
    <row r="26" spans="3:27" ht="16.5" thickBot="1" x14ac:dyDescent="0.3">
      <c r="C26" s="10">
        <f t="shared" si="0"/>
        <v>20</v>
      </c>
      <c r="D26" s="11" t="s">
        <v>18</v>
      </c>
      <c r="E26" s="11">
        <v>10</v>
      </c>
      <c r="F26" s="5">
        <v>23</v>
      </c>
      <c r="G26" s="5">
        <v>30</v>
      </c>
      <c r="H26" s="5">
        <v>27</v>
      </c>
      <c r="I26" s="5">
        <v>30</v>
      </c>
      <c r="J26" s="5">
        <v>30</v>
      </c>
      <c r="K26" s="5">
        <v>40</v>
      </c>
      <c r="L26" s="11">
        <f>(SUM(Table3[[#This Row],[Hindi]:[SSt]])-MIN(Table3[[#This Row],[Hindi]:[SSt]]))</f>
        <v>157</v>
      </c>
      <c r="M26" s="12">
        <f>(Table3[[#This Row],[Mark]]/500)</f>
        <v>0.314</v>
      </c>
      <c r="N26" s="13">
        <f>ROUND((Table3[[#This Row],[Percentage]]*100)/9.5, 1)</f>
        <v>3.3</v>
      </c>
      <c r="Q26" s="36" t="s">
        <v>80</v>
      </c>
      <c r="R26" s="36" t="str">
        <v>Virat</v>
      </c>
      <c r="S26" s="65">
        <v>0.314</v>
      </c>
      <c r="T26" s="74">
        <v>23</v>
      </c>
      <c r="U26" s="75">
        <v>30</v>
      </c>
      <c r="V26" s="75">
        <v>27</v>
      </c>
      <c r="W26" s="75">
        <v>30</v>
      </c>
      <c r="X26" s="75">
        <v>30</v>
      </c>
      <c r="Y26" s="76">
        <v>40</v>
      </c>
      <c r="Z26" s="66">
        <f t="shared" si="1"/>
        <v>5</v>
      </c>
      <c r="AA26" s="38" t="str">
        <f t="shared" si="2"/>
        <v>FAIL</v>
      </c>
    </row>
    <row r="27" spans="3:27" ht="15.75" x14ac:dyDescent="0.25">
      <c r="C27" s="8"/>
      <c r="D27" s="2" t="s">
        <v>94</v>
      </c>
      <c r="E27" s="2"/>
      <c r="F27" s="5">
        <f>MAX(F7:F26)</f>
        <v>95</v>
      </c>
      <c r="G27" s="5">
        <f t="shared" ref="G27:K27" si="3">MAX(G7:G26)</f>
        <v>100</v>
      </c>
      <c r="H27" s="5">
        <f t="shared" si="3"/>
        <v>98</v>
      </c>
      <c r="I27" s="5">
        <f t="shared" si="3"/>
        <v>93</v>
      </c>
      <c r="J27" s="5">
        <f t="shared" si="3"/>
        <v>92</v>
      </c>
      <c r="K27" s="5">
        <f t="shared" si="3"/>
        <v>95</v>
      </c>
      <c r="L27" s="2"/>
      <c r="M27" s="2"/>
      <c r="N27" s="9"/>
    </row>
    <row r="28" spans="3:27" x14ac:dyDescent="0.25">
      <c r="C28" s="33"/>
      <c r="D28" s="34" t="s">
        <v>88</v>
      </c>
      <c r="E28" s="34"/>
      <c r="F28" s="14">
        <f>COUNTIF(F7:F26,"&lt;33")</f>
        <v>9</v>
      </c>
      <c r="G28" s="14">
        <f t="shared" ref="G28:K28" si="4">COUNTIF(G7:G26,"&lt;33")</f>
        <v>6</v>
      </c>
      <c r="H28" s="14">
        <f t="shared" si="4"/>
        <v>7</v>
      </c>
      <c r="I28" s="14">
        <f t="shared" si="4"/>
        <v>9</v>
      </c>
      <c r="J28" s="14">
        <f t="shared" si="4"/>
        <v>8</v>
      </c>
      <c r="K28" s="14">
        <f t="shared" si="4"/>
        <v>6</v>
      </c>
      <c r="L28" s="14"/>
      <c r="M28" s="14"/>
      <c r="N28" s="15"/>
    </row>
    <row r="30" spans="3:27" ht="15.75" thickBot="1" x14ac:dyDescent="0.3"/>
    <row r="31" spans="3:27" ht="21.75" thickBot="1" x14ac:dyDescent="0.4">
      <c r="F31" s="46" t="s">
        <v>5</v>
      </c>
      <c r="G31" s="47" cm="1">
        <f t="array" ref="G31">_xlfn.XLOOKUP(F31,_xlfn.ANCHORARRAY(R7),_xlfn.ANCHORARRAY(S7))*100</f>
        <v>34.799999999999997</v>
      </c>
      <c r="H31" s="48" t="s">
        <v>84</v>
      </c>
      <c r="K31" s="77" t="s">
        <v>93</v>
      </c>
      <c r="L31" s="78">
        <f>(SUM(L7:L26)/(20*500))</f>
        <v>0.54969999999999997</v>
      </c>
      <c r="T31" s="79" t="s">
        <v>86</v>
      </c>
      <c r="U31" s="80"/>
      <c r="V31" s="80"/>
      <c r="W31" s="81"/>
    </row>
    <row r="32" spans="3:27" ht="15.75" thickBot="1" x14ac:dyDescent="0.3">
      <c r="F32" s="49" t="s">
        <v>2</v>
      </c>
      <c r="G32" s="50">
        <f>VLOOKUP(F32,D7:N26,10,FALSE)*100</f>
        <v>88.8</v>
      </c>
      <c r="H32" s="51" t="s">
        <v>83</v>
      </c>
      <c r="J32" t="s">
        <v>85</v>
      </c>
      <c r="T32" s="52"/>
      <c r="W32" s="53"/>
    </row>
    <row r="33" spans="1:25" x14ac:dyDescent="0.25">
      <c r="T33" s="54" t="s">
        <v>87</v>
      </c>
      <c r="U33" s="1" t="s">
        <v>59</v>
      </c>
      <c r="V33" s="1" t="s">
        <v>33</v>
      </c>
      <c r="W33" s="55" t="s">
        <v>82</v>
      </c>
    </row>
    <row r="34" spans="1:25" ht="15.75" thickBot="1" x14ac:dyDescent="0.3">
      <c r="J34" t="s">
        <v>85</v>
      </c>
      <c r="T34" s="49" t="s">
        <v>4</v>
      </c>
      <c r="U34" s="50" t="str">
        <f>_xlfn.XLOOKUP(T34,R7:R26,Q7:Q26)</f>
        <v>6th</v>
      </c>
      <c r="V34" s="56" cm="1">
        <f t="array" ref="V34">_xlfn.XLOOKUP(T34,_xlfn.ANCHORARRAY(R7),_xlfn.ANCHORARRAY(S7))</f>
        <v>0.67</v>
      </c>
      <c r="W34" s="51" t="str" cm="1">
        <f t="array" ref="W34">_xlfn.XLOOKUP(T34,_xlfn.ANCHORARRAY(R7),AA7:AA26)</f>
        <v>PASS</v>
      </c>
    </row>
    <row r="35" spans="1:25" ht="15.75" x14ac:dyDescent="0.25">
      <c r="B35" s="19" t="s">
        <v>34</v>
      </c>
      <c r="C35" s="20" t="s">
        <v>35</v>
      </c>
      <c r="D35" s="20" t="s">
        <v>36</v>
      </c>
      <c r="E35" s="20" t="s">
        <v>37</v>
      </c>
      <c r="F35" s="20" t="s">
        <v>38</v>
      </c>
      <c r="G35" s="20" t="s">
        <v>39</v>
      </c>
      <c r="H35" s="20" t="s">
        <v>40</v>
      </c>
      <c r="I35" s="20" t="s">
        <v>41</v>
      </c>
      <c r="J35" s="20" t="s">
        <v>42</v>
      </c>
      <c r="K35" s="20" t="s">
        <v>43</v>
      </c>
      <c r="L35" s="20" t="s">
        <v>44</v>
      </c>
      <c r="M35" s="21" t="s">
        <v>45</v>
      </c>
    </row>
    <row r="36" spans="1:25" ht="15.75" thickBot="1" x14ac:dyDescent="0.3">
      <c r="B36" s="22">
        <f ca="1">TODAY()</f>
        <v>45268</v>
      </c>
      <c r="C36" s="45">
        <f ca="1">NOW()</f>
        <v>45268.084656828702</v>
      </c>
      <c r="D36" s="31">
        <f ca="1">DAY(C36)</f>
        <v>8</v>
      </c>
      <c r="E36" s="23">
        <f ca="1">MONTH(C36)</f>
        <v>12</v>
      </c>
      <c r="F36" s="23">
        <f ca="1">YEAR(C36)</f>
        <v>2023</v>
      </c>
      <c r="G36" s="24">
        <f ca="1">DATE(F36,E36,D36)</f>
        <v>45268</v>
      </c>
      <c r="H36" s="23">
        <f ca="1">HOUR(C36)</f>
        <v>2</v>
      </c>
      <c r="I36" s="23">
        <f ca="1">MINUTE(C36)</f>
        <v>1</v>
      </c>
      <c r="J36" s="23">
        <f ca="1">SECOND(C36)</f>
        <v>54</v>
      </c>
      <c r="K36" s="24">
        <f ca="1">EDATE(B36,3)</f>
        <v>45359</v>
      </c>
      <c r="L36" s="24">
        <f ca="1">EDATE(B36, 3*12)</f>
        <v>46364</v>
      </c>
      <c r="M36" s="25">
        <f ca="1">B36+3</f>
        <v>45271</v>
      </c>
      <c r="T36" s="1" t="s">
        <v>23</v>
      </c>
      <c r="U36" t="s">
        <v>26</v>
      </c>
    </row>
    <row r="37" spans="1:25" ht="21.75" thickBot="1" x14ac:dyDescent="0.4">
      <c r="A37" s="29" t="s">
        <v>58</v>
      </c>
      <c r="B37" s="26" t="s">
        <v>46</v>
      </c>
      <c r="C37" s="27" t="s">
        <v>47</v>
      </c>
      <c r="D37" s="27" t="s">
        <v>48</v>
      </c>
      <c r="E37" s="27" t="s">
        <v>49</v>
      </c>
      <c r="F37" s="27" t="s">
        <v>50</v>
      </c>
      <c r="G37" s="27" t="s">
        <v>51</v>
      </c>
      <c r="H37" s="27" t="s">
        <v>52</v>
      </c>
      <c r="I37" s="27" t="s">
        <v>53</v>
      </c>
      <c r="J37" s="27" t="s">
        <v>54</v>
      </c>
      <c r="K37" s="27" t="s">
        <v>55</v>
      </c>
      <c r="L37" s="27" t="s">
        <v>56</v>
      </c>
      <c r="M37" s="28" t="s">
        <v>57</v>
      </c>
      <c r="T37" s="1" t="s">
        <v>32</v>
      </c>
      <c r="U37" cm="1">
        <f t="array" ref="U37">_xlfn.XLOOKUP(T34,_xlfn.ANCHORARRAY(R7),_xlfn.XLOOKUP(U36,T6:Y6,_xlfn.ANCHORARRAY(T7)))</f>
        <v>19</v>
      </c>
    </row>
    <row r="38" spans="1:25" x14ac:dyDescent="0.25">
      <c r="K38" s="30"/>
    </row>
    <row r="39" spans="1:25" x14ac:dyDescent="0.25">
      <c r="Y39" t="s">
        <v>85</v>
      </c>
    </row>
    <row r="41" spans="1:25" x14ac:dyDescent="0.25">
      <c r="G41" s="32"/>
    </row>
  </sheetData>
  <mergeCells count="2">
    <mergeCell ref="T31:W31"/>
    <mergeCell ref="C3:N3"/>
  </mergeCells>
  <phoneticPr fontId="7" type="noConversion"/>
  <conditionalFormatting sqref="F7:F26">
    <cfRule type="cellIs" dxfId="11" priority="6" operator="equal">
      <formula>$F$27</formula>
    </cfRule>
  </conditionalFormatting>
  <conditionalFormatting sqref="F7:K26">
    <cfRule type="colorScale" priority="30">
      <colorScale>
        <cfvo type="num" val="33"/>
        <cfvo type="num" val="33"/>
        <color rgb="FFFF0000"/>
        <color rgb="FF00B050"/>
      </colorScale>
    </cfRule>
  </conditionalFormatting>
  <conditionalFormatting sqref="G7:G26">
    <cfRule type="cellIs" dxfId="10" priority="5" operator="equal">
      <formula>$G$27</formula>
    </cfRule>
  </conditionalFormatting>
  <conditionalFormatting sqref="H7:H26">
    <cfRule type="cellIs" dxfId="9" priority="4" operator="equal">
      <formula>$H$27</formula>
    </cfRule>
  </conditionalFormatting>
  <conditionalFormatting sqref="I7:I26">
    <cfRule type="cellIs" dxfId="8" priority="3" operator="equal">
      <formula>$I$27</formula>
    </cfRule>
  </conditionalFormatting>
  <conditionalFormatting sqref="J7:J26">
    <cfRule type="cellIs" dxfId="7" priority="2" operator="equal">
      <formula>$J$27</formula>
    </cfRule>
  </conditionalFormatting>
  <conditionalFormatting sqref="K7:K26">
    <cfRule type="cellIs" dxfId="6" priority="1" operator="equal">
      <formula>$K$27</formula>
    </cfRule>
  </conditionalFormatting>
  <conditionalFormatting sqref="M7:M27">
    <cfRule type="colorScale" priority="27">
      <colorScale>
        <cfvo type="num" val="0.3"/>
        <cfvo type="num" val="0.3"/>
        <cfvo type="num" val="0.5"/>
        <color rgb="FFFF0000"/>
        <color rgb="FFFFFF00"/>
        <color rgb="FF00B050"/>
      </colorScale>
    </cfRule>
  </conditionalFormatting>
  <conditionalFormatting sqref="S7:S26">
    <cfRule type="colorScale" priority="24">
      <colorScale>
        <cfvo type="num" val="0.3"/>
        <cfvo type="num" val="0.3"/>
        <color rgb="FFFF0000"/>
        <color theme="0"/>
      </colorScale>
    </cfRule>
  </conditionalFormatting>
  <conditionalFormatting sqref="T7:Y26">
    <cfRule type="colorScale" priority="26">
      <colorScale>
        <cfvo type="num" val="33"/>
        <cfvo type="num" val="33"/>
        <color rgb="FFFF0000"/>
        <color theme="0"/>
      </colorScale>
    </cfRule>
  </conditionalFormatting>
  <conditionalFormatting sqref="Z7:Z26">
    <cfRule type="colorScale" priority="25">
      <colorScale>
        <cfvo type="num" val="3"/>
        <cfvo type="num" val="3"/>
        <color theme="0"/>
        <color rgb="FFFF0000"/>
      </colorScale>
    </cfRule>
  </conditionalFormatting>
  <conditionalFormatting sqref="AA7:AA26">
    <cfRule type="cellIs" dxfId="5" priority="21" operator="equal">
      <formula>"COMPARTMENT"</formula>
    </cfRule>
    <cfRule type="cellIs" dxfId="4" priority="22" operator="equal">
      <formula>"FAIL"</formula>
    </cfRule>
    <cfRule type="cellIs" dxfId="3" priority="23" operator="equal">
      <formula>"PASS"</formula>
    </cfRule>
  </conditionalFormatting>
  <conditionalFormatting sqref="AC11:AC13">
    <cfRule type="cellIs" dxfId="2" priority="12" operator="equal">
      <formula>"COMPARTMENT"</formula>
    </cfRule>
    <cfRule type="cellIs" dxfId="1" priority="13" operator="equal">
      <formula>"FAIL"</formula>
    </cfRule>
    <cfRule type="cellIs" dxfId="0" priority="14" operator="equal">
      <formula>"PASS"</formula>
    </cfRule>
  </conditionalFormatting>
  <dataValidations count="4">
    <dataValidation type="whole" allowBlank="1" showInputMessage="1" showErrorMessage="1" sqref="F7:K26" xr:uid="{0CAF54A1-7707-464F-9A62-3B51BB1C93FA}">
      <formula1>0</formula1>
      <formula2>100</formula2>
    </dataValidation>
    <dataValidation type="whole" allowBlank="1" showInputMessage="1" showErrorMessage="1" sqref="L7:L26" xr:uid="{FA98C0C1-5EA8-48DE-9B99-1FC325950433}">
      <formula1>0</formula1>
      <formula2>500</formula2>
    </dataValidation>
    <dataValidation type="list" allowBlank="1" showInputMessage="1" showErrorMessage="1" sqref="T34" xr:uid="{49685677-AF25-48B7-9185-146DB44BB2C1}">
      <formula1>$R$7:$R$26</formula1>
    </dataValidation>
    <dataValidation type="list" allowBlank="1" showInputMessage="1" showErrorMessage="1" sqref="U36" xr:uid="{61E8E1B8-7278-47BC-BEF6-CED93C5AE241}">
      <formula1>$T$6:$Y$6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kumar</dc:creator>
  <cp:lastModifiedBy>Ujjwal kumar</cp:lastModifiedBy>
  <dcterms:created xsi:type="dcterms:W3CDTF">2023-12-04T13:01:45Z</dcterms:created>
  <dcterms:modified xsi:type="dcterms:W3CDTF">2023-12-07T21:53:25Z</dcterms:modified>
</cp:coreProperties>
</file>