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shan University\sem-2\Prectical\OAT\MS Excel\"/>
    </mc:Choice>
  </mc:AlternateContent>
  <xr:revisionPtr revIDLastSave="0" documentId="13_ncr:1_{A0C66A3A-2DFC-4CDE-9C4B-6A90F5C26EAB}" xr6:coauthVersionLast="47" xr6:coauthVersionMax="47" xr10:uidLastSave="{00000000-0000-0000-0000-000000000000}"/>
  <bookViews>
    <workbookView xWindow="-108" yWindow="-108" windowWidth="23256" windowHeight="13176" activeTab="1" xr2:uid="{324C9FC4-41C4-40BF-9C36-47FC7EF2E8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1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5" i="2"/>
  <c r="D5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E5" i="2"/>
  <c r="F5" i="2"/>
  <c r="G5" i="2"/>
  <c r="H5" i="2"/>
  <c r="I5" i="2"/>
  <c r="J5" i="2"/>
  <c r="J2" i="2"/>
  <c r="I2" i="2"/>
  <c r="H2" i="2"/>
  <c r="G2" i="2"/>
  <c r="F2" i="2"/>
  <c r="E2" i="2"/>
  <c r="D2" i="2"/>
  <c r="C2" i="2"/>
  <c r="B3" i="2"/>
  <c r="B4" i="2"/>
  <c r="B5" i="2"/>
  <c r="B2" i="2"/>
  <c r="E24" i="1"/>
  <c r="F24" i="1"/>
  <c r="G24" i="1"/>
  <c r="H24" i="1"/>
  <c r="D24" i="1"/>
  <c r="E23" i="1"/>
  <c r="F23" i="1"/>
  <c r="G23" i="1"/>
  <c r="H23" i="1"/>
  <c r="D23" i="1"/>
  <c r="E22" i="1"/>
  <c r="F22" i="1"/>
  <c r="D21" i="1"/>
  <c r="E20" i="1"/>
  <c r="E21" i="1" s="1"/>
  <c r="F20" i="1"/>
  <c r="F21" i="1" s="1"/>
  <c r="G20" i="1"/>
  <c r="G22" i="1" s="1"/>
  <c r="H20" i="1"/>
  <c r="H21" i="1" s="1"/>
  <c r="D20" i="1"/>
  <c r="E19" i="1"/>
  <c r="F19" i="1"/>
  <c r="G19" i="1"/>
  <c r="H19" i="1"/>
  <c r="D19" i="1"/>
  <c r="D22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O11" i="1"/>
  <c r="P11" i="1" s="1"/>
  <c r="O12" i="1"/>
  <c r="P12" i="1" s="1"/>
  <c r="O13" i="1"/>
  <c r="P13" i="1" s="1"/>
  <c r="N2" i="1"/>
  <c r="O2" i="1" s="1"/>
  <c r="P2" i="1" s="1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N12" i="1"/>
  <c r="N13" i="1"/>
  <c r="N14" i="1"/>
  <c r="O14" i="1" s="1"/>
  <c r="P14" i="1" s="1"/>
  <c r="N15" i="1"/>
  <c r="O15" i="1" s="1"/>
  <c r="P15" i="1" s="1"/>
  <c r="N16" i="1"/>
  <c r="O16" i="1" s="1"/>
  <c r="P16" i="1" s="1"/>
  <c r="L4" i="1"/>
  <c r="M4" i="1" s="1"/>
  <c r="R4" i="1" s="1"/>
  <c r="L5" i="1"/>
  <c r="M5" i="1" s="1"/>
  <c r="R5" i="1" s="1"/>
  <c r="L6" i="1"/>
  <c r="M6" i="1" s="1"/>
  <c r="R6" i="1" s="1"/>
  <c r="L7" i="1"/>
  <c r="M7" i="1" s="1"/>
  <c r="R7" i="1" s="1"/>
  <c r="L11" i="1"/>
  <c r="M11" i="1" s="1"/>
  <c r="R11" i="1" s="1"/>
  <c r="L13" i="1"/>
  <c r="M13" i="1" s="1"/>
  <c r="R13" i="1" s="1"/>
  <c r="I16" i="1"/>
  <c r="J16" i="1" s="1"/>
  <c r="I15" i="1"/>
  <c r="J15" i="1" s="1"/>
  <c r="I3" i="1"/>
  <c r="J3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4" i="1"/>
  <c r="J4" i="1" s="1"/>
  <c r="I5" i="1"/>
  <c r="J5" i="1" s="1"/>
  <c r="I6" i="1"/>
  <c r="J6" i="1" s="1"/>
  <c r="I7" i="1"/>
  <c r="J7" i="1" s="1"/>
  <c r="I2" i="1"/>
  <c r="J2" i="1" s="1"/>
  <c r="L16" i="1" l="1"/>
  <c r="M16" i="1" s="1"/>
  <c r="R16" i="1" s="1"/>
  <c r="L15" i="1"/>
  <c r="M15" i="1" s="1"/>
  <c r="R15" i="1" s="1"/>
  <c r="G21" i="1"/>
  <c r="L12" i="1"/>
  <c r="M12" i="1" s="1"/>
  <c r="R12" i="1" s="1"/>
  <c r="L10" i="1"/>
  <c r="M10" i="1" s="1"/>
  <c r="R10" i="1" s="1"/>
  <c r="L9" i="1"/>
  <c r="M9" i="1" s="1"/>
  <c r="R9" i="1" s="1"/>
  <c r="H22" i="1"/>
  <c r="L3" i="1"/>
  <c r="M3" i="1" s="1"/>
  <c r="R3" i="1" s="1"/>
  <c r="L14" i="1"/>
  <c r="M14" i="1" s="1"/>
  <c r="R14" i="1" s="1"/>
  <c r="L2" i="1"/>
  <c r="M2" i="1" s="1"/>
  <c r="R2" i="1" s="1"/>
  <c r="L8" i="1"/>
  <c r="M8" i="1" s="1"/>
  <c r="R8" i="1" s="1"/>
</calcChain>
</file>

<file path=xl/sharedStrings.xml><?xml version="1.0" encoding="utf-8"?>
<sst xmlns="http://schemas.openxmlformats.org/spreadsheetml/2006/main" count="89" uniqueCount="64">
  <si>
    <t>ROLL NO</t>
  </si>
  <si>
    <t>FIRSTNAME</t>
  </si>
  <si>
    <t>LASTNAME</t>
  </si>
  <si>
    <t>MATHS</t>
  </si>
  <si>
    <t>PHY</t>
  </si>
  <si>
    <t>FOE</t>
  </si>
  <si>
    <t>DBMS</t>
  </si>
  <si>
    <t>TOTAL</t>
  </si>
  <si>
    <t>PERCENTAGE</t>
  </si>
  <si>
    <t>CITY</t>
  </si>
  <si>
    <t xml:space="preserve">Viral </t>
  </si>
  <si>
    <t>Chauhan</t>
  </si>
  <si>
    <t>OOP</t>
  </si>
  <si>
    <t>Jenish</t>
  </si>
  <si>
    <t>Detroja</t>
  </si>
  <si>
    <t>Darshal</t>
  </si>
  <si>
    <t>madani</t>
  </si>
  <si>
    <t xml:space="preserve">Nirav </t>
  </si>
  <si>
    <t>Vekariya</t>
  </si>
  <si>
    <t>Vivek</t>
  </si>
  <si>
    <t>Bhoraniya</t>
  </si>
  <si>
    <t>Shourya</t>
  </si>
  <si>
    <t>Vachhani</t>
  </si>
  <si>
    <t>Rahil</t>
  </si>
  <si>
    <t>Mavani</t>
  </si>
  <si>
    <t>Abhishek</t>
  </si>
  <si>
    <t>Dhamsaniya</t>
  </si>
  <si>
    <t>Kirti</t>
  </si>
  <si>
    <t>Timbadiya</t>
  </si>
  <si>
    <t>Prem</t>
  </si>
  <si>
    <t>khunt</t>
  </si>
  <si>
    <t>Aaryan</t>
  </si>
  <si>
    <t>Jotangiya</t>
  </si>
  <si>
    <t>Het</t>
  </si>
  <si>
    <t>Modi</t>
  </si>
  <si>
    <t>Gando</t>
  </si>
  <si>
    <t>Yagnik</t>
  </si>
  <si>
    <t>Ladu</t>
  </si>
  <si>
    <t>Ledy</t>
  </si>
  <si>
    <t>Padu</t>
  </si>
  <si>
    <t>Bro</t>
  </si>
  <si>
    <t>AB</t>
  </si>
  <si>
    <t>Rajkot</t>
  </si>
  <si>
    <t>Surat</t>
  </si>
  <si>
    <t>jnd</t>
  </si>
  <si>
    <t>fail</t>
  </si>
  <si>
    <t>backlock</t>
  </si>
  <si>
    <t>pass/fail2</t>
  </si>
  <si>
    <t>upper</t>
  </si>
  <si>
    <t>lower</t>
  </si>
  <si>
    <t>proper</t>
  </si>
  <si>
    <t>concetenate</t>
  </si>
  <si>
    <t>total</t>
  </si>
  <si>
    <t>pass</t>
  </si>
  <si>
    <t>percentage</t>
  </si>
  <si>
    <t>maximum</t>
  </si>
  <si>
    <t>minimum</t>
  </si>
  <si>
    <t>maths</t>
  </si>
  <si>
    <t>phy</t>
  </si>
  <si>
    <t>oop</t>
  </si>
  <si>
    <t>foe</t>
  </si>
  <si>
    <t>dbms</t>
  </si>
  <si>
    <t>grade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</si>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</sst>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,dddd"/>
    <numFmt numFmtId="165" formatCode="dddd/mmmm/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6" tint="0.39997558519241921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7" xfId="0" applyFill="1" applyBorder="1"/>
    <xf numFmtId="0" fontId="0" fillId="0" borderId="0" xfId="0" applyNumberFormat="1"/>
    <xf numFmtId="9" fontId="0" fillId="0" borderId="0" xfId="1" applyFont="1"/>
    <xf numFmtId="0" fontId="0" fillId="0" borderId="0" xfId="0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2042990817283573"/>
          <c:w val="0.89019685039370078"/>
          <c:h val="0.51009735278935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Sheet1!$B$2:$B$23</c:f>
              <c:strCache>
                <c:ptCount val="15"/>
                <c:pt idx="0">
                  <c:v>Viral </c:v>
                </c:pt>
                <c:pt idx="1">
                  <c:v>Jenish</c:v>
                </c:pt>
                <c:pt idx="2">
                  <c:v>Darshal</c:v>
                </c:pt>
                <c:pt idx="3">
                  <c:v>Nirav </c:v>
                </c:pt>
                <c:pt idx="4">
                  <c:v>Vivek</c:v>
                </c:pt>
                <c:pt idx="5">
                  <c:v>Shourya</c:v>
                </c:pt>
                <c:pt idx="6">
                  <c:v>Rahil</c:v>
                </c:pt>
                <c:pt idx="7">
                  <c:v>Abhishek</c:v>
                </c:pt>
                <c:pt idx="8">
                  <c:v>Kirti</c:v>
                </c:pt>
                <c:pt idx="9">
                  <c:v>Prem</c:v>
                </c:pt>
                <c:pt idx="10">
                  <c:v>Aaryan</c:v>
                </c:pt>
                <c:pt idx="11">
                  <c:v>Het</c:v>
                </c:pt>
                <c:pt idx="12">
                  <c:v>Gando</c:v>
                </c:pt>
                <c:pt idx="13">
                  <c:v>Ladu</c:v>
                </c:pt>
                <c:pt idx="14">
                  <c:v>Padu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0">
                  <c:v>125</c:v>
                </c:pt>
                <c:pt idx="1">
                  <c:v>81</c:v>
                </c:pt>
                <c:pt idx="2">
                  <c:v>65</c:v>
                </c:pt>
                <c:pt idx="3">
                  <c:v>103</c:v>
                </c:pt>
                <c:pt idx="4">
                  <c:v>86</c:v>
                </c:pt>
                <c:pt idx="5">
                  <c:v>135</c:v>
                </c:pt>
                <c:pt idx="6">
                  <c:v>76</c:v>
                </c:pt>
                <c:pt idx="7">
                  <c:v>94</c:v>
                </c:pt>
                <c:pt idx="8">
                  <c:v>85</c:v>
                </c:pt>
                <c:pt idx="9">
                  <c:v>106</c:v>
                </c:pt>
                <c:pt idx="10">
                  <c:v>41</c:v>
                </c:pt>
                <c:pt idx="11">
                  <c:v>68</c:v>
                </c:pt>
                <c:pt idx="12">
                  <c:v>100</c:v>
                </c:pt>
                <c:pt idx="13">
                  <c:v>109</c:v>
                </c:pt>
                <c:pt idx="1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0EF-BE13-1CBFE6451BB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Sheet1!$B$2:$B$23</c:f>
              <c:strCache>
                <c:ptCount val="15"/>
                <c:pt idx="0">
                  <c:v>Viral </c:v>
                </c:pt>
                <c:pt idx="1">
                  <c:v>Jenish</c:v>
                </c:pt>
                <c:pt idx="2">
                  <c:v>Darshal</c:v>
                </c:pt>
                <c:pt idx="3">
                  <c:v>Nirav </c:v>
                </c:pt>
                <c:pt idx="4">
                  <c:v>Vivek</c:v>
                </c:pt>
                <c:pt idx="5">
                  <c:v>Shourya</c:v>
                </c:pt>
                <c:pt idx="6">
                  <c:v>Rahil</c:v>
                </c:pt>
                <c:pt idx="7">
                  <c:v>Abhishek</c:v>
                </c:pt>
                <c:pt idx="8">
                  <c:v>Kirti</c:v>
                </c:pt>
                <c:pt idx="9">
                  <c:v>Prem</c:v>
                </c:pt>
                <c:pt idx="10">
                  <c:v>Aaryan</c:v>
                </c:pt>
                <c:pt idx="11">
                  <c:v>Het</c:v>
                </c:pt>
                <c:pt idx="12">
                  <c:v>Gando</c:v>
                </c:pt>
                <c:pt idx="13">
                  <c:v>Ladu</c:v>
                </c:pt>
                <c:pt idx="14">
                  <c:v>Padu</c:v>
                </c:pt>
              </c:strCache>
            </c:strRef>
          </c:cat>
          <c:val>
            <c:numRef>
              <c:f>Sheet1!$J$2:$J$23</c:f>
              <c:numCache>
                <c:formatCode>General</c:formatCode>
                <c:ptCount val="22"/>
                <c:pt idx="0">
                  <c:v>83.333333333333329</c:v>
                </c:pt>
                <c:pt idx="1">
                  <c:v>54</c:v>
                </c:pt>
                <c:pt idx="2">
                  <c:v>43.333333333333336</c:v>
                </c:pt>
                <c:pt idx="3">
                  <c:v>68.666666666666671</c:v>
                </c:pt>
                <c:pt idx="4">
                  <c:v>57.333333333333336</c:v>
                </c:pt>
                <c:pt idx="5">
                  <c:v>90</c:v>
                </c:pt>
                <c:pt idx="6">
                  <c:v>50.666666666666664</c:v>
                </c:pt>
                <c:pt idx="7">
                  <c:v>62.666666666666664</c:v>
                </c:pt>
                <c:pt idx="8">
                  <c:v>56.666666666666664</c:v>
                </c:pt>
                <c:pt idx="9">
                  <c:v>70.666666666666671</c:v>
                </c:pt>
                <c:pt idx="10">
                  <c:v>27.333333333333332</c:v>
                </c:pt>
                <c:pt idx="11">
                  <c:v>45.333333333333336</c:v>
                </c:pt>
                <c:pt idx="12">
                  <c:v>66.666666666666671</c:v>
                </c:pt>
                <c:pt idx="13">
                  <c:v>72.666666666666671</c:v>
                </c:pt>
                <c:pt idx="14">
                  <c:v>35.333333333333336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D-40EF-BE13-1CBFE645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5482991"/>
        <c:axId val="193103823"/>
      </c:barChart>
      <c:catAx>
        <c:axId val="2454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3823"/>
        <c:crosses val="autoZero"/>
        <c:auto val="1"/>
        <c:lblAlgn val="ctr"/>
        <c:lblOffset val="100"/>
        <c:noMultiLvlLbl val="0"/>
      </c:catAx>
      <c:valAx>
        <c:axId val="1931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Subject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Sheet1!$D$19:$H$19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2-48CD-B3EB-2AE0E0162E0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Sheet1!$D$20:$H$20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2-48CD-B3EB-2AE0E0162E02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Sheet1!$D$21:$H$21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2-48CD-B3EB-2AE0E0162E02}"/>
            </c:ext>
          </c:extLst>
        </c:ser>
        <c:ser>
          <c:idx val="3"/>
          <c:order val="3"/>
          <c:tx>
            <c:strRef>
              <c:f>Sheet1!$C$22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Sheet1!$D$22:$H$22</c:f>
              <c:numCache>
                <c:formatCode>0%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0.8666666666666667</c:v>
                </c:pt>
                <c:pt idx="3">
                  <c:v>0.73333333333333328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2-48CD-B3EB-2AE0E0162E02}"/>
            </c:ext>
          </c:extLst>
        </c:ser>
        <c:ser>
          <c:idx val="4"/>
          <c:order val="4"/>
          <c:tx>
            <c:strRef>
              <c:f>Sheet1!$C$23</c:f>
              <c:strCache>
                <c:ptCount val="1"/>
                <c:pt idx="0">
                  <c:v>maximum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Sheet1!$D$23:$H$23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2-48CD-B3EB-2AE0E0162E02}"/>
            </c:ext>
          </c:extLst>
        </c:ser>
        <c:ser>
          <c:idx val="5"/>
          <c:order val="5"/>
          <c:tx>
            <c:strRef>
              <c:f>Sheet1!$C$24</c:f>
              <c:strCache>
                <c:ptCount val="1"/>
                <c:pt idx="0">
                  <c:v>minimum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Sheet1!$D$24:$H$24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92-48CD-B3EB-2AE0E0162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57817583"/>
        <c:axId val="1256676383"/>
        <c:axId val="0"/>
      </c:bar3DChart>
      <c:catAx>
        <c:axId val="12578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76383"/>
        <c:crosses val="autoZero"/>
        <c:auto val="1"/>
        <c:lblAlgn val="ctr"/>
        <c:lblOffset val="100"/>
        <c:noMultiLvlLbl val="0"/>
      </c:catAx>
      <c:valAx>
        <c:axId val="12566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17</xdr:row>
      <xdr:rowOff>106680</xdr:rowOff>
    </xdr:from>
    <xdr:to>
      <xdr:col>17</xdr:col>
      <xdr:colOff>739140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18DF6-A9F5-3F2B-D6C3-BD4FF059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</xdr:colOff>
      <xdr:row>26</xdr:row>
      <xdr:rowOff>91440</xdr:rowOff>
    </xdr:from>
    <xdr:to>
      <xdr:col>7</xdr:col>
      <xdr:colOff>426720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A605C-19C6-25B7-6045-1E2E29DF1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85E5F-4773-496D-9883-21307E437DA4}" name="Table5" displayName="Table5" ref="A1:R16" totalsRowShown="0" headerRowDxfId="13" headerRowBorderDxfId="12" tableBorderDxfId="11">
  <autoFilter ref="A1:R16" xr:uid="{AAB85E5F-4773-496D-9883-21307E437DA4}"/>
  <tableColumns count="18">
    <tableColumn id="1" xr3:uid="{86F44898-8CC8-4502-B7FD-ED840673C5C9}" name="ROLL NO" dataDxfId="10"/>
    <tableColumn id="2" xr3:uid="{68F11D4D-DDC2-4C3E-884F-7F7B7AAC1892}" name="FIRSTNAME"/>
    <tableColumn id="3" xr3:uid="{260D2FFC-1B79-4F0F-8294-EBF35C7DCBAF}" name="LASTNAME"/>
    <tableColumn id="4" xr3:uid="{2F6BB503-5AA7-41D1-849C-418EC152A570}" name="MATHS"/>
    <tableColumn id="5" xr3:uid="{E2C0346D-D203-436C-B0A9-FA9C73EA350C}" name="PHY"/>
    <tableColumn id="6" xr3:uid="{DDA0944B-39D3-42EF-BC3B-39C5A4916D89}" name="OOP"/>
    <tableColumn id="7" xr3:uid="{F8B23CCB-B0C8-46EE-B121-8DA415F94A9D}" name="FOE"/>
    <tableColumn id="8" xr3:uid="{F487201B-DCCE-4D23-82D7-386649AB2EA5}" name="DBMS"/>
    <tableColumn id="9" xr3:uid="{DD516AFF-051A-4CDC-A18C-5A1299149DA0}" name="TOTAL">
      <calculatedColumnFormula>SUM(D2:H2)</calculatedColumnFormula>
    </tableColumn>
    <tableColumn id="10" xr3:uid="{D49604ED-6B5B-4980-A227-2D4172D37520}" name="PERCENTAGE">
      <calculatedColumnFormula>I2*100/150</calculatedColumnFormula>
    </tableColumn>
    <tableColumn id="11" xr3:uid="{697A44E3-EAC8-481C-BFB1-4A9E35712CA6}" name="CITY" dataDxfId="9"/>
    <tableColumn id="13" xr3:uid="{89ECCB93-3D1B-41AF-9E0E-D09887B98C01}" name="backlock" dataDxfId="8">
      <calculatedColumnFormula>COUNTIF(Table5[[#This Row],[MATHS]:[TOTAL]],"&lt;12")+COUNTIF(Table5[[#This Row],[MATHS]:[TOTAL]],"=ab")</calculatedColumnFormula>
    </tableColumn>
    <tableColumn id="14" xr3:uid="{40BEC288-EFC2-4B73-8F7C-56C5D7A713F6}" name="pass/fail2" dataDxfId="7">
      <calculatedColumnFormula>IF(Table5[[#This Row],[backlock]]=0,"pass","fail")</calculatedColumnFormula>
    </tableColumn>
    <tableColumn id="15" xr3:uid="{51A854A1-244D-4F6D-8DB1-DACA43C4813C}" name="upper" dataDxfId="6">
      <calculatedColumnFormula>UPPER(Table5[[#This Row],[FIRSTNAME]])</calculatedColumnFormula>
    </tableColumn>
    <tableColumn id="16" xr3:uid="{6BFC03B9-0957-4393-AE9D-F09A97E63790}" name="lower" dataDxfId="5">
      <calculatedColumnFormula>LOWER(Table5[[#This Row],[upper]])</calculatedColumnFormula>
    </tableColumn>
    <tableColumn id="17" xr3:uid="{BA751302-8DF5-45BB-BB50-6D8F632A1B39}" name="proper" dataDxfId="4">
      <calculatedColumnFormula>PROPER(Table5[[#This Row],[lower]])</calculatedColumnFormula>
    </tableColumn>
    <tableColumn id="18" xr3:uid="{4A1BAE29-5F05-4807-9246-7A350D24824E}" name="concetenate" dataDxfId="3">
      <calculatedColumnFormula>CONCATENATE(Table5[[#This Row],[FIRSTNAME]],"  ",Table5[[#This Row],[LASTNAME]])</calculatedColumnFormula>
    </tableColumn>
    <tableColumn id="19" xr3:uid="{875C8D74-DB35-444C-818A-329797EF14F0}" name="grade" dataDxfId="2">
      <calculatedColumnFormula>IF(Table5[[#This Row],[pass/fail2]]="fail","f",IF(Table5[[#This Row],[PERCENTAGE]]&gt;85,"A",IF(Table5[[#This Row],[PERCENTAGE]]&gt;60,"B",IF(Table5[[#This Row],[PERCENTAGE]]&gt;30,"C","D"))))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3CDB1-91AA-4869-B80A-12785C0E1C76}" name="Table1" displayName="Table1" ref="C18:H24" totalsRowShown="0">
  <autoFilter ref="C18:H24" xr:uid="{08A3CDB1-91AA-4869-B80A-12785C0E1C76}"/>
  <tableColumns count="6">
    <tableColumn id="1" xr3:uid="{4A751F8E-AFBC-47F3-84CD-3B2C77E2C0FF}" name="Column1"/>
    <tableColumn id="2" xr3:uid="{B745073D-D446-40D6-8CB5-CB3E431983EB}" name="maths"/>
    <tableColumn id="3" xr3:uid="{EE661420-1F55-4181-B2DE-7D724E070805}" name="phy"/>
    <tableColumn id="4" xr3:uid="{E74332C6-8AA5-49A8-BFC2-5129053A4864}" name="oop"/>
    <tableColumn id="5" xr3:uid="{D58BEAFC-51CD-423F-B2E4-114E23C17B82}" name="foe"/>
    <tableColumn id="6" xr3:uid="{964563E6-A110-4602-859E-411800662C25}" name="dbm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3714-5328-4CA8-ACD3-CF9C46683EE1}">
  <dimension ref="A1:R31"/>
  <sheetViews>
    <sheetView workbookViewId="0">
      <selection activeCell="J22" sqref="J22"/>
    </sheetView>
  </sheetViews>
  <sheetFormatPr defaultRowHeight="14.4" x14ac:dyDescent="0.3"/>
  <cols>
    <col min="1" max="1" width="10.21875" customWidth="1"/>
    <col min="2" max="2" width="12.44140625" customWidth="1"/>
    <col min="3" max="3" width="20.21875" customWidth="1"/>
    <col min="4" max="4" width="16.44140625" bestFit="1" customWidth="1"/>
    <col min="10" max="10" width="13.77734375" customWidth="1"/>
    <col min="17" max="17" width="21.5546875" customWidth="1"/>
    <col min="18" max="18" width="12.44140625" customWidth="1"/>
  </cols>
  <sheetData>
    <row r="1" spans="1:18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12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9</v>
      </c>
      <c r="L1" s="12" t="s">
        <v>46</v>
      </c>
      <c r="M1" s="12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62</v>
      </c>
    </row>
    <row r="2" spans="1:18" x14ac:dyDescent="0.3">
      <c r="A2" s="1">
        <v>1</v>
      </c>
      <c r="B2" s="2" t="s">
        <v>10</v>
      </c>
      <c r="C2" s="2" t="s">
        <v>11</v>
      </c>
      <c r="D2" s="2">
        <v>25</v>
      </c>
      <c r="E2" s="2">
        <v>26</v>
      </c>
      <c r="F2" s="2">
        <v>26</v>
      </c>
      <c r="G2" s="2">
        <v>27</v>
      </c>
      <c r="H2" s="2">
        <v>21</v>
      </c>
      <c r="I2" s="2">
        <f>SUM(D2:H2)</f>
        <v>125</v>
      </c>
      <c r="J2" s="2">
        <f>I2*100/150</f>
        <v>83.333333333333329</v>
      </c>
      <c r="K2" s="2" t="s">
        <v>42</v>
      </c>
      <c r="L2" s="2">
        <f>COUNTIF(Table5[[#This Row],[MATHS]:[TOTAL]],"&lt;12")+COUNTIF(Table5[[#This Row],[MATHS]:[TOTAL]],"=ab")</f>
        <v>0</v>
      </c>
      <c r="M2" s="2" t="str">
        <f>IF(Table5[[#This Row],[backlock]]=0,"pass","fail")</f>
        <v>pass</v>
      </c>
      <c r="N2" s="2" t="str">
        <f>UPPER(Table5[[#This Row],[FIRSTNAME]])</f>
        <v xml:space="preserve">VIRAL </v>
      </c>
      <c r="O2" s="2" t="str">
        <f>LOWER(Table5[[#This Row],[upper]])</f>
        <v xml:space="preserve">viral </v>
      </c>
      <c r="P2" s="2" t="str">
        <f>PROPER(Table5[[#This Row],[lower]])</f>
        <v xml:space="preserve">Viral </v>
      </c>
      <c r="Q2" s="2" t="str">
        <f>CONCATENATE(Table5[[#This Row],[FIRSTNAME]],"  ",Table5[[#This Row],[LASTNAME]])</f>
        <v>Viral   Chauhan</v>
      </c>
      <c r="R2" s="16" t="str">
        <f>IF(Table5[[#This Row],[pass/fail2]]="fail","f",IF(Table5[[#This Row],[PERCENTAGE]]&gt;85,"A",IF(Table5[[#This Row],[PERCENTAGE]]&gt;60,"B",IF(Table5[[#This Row],[PERCENTAGE]]&gt;30,"C","D"))))</f>
        <v>B</v>
      </c>
    </row>
    <row r="3" spans="1:18" x14ac:dyDescent="0.3">
      <c r="A3" s="3">
        <v>2</v>
      </c>
      <c r="B3" t="s">
        <v>13</v>
      </c>
      <c r="C3" t="s">
        <v>14</v>
      </c>
      <c r="D3">
        <v>19</v>
      </c>
      <c r="E3">
        <v>16</v>
      </c>
      <c r="F3">
        <v>25</v>
      </c>
      <c r="G3" t="s">
        <v>41</v>
      </c>
      <c r="H3">
        <v>21</v>
      </c>
      <c r="I3">
        <f>SUM(D3:H3)</f>
        <v>81</v>
      </c>
      <c r="J3">
        <f t="shared" ref="J3:J16" si="0">I3*100/150</f>
        <v>54</v>
      </c>
      <c r="K3" s="15" t="s">
        <v>43</v>
      </c>
      <c r="L3" s="15">
        <f>COUNTIF(Table5[[#This Row],[MATHS]:[TOTAL]],"&lt;12")+COUNTIF(Table5[[#This Row],[MATHS]:[TOTAL]],"=ab")</f>
        <v>1</v>
      </c>
      <c r="M3" s="15" t="str">
        <f>IF(Table5[[#This Row],[backlock]]=0,"pass","fail")</f>
        <v>fail</v>
      </c>
      <c r="N3" s="15" t="str">
        <f>UPPER(Table5[[#This Row],[FIRSTNAME]])</f>
        <v>JENISH</v>
      </c>
      <c r="O3" s="15" t="str">
        <f>LOWER(Table5[[#This Row],[upper]])</f>
        <v>jenish</v>
      </c>
      <c r="P3" s="15" t="str">
        <f>PROPER(Table5[[#This Row],[lower]])</f>
        <v>Jenish</v>
      </c>
      <c r="Q3" s="15" t="str">
        <f>CONCATENATE(Table5[[#This Row],[FIRSTNAME]],"  ",Table5[[#This Row],[LASTNAME]])</f>
        <v>Jenish  Detroja</v>
      </c>
      <c r="R3" s="17" t="str">
        <f>IF(Table5[[#This Row],[pass/fail2]]="fail","f",IF(Table5[[#This Row],[PERCENTAGE]]&gt;85,"A",IF(Table5[[#This Row],[PERCENTAGE]]&gt;60,"B",IF(Table5[[#This Row],[PERCENTAGE]]&gt;30,"C","D"))))</f>
        <v>f</v>
      </c>
    </row>
    <row r="4" spans="1:18" x14ac:dyDescent="0.3">
      <c r="A4" s="3">
        <v>3</v>
      </c>
      <c r="B4" t="s">
        <v>15</v>
      </c>
      <c r="C4" t="s">
        <v>16</v>
      </c>
      <c r="D4">
        <v>11</v>
      </c>
      <c r="E4">
        <v>12</v>
      </c>
      <c r="F4">
        <v>15</v>
      </c>
      <c r="G4">
        <v>10</v>
      </c>
      <c r="H4">
        <v>17</v>
      </c>
      <c r="I4">
        <f t="shared" ref="I4:I15" si="1">SUM(D4:H4)</f>
        <v>65</v>
      </c>
      <c r="J4">
        <f t="shared" si="0"/>
        <v>43.333333333333336</v>
      </c>
      <c r="K4" s="15" t="s">
        <v>44</v>
      </c>
      <c r="L4" s="15">
        <f>COUNTIF(Table5[[#This Row],[MATHS]:[TOTAL]],"&lt;12")+COUNTIF(Table5[[#This Row],[MATHS]:[TOTAL]],"=ab")</f>
        <v>2</v>
      </c>
      <c r="M4" s="15" t="str">
        <f>IF(Table5[[#This Row],[backlock]]=0,"pass","fail")</f>
        <v>fail</v>
      </c>
      <c r="N4" s="15" t="str">
        <f>UPPER(Table5[[#This Row],[FIRSTNAME]])</f>
        <v>DARSHAL</v>
      </c>
      <c r="O4" s="15" t="str">
        <f>LOWER(Table5[[#This Row],[upper]])</f>
        <v>darshal</v>
      </c>
      <c r="P4" s="15" t="str">
        <f>PROPER(Table5[[#This Row],[lower]])</f>
        <v>Darshal</v>
      </c>
      <c r="Q4" s="15" t="str">
        <f>CONCATENATE(Table5[[#This Row],[FIRSTNAME]],"  ",Table5[[#This Row],[LASTNAME]])</f>
        <v>Darshal  madani</v>
      </c>
      <c r="R4" s="17" t="str">
        <f>IF(Table5[[#This Row],[pass/fail2]]="fail","f",IF(Table5[[#This Row],[PERCENTAGE]]&gt;85,"A",IF(Table5[[#This Row],[PERCENTAGE]]&gt;60,"B",IF(Table5[[#This Row],[PERCENTAGE]]&gt;30,"C","D"))))</f>
        <v>f</v>
      </c>
    </row>
    <row r="5" spans="1:18" x14ac:dyDescent="0.3">
      <c r="A5" s="3">
        <v>4</v>
      </c>
      <c r="B5" t="s">
        <v>17</v>
      </c>
      <c r="C5" t="s">
        <v>18</v>
      </c>
      <c r="D5">
        <v>18</v>
      </c>
      <c r="E5">
        <v>21</v>
      </c>
      <c r="F5">
        <v>24</v>
      </c>
      <c r="G5">
        <v>15</v>
      </c>
      <c r="H5">
        <v>25</v>
      </c>
      <c r="I5">
        <f t="shared" si="1"/>
        <v>103</v>
      </c>
      <c r="J5">
        <f t="shared" si="0"/>
        <v>68.666666666666671</v>
      </c>
      <c r="K5" s="15" t="s">
        <v>42</v>
      </c>
      <c r="L5" s="15">
        <f>COUNTIF(Table5[[#This Row],[MATHS]:[TOTAL]],"&lt;12")+COUNTIF(Table5[[#This Row],[MATHS]:[TOTAL]],"=ab")</f>
        <v>0</v>
      </c>
      <c r="M5" s="15" t="str">
        <f>IF(Table5[[#This Row],[backlock]]=0,"pass","fail")</f>
        <v>pass</v>
      </c>
      <c r="N5" s="15" t="str">
        <f>UPPER(Table5[[#This Row],[FIRSTNAME]])</f>
        <v xml:space="preserve">NIRAV </v>
      </c>
      <c r="O5" s="15" t="str">
        <f>LOWER(Table5[[#This Row],[upper]])</f>
        <v xml:space="preserve">nirav </v>
      </c>
      <c r="P5" s="15" t="str">
        <f>PROPER(Table5[[#This Row],[lower]])</f>
        <v xml:space="preserve">Nirav </v>
      </c>
      <c r="Q5" s="15" t="str">
        <f>CONCATENATE(Table5[[#This Row],[FIRSTNAME]],"  ",Table5[[#This Row],[LASTNAME]])</f>
        <v>Nirav   Vekariya</v>
      </c>
      <c r="R5" s="17" t="str">
        <f>IF(Table5[[#This Row],[pass/fail2]]="fail","f",IF(Table5[[#This Row],[PERCENTAGE]]&gt;85,"A",IF(Table5[[#This Row],[PERCENTAGE]]&gt;60,"B",IF(Table5[[#This Row],[PERCENTAGE]]&gt;30,"C","D"))))</f>
        <v>B</v>
      </c>
    </row>
    <row r="6" spans="1:18" x14ac:dyDescent="0.3">
      <c r="A6" s="3">
        <v>5</v>
      </c>
      <c r="B6" t="s">
        <v>19</v>
      </c>
      <c r="C6" t="s">
        <v>20</v>
      </c>
      <c r="D6" t="s">
        <v>41</v>
      </c>
      <c r="E6">
        <v>10</v>
      </c>
      <c r="F6">
        <v>25</v>
      </c>
      <c r="G6">
        <v>24</v>
      </c>
      <c r="H6">
        <v>27</v>
      </c>
      <c r="I6">
        <f t="shared" si="1"/>
        <v>86</v>
      </c>
      <c r="J6">
        <f t="shared" si="0"/>
        <v>57.333333333333336</v>
      </c>
      <c r="K6" s="15" t="s">
        <v>43</v>
      </c>
      <c r="L6" s="15">
        <f>COUNTIF(Table5[[#This Row],[MATHS]:[TOTAL]],"&lt;12")+COUNTIF(Table5[[#This Row],[MATHS]:[TOTAL]],"=ab")</f>
        <v>2</v>
      </c>
      <c r="M6" s="15" t="str">
        <f>IF(Table5[[#This Row],[backlock]]=0,"pass","fail")</f>
        <v>fail</v>
      </c>
      <c r="N6" s="15" t="str">
        <f>UPPER(Table5[[#This Row],[FIRSTNAME]])</f>
        <v>VIVEK</v>
      </c>
      <c r="O6" s="15" t="str">
        <f>LOWER(Table5[[#This Row],[upper]])</f>
        <v>vivek</v>
      </c>
      <c r="P6" s="15" t="str">
        <f>PROPER(Table5[[#This Row],[lower]])</f>
        <v>Vivek</v>
      </c>
      <c r="Q6" s="15" t="str">
        <f>CONCATENATE(Table5[[#This Row],[FIRSTNAME]],"  ",Table5[[#This Row],[LASTNAME]])</f>
        <v>Vivek  Bhoraniya</v>
      </c>
      <c r="R6" s="17" t="str">
        <f>IF(Table5[[#This Row],[pass/fail2]]="fail","f",IF(Table5[[#This Row],[PERCENTAGE]]&gt;85,"A",IF(Table5[[#This Row],[PERCENTAGE]]&gt;60,"B",IF(Table5[[#This Row],[PERCENTAGE]]&gt;30,"C","D"))))</f>
        <v>f</v>
      </c>
    </row>
    <row r="7" spans="1:18" x14ac:dyDescent="0.3">
      <c r="A7" s="3">
        <v>6</v>
      </c>
      <c r="B7" t="s">
        <v>21</v>
      </c>
      <c r="C7" t="s">
        <v>22</v>
      </c>
      <c r="D7">
        <v>30</v>
      </c>
      <c r="E7">
        <v>29</v>
      </c>
      <c r="F7">
        <v>27</v>
      </c>
      <c r="G7">
        <v>25</v>
      </c>
      <c r="H7">
        <v>24</v>
      </c>
      <c r="I7">
        <f t="shared" si="1"/>
        <v>135</v>
      </c>
      <c r="J7">
        <f t="shared" si="0"/>
        <v>90</v>
      </c>
      <c r="K7" s="15" t="s">
        <v>44</v>
      </c>
      <c r="L7" s="15">
        <f>COUNTIF(Table5[[#This Row],[MATHS]:[TOTAL]],"&lt;12")+COUNTIF(Table5[[#This Row],[MATHS]:[TOTAL]],"=ab")</f>
        <v>0</v>
      </c>
      <c r="M7" s="15" t="str">
        <f>IF(Table5[[#This Row],[backlock]]=0,"pass","fail")</f>
        <v>pass</v>
      </c>
      <c r="N7" s="15" t="str">
        <f>UPPER(Table5[[#This Row],[FIRSTNAME]])</f>
        <v>SHOURYA</v>
      </c>
      <c r="O7" s="15" t="str">
        <f>LOWER(Table5[[#This Row],[upper]])</f>
        <v>shourya</v>
      </c>
      <c r="P7" s="15" t="str">
        <f>PROPER(Table5[[#This Row],[lower]])</f>
        <v>Shourya</v>
      </c>
      <c r="Q7" s="15" t="str">
        <f>CONCATENATE(Table5[[#This Row],[FIRSTNAME]],"  ",Table5[[#This Row],[LASTNAME]])</f>
        <v>Shourya  Vachhani</v>
      </c>
      <c r="R7" s="17" t="str">
        <f>IF(Table5[[#This Row],[pass/fail2]]="fail","f",IF(Table5[[#This Row],[PERCENTAGE]]&gt;85,"A",IF(Table5[[#This Row],[PERCENTAGE]]&gt;60,"B",IF(Table5[[#This Row],[PERCENTAGE]]&gt;30,"C","D"))))</f>
        <v>A</v>
      </c>
    </row>
    <row r="8" spans="1:18" x14ac:dyDescent="0.3">
      <c r="A8" s="3">
        <v>7</v>
      </c>
      <c r="B8" t="s">
        <v>23</v>
      </c>
      <c r="C8" t="s">
        <v>24</v>
      </c>
      <c r="D8">
        <v>10</v>
      </c>
      <c r="E8">
        <v>12</v>
      </c>
      <c r="F8">
        <v>13</v>
      </c>
      <c r="G8">
        <v>24</v>
      </c>
      <c r="H8">
        <v>17</v>
      </c>
      <c r="I8">
        <f t="shared" si="1"/>
        <v>76</v>
      </c>
      <c r="J8">
        <f t="shared" si="0"/>
        <v>50.666666666666664</v>
      </c>
      <c r="K8" s="15" t="s">
        <v>42</v>
      </c>
      <c r="L8" s="15">
        <f>COUNTIF(Table5[[#This Row],[MATHS]:[TOTAL]],"&lt;12")+COUNTIF(Table5[[#This Row],[MATHS]:[TOTAL]],"=ab")</f>
        <v>1</v>
      </c>
      <c r="M8" s="15" t="str">
        <f>IF(Table5[[#This Row],[backlock]]=0,"pass","fail")</f>
        <v>fail</v>
      </c>
      <c r="N8" s="15" t="str">
        <f>UPPER(Table5[[#This Row],[FIRSTNAME]])</f>
        <v>RAHIL</v>
      </c>
      <c r="O8" s="15" t="str">
        <f>LOWER(Table5[[#This Row],[upper]])</f>
        <v>rahil</v>
      </c>
      <c r="P8" s="15" t="str">
        <f>PROPER(Table5[[#This Row],[lower]])</f>
        <v>Rahil</v>
      </c>
      <c r="Q8" s="15" t="str">
        <f>CONCATENATE(Table5[[#This Row],[FIRSTNAME]],"  ",Table5[[#This Row],[LASTNAME]])</f>
        <v>Rahil  Mavani</v>
      </c>
      <c r="R8" s="17" t="str">
        <f>IF(Table5[[#This Row],[pass/fail2]]="fail","f",IF(Table5[[#This Row],[PERCENTAGE]]&gt;85,"A",IF(Table5[[#This Row],[PERCENTAGE]]&gt;60,"B",IF(Table5[[#This Row],[PERCENTAGE]]&gt;30,"C","D"))))</f>
        <v>f</v>
      </c>
    </row>
    <row r="9" spans="1:18" x14ac:dyDescent="0.3">
      <c r="A9" s="3">
        <v>8</v>
      </c>
      <c r="B9" t="s">
        <v>25</v>
      </c>
      <c r="C9" t="s">
        <v>26</v>
      </c>
      <c r="D9">
        <v>25</v>
      </c>
      <c r="E9">
        <v>14</v>
      </c>
      <c r="F9">
        <v>15</v>
      </c>
      <c r="G9">
        <v>24</v>
      </c>
      <c r="H9">
        <v>16</v>
      </c>
      <c r="I9">
        <f t="shared" si="1"/>
        <v>94</v>
      </c>
      <c r="J9">
        <f t="shared" si="0"/>
        <v>62.666666666666664</v>
      </c>
      <c r="K9" s="15" t="s">
        <v>43</v>
      </c>
      <c r="L9" s="15">
        <f>COUNTIF(Table5[[#This Row],[MATHS]:[TOTAL]],"&lt;12")+COUNTIF(Table5[[#This Row],[MATHS]:[TOTAL]],"=ab")</f>
        <v>0</v>
      </c>
      <c r="M9" s="15" t="str">
        <f>IF(Table5[[#This Row],[backlock]]=0,"pass","fail")</f>
        <v>pass</v>
      </c>
      <c r="N9" s="15" t="str">
        <f>UPPER(Table5[[#This Row],[FIRSTNAME]])</f>
        <v>ABHISHEK</v>
      </c>
      <c r="O9" s="15" t="str">
        <f>LOWER(Table5[[#This Row],[upper]])</f>
        <v>abhishek</v>
      </c>
      <c r="P9" s="15" t="str">
        <f>PROPER(Table5[[#This Row],[lower]])</f>
        <v>Abhishek</v>
      </c>
      <c r="Q9" s="15" t="str">
        <f>CONCATENATE(Table5[[#This Row],[FIRSTNAME]],"  ",Table5[[#This Row],[LASTNAME]])</f>
        <v>Abhishek  Dhamsaniya</v>
      </c>
      <c r="R9" s="17" t="str">
        <f>IF(Table5[[#This Row],[pass/fail2]]="fail","f",IF(Table5[[#This Row],[PERCENTAGE]]&gt;85,"A",IF(Table5[[#This Row],[PERCENTAGE]]&gt;60,"B",IF(Table5[[#This Row],[PERCENTAGE]]&gt;30,"C","D"))))</f>
        <v>B</v>
      </c>
    </row>
    <row r="10" spans="1:18" x14ac:dyDescent="0.3">
      <c r="A10" s="3">
        <v>9</v>
      </c>
      <c r="B10" t="s">
        <v>27</v>
      </c>
      <c r="C10" t="s">
        <v>28</v>
      </c>
      <c r="D10">
        <v>12</v>
      </c>
      <c r="E10">
        <v>19</v>
      </c>
      <c r="F10" t="s">
        <v>41</v>
      </c>
      <c r="G10">
        <v>30</v>
      </c>
      <c r="H10">
        <v>24</v>
      </c>
      <c r="I10">
        <f t="shared" si="1"/>
        <v>85</v>
      </c>
      <c r="J10">
        <f t="shared" si="0"/>
        <v>56.666666666666664</v>
      </c>
      <c r="K10" s="15" t="s">
        <v>44</v>
      </c>
      <c r="L10" s="15">
        <f>COUNTIF(Table5[[#This Row],[MATHS]:[TOTAL]],"&lt;12")+COUNTIF(Table5[[#This Row],[MATHS]:[TOTAL]],"=ab")</f>
        <v>1</v>
      </c>
      <c r="M10" s="15" t="str">
        <f>IF(Table5[[#This Row],[backlock]]=0,"pass","fail")</f>
        <v>fail</v>
      </c>
      <c r="N10" s="15" t="str">
        <f>UPPER(Table5[[#This Row],[FIRSTNAME]])</f>
        <v>KIRTI</v>
      </c>
      <c r="O10" s="15" t="str">
        <f>LOWER(Table5[[#This Row],[upper]])</f>
        <v>kirti</v>
      </c>
      <c r="P10" s="15" t="str">
        <f>PROPER(Table5[[#This Row],[lower]])</f>
        <v>Kirti</v>
      </c>
      <c r="Q10" s="15" t="str">
        <f>CONCATENATE(Table5[[#This Row],[FIRSTNAME]],"  ",Table5[[#This Row],[LASTNAME]])</f>
        <v>Kirti  Timbadiya</v>
      </c>
      <c r="R10" s="17" t="str">
        <f>IF(Table5[[#This Row],[pass/fail2]]="fail","f",IF(Table5[[#This Row],[PERCENTAGE]]&gt;85,"A",IF(Table5[[#This Row],[PERCENTAGE]]&gt;60,"B",IF(Table5[[#This Row],[PERCENTAGE]]&gt;30,"C","D"))))</f>
        <v>f</v>
      </c>
    </row>
    <row r="11" spans="1:18" x14ac:dyDescent="0.3">
      <c r="A11" s="3">
        <v>10</v>
      </c>
      <c r="B11" t="s">
        <v>29</v>
      </c>
      <c r="C11" t="s">
        <v>30</v>
      </c>
      <c r="D11">
        <v>21</v>
      </c>
      <c r="E11">
        <v>24</v>
      </c>
      <c r="F11">
        <v>22</v>
      </c>
      <c r="G11">
        <v>14</v>
      </c>
      <c r="H11">
        <v>25</v>
      </c>
      <c r="I11">
        <f t="shared" si="1"/>
        <v>106</v>
      </c>
      <c r="J11">
        <f t="shared" si="0"/>
        <v>70.666666666666671</v>
      </c>
      <c r="K11" s="15" t="s">
        <v>42</v>
      </c>
      <c r="L11" s="15">
        <f>COUNTIF(Table5[[#This Row],[MATHS]:[TOTAL]],"&lt;12")+COUNTIF(Table5[[#This Row],[MATHS]:[TOTAL]],"=ab")</f>
        <v>0</v>
      </c>
      <c r="M11" s="15" t="str">
        <f>IF(Table5[[#This Row],[backlock]]=0,"pass","fail")</f>
        <v>pass</v>
      </c>
      <c r="N11" s="15" t="str">
        <f>UPPER(Table5[[#This Row],[FIRSTNAME]])</f>
        <v>PREM</v>
      </c>
      <c r="O11" s="15" t="str">
        <f>LOWER(Table5[[#This Row],[upper]])</f>
        <v>prem</v>
      </c>
      <c r="P11" s="15" t="str">
        <f>PROPER(Table5[[#This Row],[lower]])</f>
        <v>Prem</v>
      </c>
      <c r="Q11" s="15" t="str">
        <f>CONCATENATE(Table5[[#This Row],[FIRSTNAME]],"  ",Table5[[#This Row],[LASTNAME]])</f>
        <v>Prem  khunt</v>
      </c>
      <c r="R11" s="17" t="str">
        <f>IF(Table5[[#This Row],[pass/fail2]]="fail","f",IF(Table5[[#This Row],[PERCENTAGE]]&gt;85,"A",IF(Table5[[#This Row],[PERCENTAGE]]&gt;60,"B",IF(Table5[[#This Row],[PERCENTAGE]]&gt;30,"C","D"))))</f>
        <v>B</v>
      </c>
    </row>
    <row r="12" spans="1:18" x14ac:dyDescent="0.3">
      <c r="A12" s="3">
        <v>11</v>
      </c>
      <c r="B12" t="s">
        <v>31</v>
      </c>
      <c r="C12" t="s">
        <v>32</v>
      </c>
      <c r="D12">
        <v>10</v>
      </c>
      <c r="E12">
        <v>4</v>
      </c>
      <c r="F12">
        <v>15</v>
      </c>
      <c r="G12">
        <v>2</v>
      </c>
      <c r="H12">
        <v>10</v>
      </c>
      <c r="I12">
        <f t="shared" si="1"/>
        <v>41</v>
      </c>
      <c r="J12">
        <f t="shared" si="0"/>
        <v>27.333333333333332</v>
      </c>
      <c r="K12" s="15" t="s">
        <v>43</v>
      </c>
      <c r="L12" s="15">
        <f>COUNTIF(Table5[[#This Row],[MATHS]:[TOTAL]],"&lt;12")+COUNTIF(Table5[[#This Row],[MATHS]:[TOTAL]],"=ab")</f>
        <v>4</v>
      </c>
      <c r="M12" s="15" t="str">
        <f>IF(Table5[[#This Row],[backlock]]=0,"pass","fail")</f>
        <v>fail</v>
      </c>
      <c r="N12" s="15" t="str">
        <f>UPPER(Table5[[#This Row],[FIRSTNAME]])</f>
        <v>AARYAN</v>
      </c>
      <c r="O12" s="15" t="str">
        <f>LOWER(Table5[[#This Row],[upper]])</f>
        <v>aaryan</v>
      </c>
      <c r="P12" s="15" t="str">
        <f>PROPER(Table5[[#This Row],[lower]])</f>
        <v>Aaryan</v>
      </c>
      <c r="Q12" s="15" t="str">
        <f>CONCATENATE(Table5[[#This Row],[FIRSTNAME]],"  ",Table5[[#This Row],[LASTNAME]])</f>
        <v>Aaryan  Jotangiya</v>
      </c>
      <c r="R12" s="17" t="str">
        <f>IF(Table5[[#This Row],[pass/fail2]]="fail","f",IF(Table5[[#This Row],[PERCENTAGE]]&gt;85,"A",IF(Table5[[#This Row],[PERCENTAGE]]&gt;60,"B",IF(Table5[[#This Row],[PERCENTAGE]]&gt;30,"C","D"))))</f>
        <v>f</v>
      </c>
    </row>
    <row r="13" spans="1:18" x14ac:dyDescent="0.3">
      <c r="A13" s="3">
        <v>12</v>
      </c>
      <c r="B13" t="s">
        <v>33</v>
      </c>
      <c r="C13" t="s">
        <v>34</v>
      </c>
      <c r="D13">
        <v>10</v>
      </c>
      <c r="E13">
        <v>14</v>
      </c>
      <c r="F13">
        <v>10</v>
      </c>
      <c r="G13">
        <v>24</v>
      </c>
      <c r="H13">
        <v>10</v>
      </c>
      <c r="I13">
        <f t="shared" si="1"/>
        <v>68</v>
      </c>
      <c r="J13">
        <f t="shared" si="0"/>
        <v>45.333333333333336</v>
      </c>
      <c r="K13" s="15" t="s">
        <v>44</v>
      </c>
      <c r="L13" s="15">
        <f>COUNTIF(Table5[[#This Row],[MATHS]:[TOTAL]],"&lt;12")+COUNTIF(Table5[[#This Row],[MATHS]:[TOTAL]],"=ab")</f>
        <v>3</v>
      </c>
      <c r="M13" s="15" t="str">
        <f>IF(Table5[[#This Row],[backlock]]=0,"pass","fail")</f>
        <v>fail</v>
      </c>
      <c r="N13" s="15" t="str">
        <f>UPPER(Table5[[#This Row],[FIRSTNAME]])</f>
        <v>HET</v>
      </c>
      <c r="O13" s="15" t="str">
        <f>LOWER(Table5[[#This Row],[upper]])</f>
        <v>het</v>
      </c>
      <c r="P13" s="15" t="str">
        <f>PROPER(Table5[[#This Row],[lower]])</f>
        <v>Het</v>
      </c>
      <c r="Q13" s="15" t="str">
        <f>CONCATENATE(Table5[[#This Row],[FIRSTNAME]],"  ",Table5[[#This Row],[LASTNAME]])</f>
        <v>Het  Modi</v>
      </c>
      <c r="R13" s="17" t="str">
        <f>IF(Table5[[#This Row],[pass/fail2]]="fail","f",IF(Table5[[#This Row],[PERCENTAGE]]&gt;85,"A",IF(Table5[[#This Row],[PERCENTAGE]]&gt;60,"B",IF(Table5[[#This Row],[PERCENTAGE]]&gt;30,"C","D"))))</f>
        <v>f</v>
      </c>
    </row>
    <row r="14" spans="1:18" x14ac:dyDescent="0.3">
      <c r="A14" s="3">
        <v>13</v>
      </c>
      <c r="B14" t="s">
        <v>35</v>
      </c>
      <c r="C14" t="s">
        <v>36</v>
      </c>
      <c r="D14">
        <v>21</v>
      </c>
      <c r="E14">
        <v>22</v>
      </c>
      <c r="F14">
        <v>14</v>
      </c>
      <c r="G14">
        <v>19</v>
      </c>
      <c r="H14">
        <v>24</v>
      </c>
      <c r="I14">
        <f t="shared" si="1"/>
        <v>100</v>
      </c>
      <c r="J14">
        <f t="shared" si="0"/>
        <v>66.666666666666671</v>
      </c>
      <c r="K14" s="15" t="s">
        <v>42</v>
      </c>
      <c r="L14" s="15">
        <f>COUNTIF(Table5[[#This Row],[MATHS]:[TOTAL]],"&lt;12")+COUNTIF(Table5[[#This Row],[MATHS]:[TOTAL]],"=ab")</f>
        <v>0</v>
      </c>
      <c r="M14" s="15" t="str">
        <f>IF(Table5[[#This Row],[backlock]]=0,"pass","fail")</f>
        <v>pass</v>
      </c>
      <c r="N14" s="15" t="str">
        <f>UPPER(Table5[[#This Row],[FIRSTNAME]])</f>
        <v>GANDO</v>
      </c>
      <c r="O14" s="15" t="str">
        <f>LOWER(Table5[[#This Row],[upper]])</f>
        <v>gando</v>
      </c>
      <c r="P14" s="15" t="str">
        <f>PROPER(Table5[[#This Row],[lower]])</f>
        <v>Gando</v>
      </c>
      <c r="Q14" s="15" t="str">
        <f>CONCATENATE(Table5[[#This Row],[FIRSTNAME]],"  ",Table5[[#This Row],[LASTNAME]])</f>
        <v>Gando  Yagnik</v>
      </c>
      <c r="R14" s="17" t="str">
        <f>IF(Table5[[#This Row],[pass/fail2]]="fail","f",IF(Table5[[#This Row],[PERCENTAGE]]&gt;85,"A",IF(Table5[[#This Row],[PERCENTAGE]]&gt;60,"B",IF(Table5[[#This Row],[PERCENTAGE]]&gt;30,"C","D"))))</f>
        <v>B</v>
      </c>
    </row>
    <row r="15" spans="1:18" x14ac:dyDescent="0.3">
      <c r="A15" s="3">
        <v>14</v>
      </c>
      <c r="B15" t="s">
        <v>37</v>
      </c>
      <c r="C15" t="s">
        <v>38</v>
      </c>
      <c r="D15">
        <v>15</v>
      </c>
      <c r="E15">
        <v>24</v>
      </c>
      <c r="F15">
        <v>27</v>
      </c>
      <c r="G15">
        <v>18</v>
      </c>
      <c r="H15">
        <v>25</v>
      </c>
      <c r="I15">
        <f t="shared" si="1"/>
        <v>109</v>
      </c>
      <c r="J15">
        <f t="shared" si="0"/>
        <v>72.666666666666671</v>
      </c>
      <c r="K15" s="15" t="s">
        <v>43</v>
      </c>
      <c r="L15" s="15">
        <f>COUNTIF(Table5[[#This Row],[MATHS]:[TOTAL]],"&lt;12")+COUNTIF(Table5[[#This Row],[MATHS]:[TOTAL]],"=ab")</f>
        <v>0</v>
      </c>
      <c r="M15" s="15" t="str">
        <f>IF(Table5[[#This Row],[backlock]]=0,"pass","fail")</f>
        <v>pass</v>
      </c>
      <c r="N15" s="15" t="str">
        <f>UPPER(Table5[[#This Row],[FIRSTNAME]])</f>
        <v>LADU</v>
      </c>
      <c r="O15" s="15" t="str">
        <f>LOWER(Table5[[#This Row],[upper]])</f>
        <v>ladu</v>
      </c>
      <c r="P15" s="15" t="str">
        <f>PROPER(Table5[[#This Row],[lower]])</f>
        <v>Ladu</v>
      </c>
      <c r="Q15" s="15" t="str">
        <f>CONCATENATE(Table5[[#This Row],[FIRSTNAME]],"  ",Table5[[#This Row],[LASTNAME]])</f>
        <v>Ladu  Ledy</v>
      </c>
      <c r="R15" s="17" t="str">
        <f>IF(Table5[[#This Row],[pass/fail2]]="fail","f",IF(Table5[[#This Row],[PERCENTAGE]]&gt;85,"A",IF(Table5[[#This Row],[PERCENTAGE]]&gt;60,"B",IF(Table5[[#This Row],[PERCENTAGE]]&gt;30,"C","D"))))</f>
        <v>B</v>
      </c>
    </row>
    <row r="16" spans="1:18" ht="15" thickBot="1" x14ac:dyDescent="0.35">
      <c r="A16" s="4">
        <v>15</v>
      </c>
      <c r="B16" s="5" t="s">
        <v>39</v>
      </c>
      <c r="C16" s="5" t="s">
        <v>40</v>
      </c>
      <c r="D16" s="5">
        <v>1</v>
      </c>
      <c r="E16" s="5">
        <v>0</v>
      </c>
      <c r="F16" s="5">
        <v>27</v>
      </c>
      <c r="G16" s="5" t="s">
        <v>41</v>
      </c>
      <c r="H16" s="5">
        <v>25</v>
      </c>
      <c r="I16" s="5">
        <f>SUM(D16:H16)</f>
        <v>53</v>
      </c>
      <c r="J16" s="5">
        <f t="shared" si="0"/>
        <v>35.333333333333336</v>
      </c>
      <c r="K16" s="5" t="s">
        <v>44</v>
      </c>
      <c r="L16" s="5">
        <f>COUNTIF(Table5[[#This Row],[MATHS]:[TOTAL]],"&lt;12")+COUNTIF(Table5[[#This Row],[MATHS]:[TOTAL]],"=ab")</f>
        <v>3</v>
      </c>
      <c r="M16" s="5" t="str">
        <f>IF(Table5[[#This Row],[backlock]]=0,"pass","fail")</f>
        <v>fail</v>
      </c>
      <c r="N16" s="5" t="str">
        <f>UPPER(Table5[[#This Row],[FIRSTNAME]])</f>
        <v>PADU</v>
      </c>
      <c r="O16" s="5" t="str">
        <f>LOWER(Table5[[#This Row],[upper]])</f>
        <v>padu</v>
      </c>
      <c r="P16" s="5" t="str">
        <f>PROPER(Table5[[#This Row],[lower]])</f>
        <v>Padu</v>
      </c>
      <c r="Q16" s="5" t="str">
        <f>CONCATENATE(Table5[[#This Row],[FIRSTNAME]],"  ",Table5[[#This Row],[LASTNAME]])</f>
        <v>Padu  Bro</v>
      </c>
      <c r="R16" s="18" t="str">
        <f>IF(Table5[[#This Row],[pass/fail2]]="fail","f",IF(Table5[[#This Row],[PERCENTAGE]]&gt;85,"A",IF(Table5[[#This Row],[PERCENTAGE]]&gt;60,"B",IF(Table5[[#This Row],[PERCENTAGE]]&gt;30,"C","D"))))</f>
        <v>f</v>
      </c>
    </row>
    <row r="18" spans="3:10" x14ac:dyDescent="0.3">
      <c r="C18" t="s">
        <v>63</v>
      </c>
      <c r="D18" t="s">
        <v>57</v>
      </c>
      <c r="E18" t="s">
        <v>58</v>
      </c>
      <c r="F18" t="s">
        <v>59</v>
      </c>
      <c r="G18" t="s">
        <v>60</v>
      </c>
      <c r="H18" t="s">
        <v>61</v>
      </c>
    </row>
    <row r="19" spans="3:10" x14ac:dyDescent="0.3">
      <c r="C19" s="9" t="s">
        <v>52</v>
      </c>
      <c r="D19" s="13">
        <f>COUNTA(Table5[MATHS])</f>
        <v>15</v>
      </c>
      <c r="E19" s="13">
        <f>COUNTA(Table5[PHY])</f>
        <v>15</v>
      </c>
      <c r="F19" s="13">
        <f>COUNTA(Table5[OOP])</f>
        <v>15</v>
      </c>
      <c r="G19" s="13">
        <f>COUNTA(Table5[FOE])</f>
        <v>15</v>
      </c>
      <c r="H19" s="13">
        <f>COUNTA(Table5[DBMS])</f>
        <v>15</v>
      </c>
    </row>
    <row r="20" spans="3:10" x14ac:dyDescent="0.3">
      <c r="C20" s="11" t="s">
        <v>53</v>
      </c>
      <c r="D20">
        <f>COUNTIF(Table5[MATHS],"&gt;=12")</f>
        <v>9</v>
      </c>
      <c r="E20">
        <f>COUNTIF(Table5[PHY],"&gt;=12")</f>
        <v>12</v>
      </c>
      <c r="F20">
        <f>COUNTIF(Table5[OOP],"&gt;=12")</f>
        <v>13</v>
      </c>
      <c r="G20">
        <f>COUNTIF(Table5[FOE],"&gt;=12")</f>
        <v>11</v>
      </c>
      <c r="H20">
        <f>COUNTIF(Table5[DBMS],"&gt;=12")</f>
        <v>13</v>
      </c>
    </row>
    <row r="21" spans="3:10" x14ac:dyDescent="0.3">
      <c r="C21" t="s">
        <v>45</v>
      </c>
      <c r="D21">
        <f>D19-D20</f>
        <v>6</v>
      </c>
      <c r="E21">
        <f t="shared" ref="E21:H21" si="2">E19-E20</f>
        <v>3</v>
      </c>
      <c r="F21">
        <f t="shared" si="2"/>
        <v>2</v>
      </c>
      <c r="G21">
        <f t="shared" si="2"/>
        <v>4</v>
      </c>
      <c r="H21">
        <f t="shared" si="2"/>
        <v>2</v>
      </c>
    </row>
    <row r="22" spans="3:10" x14ac:dyDescent="0.3">
      <c r="C22" s="10" t="s">
        <v>54</v>
      </c>
      <c r="D22" s="14">
        <f>D20/D19</f>
        <v>0.6</v>
      </c>
      <c r="E22" s="14">
        <f t="shared" ref="E22:H22" si="3">E20/E19</f>
        <v>0.8</v>
      </c>
      <c r="F22" s="14">
        <f t="shared" si="3"/>
        <v>0.8666666666666667</v>
      </c>
      <c r="G22" s="14">
        <f t="shared" si="3"/>
        <v>0.73333333333333328</v>
      </c>
      <c r="H22" s="14">
        <f t="shared" si="3"/>
        <v>0.8666666666666667</v>
      </c>
    </row>
    <row r="23" spans="3:10" x14ac:dyDescent="0.3">
      <c r="C23" t="s">
        <v>55</v>
      </c>
      <c r="D23">
        <f>MAX(Table5[MATHS])</f>
        <v>30</v>
      </c>
      <c r="E23">
        <f>MAX(Table5[PHY])</f>
        <v>29</v>
      </c>
      <c r="F23">
        <f>MAX(Table5[OOP])</f>
        <v>27</v>
      </c>
      <c r="G23">
        <f>MAX(Table5[FOE])</f>
        <v>30</v>
      </c>
      <c r="H23">
        <f>MAX(Table5[DBMS])</f>
        <v>27</v>
      </c>
    </row>
    <row r="24" spans="3:10" x14ac:dyDescent="0.3">
      <c r="C24" t="s">
        <v>56</v>
      </c>
      <c r="D24">
        <f>MIN(Table5[MATHS])</f>
        <v>1</v>
      </c>
      <c r="E24">
        <f>MIN(Table5[PHY])</f>
        <v>0</v>
      </c>
      <c r="F24">
        <f>MIN(Table5[OOP])</f>
        <v>10</v>
      </c>
      <c r="G24">
        <f>MIN(Table5[FOE])</f>
        <v>2</v>
      </c>
      <c r="H24">
        <f>MIN(Table5[DBMS])</f>
        <v>10</v>
      </c>
    </row>
    <row r="25" spans="3:10" x14ac:dyDescent="0.3">
      <c r="J25" s="15"/>
    </row>
    <row r="28" spans="3:10" x14ac:dyDescent="0.3">
      <c r="J28" s="15"/>
    </row>
    <row r="29" spans="3:10" x14ac:dyDescent="0.3">
      <c r="J29" s="15"/>
    </row>
    <row r="30" spans="3:10" x14ac:dyDescent="0.3">
      <c r="J30" s="15"/>
    </row>
    <row r="31" spans="3:10" x14ac:dyDescent="0.3">
      <c r="J31" s="15"/>
    </row>
  </sheetData>
  <conditionalFormatting sqref="D2:H16">
    <cfRule type="cellIs" dxfId="1" priority="4" operator="lessThan">
      <formula>12</formula>
    </cfRule>
  </conditionalFormatting>
  <conditionalFormatting sqref="J2:J16">
    <cfRule type="cellIs" dxfId="0" priority="2" operator="lessThan">
      <formula>40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CD35A4A-D26A-433D-9966-1ACF78F0E65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C397-8715-4A34-AC4D-15DA692E96AA}">
  <dimension ref="A1:R17"/>
  <sheetViews>
    <sheetView tabSelected="1" workbookViewId="0">
      <selection activeCell="M13" sqref="M13"/>
    </sheetView>
  </sheetViews>
  <sheetFormatPr defaultRowHeight="14.4" x14ac:dyDescent="0.3"/>
  <cols>
    <col min="2" max="2" width="13.109375" customWidth="1"/>
    <col min="3" max="3" width="10.33203125" customWidth="1"/>
  </cols>
  <sheetData>
    <row r="1" spans="1:18" ht="15" thickBot="1" x14ac:dyDescent="0.3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12</v>
      </c>
      <c r="G1" s="20" t="s">
        <v>5</v>
      </c>
      <c r="H1" s="20" t="s">
        <v>6</v>
      </c>
      <c r="I1" s="20" t="s">
        <v>7</v>
      </c>
      <c r="J1" s="20" t="s">
        <v>8</v>
      </c>
      <c r="K1" s="21"/>
      <c r="L1" s="22"/>
      <c r="M1" s="22"/>
      <c r="N1" s="22"/>
      <c r="O1" s="22"/>
      <c r="P1" s="22"/>
      <c r="Q1" s="22"/>
      <c r="R1" s="22"/>
    </row>
    <row r="2" spans="1:18" x14ac:dyDescent="0.3">
      <c r="A2">
        <v>3</v>
      </c>
      <c r="B2" t="str">
        <f>VLOOKUP(A2,Table5[[ROLL NO]:[pass/fail2]],2,0)</f>
        <v>Darshal</v>
      </c>
      <c r="C2" t="str">
        <f>VLOOKUP(A2,Table5[[ROLL NO]:[pass/fail2]],3,0)</f>
        <v>madani</v>
      </c>
      <c r="D2">
        <f>VLOOKUP(A2,Table5[[ROLL NO]:[pass/fail2]],4,0)</f>
        <v>11</v>
      </c>
      <c r="E2">
        <f>VLOOKUP(A2,Table5[[ROLL NO]:[pass/fail2]],5,0)</f>
        <v>12</v>
      </c>
      <c r="F2">
        <f>VLOOKUP(A2,Table5[[ROLL NO]:[pass/fail2]],6,0)</f>
        <v>15</v>
      </c>
      <c r="G2">
        <f>VLOOKUP(A2,Table5[[ROLL NO]:[pass/fail2]],7,0)</f>
        <v>10</v>
      </c>
      <c r="H2">
        <f>VLOOKUP(A2,Table5[[ROLL NO]:[pass/fail2]],8,0)</f>
        <v>17</v>
      </c>
      <c r="I2">
        <f>VLOOKUP(A2,Table5[[ROLL NO]:[pass/fail2]],9,0)</f>
        <v>65</v>
      </c>
      <c r="J2">
        <f>VLOOKUP(A2,Table5[[ROLL NO]:[pass/fail2]],10,0)</f>
        <v>43.333333333333336</v>
      </c>
    </row>
    <row r="3" spans="1:18" x14ac:dyDescent="0.3">
      <c r="A3">
        <v>4</v>
      </c>
      <c r="B3" t="str">
        <f>VLOOKUP(A3,Table5[[ROLL NO]:[pass/fail2]],2,0)</f>
        <v xml:space="preserve">Nirav </v>
      </c>
      <c r="C3" t="str">
        <f>VLOOKUP(A3,Table5[[ROLL NO]:[pass/fail2]],3,0)</f>
        <v>Vekariya</v>
      </c>
      <c r="D3">
        <f>VLOOKUP(A3,Table5[[ROLL NO]:[pass/fail2]],4,0)</f>
        <v>18</v>
      </c>
      <c r="E3">
        <f>VLOOKUP(A3,Table5[[ROLL NO]:[pass/fail2]],5,0)</f>
        <v>21</v>
      </c>
      <c r="F3">
        <f>VLOOKUP(A3,Table5[[ROLL NO]:[pass/fail2]],6,0)</f>
        <v>24</v>
      </c>
      <c r="G3">
        <f>VLOOKUP(A3,Table5[[ROLL NO]:[pass/fail2]],7,0)</f>
        <v>15</v>
      </c>
      <c r="H3">
        <f>VLOOKUP(A3,Table5[[ROLL NO]:[pass/fail2]],8,0)</f>
        <v>25</v>
      </c>
      <c r="I3">
        <f>VLOOKUP(A3,Table5[[ROLL NO]:[pass/fail2]],9,0)</f>
        <v>103</v>
      </c>
      <c r="J3">
        <f>VLOOKUP(A3,Table5[[ROLL NO]:[pass/fail2]],10,0)</f>
        <v>68.666666666666671</v>
      </c>
    </row>
    <row r="4" spans="1:18" x14ac:dyDescent="0.3">
      <c r="A4">
        <v>8</v>
      </c>
      <c r="B4" t="str">
        <f>VLOOKUP(A4,Table5[[ROLL NO]:[pass/fail2]],2,0)</f>
        <v>Abhishek</v>
      </c>
      <c r="C4" t="str">
        <f>VLOOKUP(A4,Table5[[ROLL NO]:[pass/fail2]],3,0)</f>
        <v>Dhamsaniya</v>
      </c>
      <c r="D4">
        <f>VLOOKUP(A4,Table5[[ROLL NO]:[pass/fail2]],4,0)</f>
        <v>25</v>
      </c>
      <c r="E4">
        <f>VLOOKUP(A4,Table5[[ROLL NO]:[pass/fail2]],5,0)</f>
        <v>14</v>
      </c>
      <c r="F4">
        <f>VLOOKUP(A4,Table5[[ROLL NO]:[pass/fail2]],6,0)</f>
        <v>15</v>
      </c>
      <c r="G4">
        <f>VLOOKUP(A4,Table5[[ROLL NO]:[pass/fail2]],7,0)</f>
        <v>24</v>
      </c>
      <c r="H4">
        <f>VLOOKUP(A4,Table5[[ROLL NO]:[pass/fail2]],8,0)</f>
        <v>16</v>
      </c>
      <c r="I4">
        <f>VLOOKUP(A4,Table5[[ROLL NO]:[pass/fail2]],9,0)</f>
        <v>94</v>
      </c>
      <c r="J4">
        <f>VLOOKUP(A4,Table5[[ROLL NO]:[pass/fail2]],10,0)</f>
        <v>62.666666666666664</v>
      </c>
    </row>
    <row r="5" spans="1:18" x14ac:dyDescent="0.3">
      <c r="A5">
        <v>9</v>
      </c>
      <c r="B5" t="str">
        <f>VLOOKUP(A5,Table5[[ROLL NO]:[pass/fail2]],2,0)</f>
        <v>Kirti</v>
      </c>
      <c r="C5" t="str">
        <f>VLOOKUP(A5,Table5[[ROLL NO]:[pass/fail2]],3,0)</f>
        <v>Timbadiya</v>
      </c>
      <c r="D5">
        <f>VLOOKUP(A5,Table5[[ROLL NO]:[pass/fail2]],4,0)</f>
        <v>12</v>
      </c>
      <c r="E5">
        <f>VLOOKUP(A5,Table5[[ROLL NO]:[pass/fail2]],5,0)</f>
        <v>19</v>
      </c>
      <c r="F5" t="str">
        <f>VLOOKUP(A5,Table5[[ROLL NO]:[pass/fail2]],6,0)</f>
        <v>AB</v>
      </c>
      <c r="G5">
        <f>VLOOKUP(A5,Table5[[ROLL NO]:[pass/fail2]],7,0)</f>
        <v>30</v>
      </c>
      <c r="H5">
        <f>VLOOKUP(A5,Table5[[ROLL NO]:[pass/fail2]],8,0)</f>
        <v>24</v>
      </c>
      <c r="I5">
        <f>VLOOKUP(A5,Table5[[ROLL NO]:[pass/fail2]],9,0)</f>
        <v>85</v>
      </c>
      <c r="J5">
        <f>VLOOKUP(A5,Table5[[ROLL NO]:[pass/fail2]],10,0)</f>
        <v>56.666666666666664</v>
      </c>
    </row>
    <row r="6" spans="1:18" x14ac:dyDescent="0.3">
      <c r="A6">
        <v>1</v>
      </c>
      <c r="B6" t="str">
        <f>VLOOKUP(A6,Table5[[ROLL NO]:[pass/fail2]],2,0)</f>
        <v xml:space="preserve">Viral </v>
      </c>
      <c r="C6" t="str">
        <f>VLOOKUP(A6,Table5[[ROLL NO]:[pass/fail2]],3,0)</f>
        <v>Chauhan</v>
      </c>
      <c r="D6">
        <f>VLOOKUP(A6,Table5[[ROLL NO]:[pass/fail2]],4,0)</f>
        <v>25</v>
      </c>
      <c r="E6">
        <f>VLOOKUP(A6,Table5[[ROLL NO]:[pass/fail2]],5,0)</f>
        <v>26</v>
      </c>
      <c r="F6">
        <f>VLOOKUP(A6,Table5[[ROLL NO]:[pass/fail2]],6,0)</f>
        <v>26</v>
      </c>
      <c r="G6">
        <f>VLOOKUP(A6,Table5[[ROLL NO]:[pass/fail2]],7,0)</f>
        <v>27</v>
      </c>
      <c r="H6">
        <f>VLOOKUP(A6,Table5[[ROLL NO]:[pass/fail2]],8,0)</f>
        <v>21</v>
      </c>
      <c r="I6">
        <f>VLOOKUP(A6,Table5[[ROLL NO]:[pass/fail2]],9,0)</f>
        <v>125</v>
      </c>
      <c r="J6">
        <f>VLOOKUP(A6,Table5[[ROLL NO]:[pass/fail2]],10,0)</f>
        <v>83.333333333333329</v>
      </c>
    </row>
    <row r="7" spans="1:18" x14ac:dyDescent="0.3">
      <c r="A7">
        <v>5</v>
      </c>
      <c r="B7" t="str">
        <f>VLOOKUP(A7,Table5[[ROLL NO]:[pass/fail2]],2,0)</f>
        <v>Vivek</v>
      </c>
      <c r="C7" t="str">
        <f>VLOOKUP(A7,Table5[[ROLL NO]:[pass/fail2]],3,0)</f>
        <v>Bhoraniya</v>
      </c>
      <c r="D7" t="str">
        <f>VLOOKUP(A7,Table5[[ROLL NO]:[pass/fail2]],4,0)</f>
        <v>AB</v>
      </c>
      <c r="E7">
        <f>VLOOKUP(A7,Table5[[ROLL NO]:[pass/fail2]],5,0)</f>
        <v>10</v>
      </c>
      <c r="F7">
        <f>VLOOKUP(A7,Table5[[ROLL NO]:[pass/fail2]],6,0)</f>
        <v>25</v>
      </c>
      <c r="G7">
        <f>VLOOKUP(A7,Table5[[ROLL NO]:[pass/fail2]],7,0)</f>
        <v>24</v>
      </c>
      <c r="H7">
        <f>VLOOKUP(A7,Table5[[ROLL NO]:[pass/fail2]],8,0)</f>
        <v>27</v>
      </c>
      <c r="I7">
        <f>VLOOKUP(A7,Table5[[ROLL NO]:[pass/fail2]],9,0)</f>
        <v>86</v>
      </c>
      <c r="J7">
        <f>VLOOKUP(A7,Table5[[ROLL NO]:[pass/fail2]],10,0)</f>
        <v>57.333333333333336</v>
      </c>
    </row>
    <row r="8" spans="1:18" x14ac:dyDescent="0.3">
      <c r="A8">
        <v>2</v>
      </c>
      <c r="B8" t="str">
        <f>VLOOKUP(A8,Table5[[ROLL NO]:[pass/fail2]],2,0)</f>
        <v>Jenish</v>
      </c>
      <c r="C8" t="str">
        <f>VLOOKUP(A8,Table5[[ROLL NO]:[pass/fail2]],3,0)</f>
        <v>Detroja</v>
      </c>
      <c r="D8">
        <f>VLOOKUP(A8,Table5[[ROLL NO]:[pass/fail2]],4,0)</f>
        <v>19</v>
      </c>
      <c r="E8">
        <f>VLOOKUP(A8,Table5[[ROLL NO]:[pass/fail2]],5,0)</f>
        <v>16</v>
      </c>
      <c r="F8">
        <f>VLOOKUP(A8,Table5[[ROLL NO]:[pass/fail2]],6,0)</f>
        <v>25</v>
      </c>
      <c r="G8" t="str">
        <f>VLOOKUP(A8,Table5[[ROLL NO]:[pass/fail2]],7,0)</f>
        <v>AB</v>
      </c>
      <c r="H8">
        <f>VLOOKUP(A8,Table5[[ROLL NO]:[pass/fail2]],8,0)</f>
        <v>21</v>
      </c>
      <c r="I8">
        <f>VLOOKUP(A8,Table5[[ROLL NO]:[pass/fail2]],9,0)</f>
        <v>81</v>
      </c>
      <c r="J8">
        <f>VLOOKUP(A8,Table5[[ROLL NO]:[pass/fail2]],10,0)</f>
        <v>54</v>
      </c>
    </row>
    <row r="9" spans="1:18" x14ac:dyDescent="0.3">
      <c r="A9">
        <v>6</v>
      </c>
      <c r="B9" t="str">
        <f>VLOOKUP(A9,Table5[[ROLL NO]:[pass/fail2]],2,0)</f>
        <v>Shourya</v>
      </c>
      <c r="C9" t="str">
        <f>VLOOKUP(A9,Table5[[ROLL NO]:[pass/fail2]],3,0)</f>
        <v>Vachhani</v>
      </c>
      <c r="D9">
        <f>VLOOKUP(A9,Table5[[ROLL NO]:[pass/fail2]],4,0)</f>
        <v>30</v>
      </c>
      <c r="E9">
        <f>VLOOKUP(A9,Table5[[ROLL NO]:[pass/fail2]],5,0)</f>
        <v>29</v>
      </c>
      <c r="F9">
        <f>VLOOKUP(A9,Table5[[ROLL NO]:[pass/fail2]],6,0)</f>
        <v>27</v>
      </c>
      <c r="G9">
        <f>VLOOKUP(A9,Table5[[ROLL NO]:[pass/fail2]],7,0)</f>
        <v>25</v>
      </c>
      <c r="H9">
        <f>VLOOKUP(A9,Table5[[ROLL NO]:[pass/fail2]],8,0)</f>
        <v>24</v>
      </c>
      <c r="I9">
        <f>VLOOKUP(A9,Table5[[ROLL NO]:[pass/fail2]],9,0)</f>
        <v>135</v>
      </c>
      <c r="J9">
        <f>VLOOKUP(A9,Table5[[ROLL NO]:[pass/fail2]],10,0)</f>
        <v>90</v>
      </c>
    </row>
    <row r="10" spans="1:18" x14ac:dyDescent="0.3">
      <c r="A10">
        <v>5</v>
      </c>
      <c r="B10" t="str">
        <f>VLOOKUP(A10,Table5[[ROLL NO]:[pass/fail2]],2,0)</f>
        <v>Vivek</v>
      </c>
      <c r="C10" t="str">
        <f>VLOOKUP(A10,Table5[[ROLL NO]:[pass/fail2]],3,0)</f>
        <v>Bhoraniya</v>
      </c>
      <c r="D10" t="str">
        <f>VLOOKUP(A10,Table5[[ROLL NO]:[pass/fail2]],4,0)</f>
        <v>AB</v>
      </c>
      <c r="E10">
        <f>VLOOKUP(A10,Table5[[ROLL NO]:[pass/fail2]],5,0)</f>
        <v>10</v>
      </c>
      <c r="F10">
        <f>VLOOKUP(A10,Table5[[ROLL NO]:[pass/fail2]],6,0)</f>
        <v>25</v>
      </c>
      <c r="G10">
        <f>VLOOKUP(A10,Table5[[ROLL NO]:[pass/fail2]],7,0)</f>
        <v>24</v>
      </c>
      <c r="H10">
        <f>VLOOKUP(A10,Table5[[ROLL NO]:[pass/fail2]],8,0)</f>
        <v>27</v>
      </c>
      <c r="I10">
        <f>VLOOKUP(A10,Table5[[ROLL NO]:[pass/fail2]],9,0)</f>
        <v>86</v>
      </c>
      <c r="J10">
        <f>VLOOKUP(A10,Table5[[ROLL NO]:[pass/fail2]],10,0)</f>
        <v>57.333333333333336</v>
      </c>
    </row>
    <row r="11" spans="1:18" x14ac:dyDescent="0.3">
      <c r="A11">
        <v>7</v>
      </c>
      <c r="B11" t="str">
        <f>VLOOKUP(A11,Table5[[ROLL NO]:[pass/fail2]],2,0)</f>
        <v>Rahil</v>
      </c>
      <c r="C11" t="str">
        <f>VLOOKUP(A11,Table5[[ROLL NO]:[pass/fail2]],3,0)</f>
        <v>Mavani</v>
      </c>
      <c r="D11">
        <f>VLOOKUP(A11,Table5[[ROLL NO]:[pass/fail2]],4,0)</f>
        <v>10</v>
      </c>
      <c r="E11">
        <f>VLOOKUP(A11,Table5[[ROLL NO]:[pass/fail2]],5,0)</f>
        <v>12</v>
      </c>
      <c r="F11">
        <f>VLOOKUP(A11,Table5[[ROLL NO]:[pass/fail2]],6,0)</f>
        <v>13</v>
      </c>
      <c r="G11">
        <f>VLOOKUP(A11,Table5[[ROLL NO]:[pass/fail2]],7,0)</f>
        <v>24</v>
      </c>
      <c r="H11">
        <f>VLOOKUP(A11,Table5[[ROLL NO]:[pass/fail2]],8,0)</f>
        <v>17</v>
      </c>
      <c r="I11">
        <f>VLOOKUP(A11,Table5[[ROLL NO]:[pass/fail2]],9,0)</f>
        <v>76</v>
      </c>
      <c r="J11">
        <f>VLOOKUP(A11,Table5[[ROLL NO]:[pass/fail2]],10,0)</f>
        <v>50.666666666666664</v>
      </c>
    </row>
    <row r="12" spans="1:18" x14ac:dyDescent="0.3">
      <c r="A12">
        <v>12</v>
      </c>
      <c r="B12" t="str">
        <f>VLOOKUP(A12,Table5[[ROLL NO]:[pass/fail2]],2,0)</f>
        <v>Het</v>
      </c>
      <c r="C12" t="str">
        <f>VLOOKUP(A12,Table5[[ROLL NO]:[pass/fail2]],3,0)</f>
        <v>Modi</v>
      </c>
      <c r="D12">
        <f>VLOOKUP(A12,Table5[[ROLL NO]:[pass/fail2]],4,0)</f>
        <v>10</v>
      </c>
      <c r="E12">
        <f>VLOOKUP(A12,Table5[[ROLL NO]:[pass/fail2]],5,0)</f>
        <v>14</v>
      </c>
      <c r="F12">
        <f>VLOOKUP(A12,Table5[[ROLL NO]:[pass/fail2]],6,0)</f>
        <v>10</v>
      </c>
      <c r="G12">
        <f>VLOOKUP(A12,Table5[[ROLL NO]:[pass/fail2]],7,0)</f>
        <v>24</v>
      </c>
      <c r="H12">
        <f>VLOOKUP(A12,Table5[[ROLL NO]:[pass/fail2]],8,0)</f>
        <v>10</v>
      </c>
      <c r="I12">
        <f>VLOOKUP(A12,Table5[[ROLL NO]:[pass/fail2]],9,0)</f>
        <v>68</v>
      </c>
      <c r="J12">
        <f>VLOOKUP(A12,Table5[[ROLL NO]:[pass/fail2]],10,0)</f>
        <v>45.333333333333336</v>
      </c>
    </row>
    <row r="13" spans="1:18" x14ac:dyDescent="0.3">
      <c r="A13">
        <v>10</v>
      </c>
      <c r="B13" t="str">
        <f>VLOOKUP(A13,Table5[[ROLL NO]:[pass/fail2]],2,0)</f>
        <v>Prem</v>
      </c>
      <c r="C13" t="str">
        <f>VLOOKUP(A13,Table5[[ROLL NO]:[pass/fail2]],3,0)</f>
        <v>khunt</v>
      </c>
      <c r="D13">
        <f>VLOOKUP(A13,Table5[[ROLL NO]:[pass/fail2]],4,0)</f>
        <v>21</v>
      </c>
      <c r="E13">
        <f>VLOOKUP(A13,Table5[[ROLL NO]:[pass/fail2]],5,0)</f>
        <v>24</v>
      </c>
      <c r="F13">
        <f>VLOOKUP(A13,Table5[[ROLL NO]:[pass/fail2]],6,0)</f>
        <v>22</v>
      </c>
      <c r="G13">
        <f>VLOOKUP(A13,Table5[[ROLL NO]:[pass/fail2]],7,0)</f>
        <v>14</v>
      </c>
      <c r="H13">
        <f>VLOOKUP(A13,Table5[[ROLL NO]:[pass/fail2]],8,0)</f>
        <v>25</v>
      </c>
      <c r="I13">
        <f>VLOOKUP(A13,Table5[[ROLL NO]:[pass/fail2]],9,0)</f>
        <v>106</v>
      </c>
      <c r="J13">
        <f>VLOOKUP(A13,Table5[[ROLL NO]:[pass/fail2]],10,0)</f>
        <v>70.666666666666671</v>
      </c>
    </row>
    <row r="14" spans="1:18" x14ac:dyDescent="0.3">
      <c r="A14">
        <v>13</v>
      </c>
      <c r="B14" t="str">
        <f>VLOOKUP(A14,Table5[[ROLL NO]:[pass/fail2]],2,0)</f>
        <v>Gando</v>
      </c>
      <c r="C14" t="str">
        <f>VLOOKUP(A14,Table5[[ROLL NO]:[pass/fail2]],3,0)</f>
        <v>Yagnik</v>
      </c>
      <c r="D14">
        <f>VLOOKUP(A14,Table5[[ROLL NO]:[pass/fail2]],4,0)</f>
        <v>21</v>
      </c>
      <c r="E14">
        <f>VLOOKUP(A14,Table5[[ROLL NO]:[pass/fail2]],5,0)</f>
        <v>22</v>
      </c>
      <c r="F14">
        <f>VLOOKUP(A14,Table5[[ROLL NO]:[pass/fail2]],6,0)</f>
        <v>14</v>
      </c>
      <c r="G14">
        <f>VLOOKUP(A14,Table5[[ROLL NO]:[pass/fail2]],7,0)</f>
        <v>19</v>
      </c>
      <c r="H14">
        <f>VLOOKUP(A14,Table5[[ROLL NO]:[pass/fail2]],8,0)</f>
        <v>24</v>
      </c>
      <c r="I14">
        <f>VLOOKUP(A14,Table5[[ROLL NO]:[pass/fail2]],9,0)</f>
        <v>100</v>
      </c>
      <c r="J14">
        <f>VLOOKUP(A14,Table5[[ROLL NO]:[pass/fail2]],10,0)</f>
        <v>66.666666666666671</v>
      </c>
    </row>
    <row r="15" spans="1:18" x14ac:dyDescent="0.3">
      <c r="A15">
        <v>11</v>
      </c>
      <c r="B15" t="str">
        <f>VLOOKUP(A15,Table5[[ROLL NO]:[pass/fail2]],2,0)</f>
        <v>Aaryan</v>
      </c>
      <c r="C15" t="str">
        <f>VLOOKUP(A15,Table5[[ROLL NO]:[pass/fail2]],3,0)</f>
        <v>Jotangiya</v>
      </c>
      <c r="D15">
        <f>VLOOKUP(A15,Table5[[ROLL NO]:[pass/fail2]],4,0)</f>
        <v>10</v>
      </c>
      <c r="E15">
        <f>VLOOKUP(A15,Table5[[ROLL NO]:[pass/fail2]],5,0)</f>
        <v>4</v>
      </c>
      <c r="F15">
        <f>VLOOKUP(A15,Table5[[ROLL NO]:[pass/fail2]],6,0)</f>
        <v>15</v>
      </c>
      <c r="G15">
        <f>VLOOKUP(A15,Table5[[ROLL NO]:[pass/fail2]],7,0)</f>
        <v>2</v>
      </c>
      <c r="H15">
        <f>VLOOKUP(A15,Table5[[ROLL NO]:[pass/fail2]],8,0)</f>
        <v>10</v>
      </c>
      <c r="I15">
        <f>VLOOKUP(A15,Table5[[ROLL NO]:[pass/fail2]],9,0)</f>
        <v>41</v>
      </c>
      <c r="J15">
        <f>VLOOKUP(A15,Table5[[ROLL NO]:[pass/fail2]],10,0)</f>
        <v>27.333333333333332</v>
      </c>
    </row>
    <row r="16" spans="1:18" x14ac:dyDescent="0.3">
      <c r="A16">
        <v>15</v>
      </c>
      <c r="B16" t="str">
        <f>VLOOKUP(A16,Table5[[ROLL NO]:[pass/fail2]],2,0)</f>
        <v>Padu</v>
      </c>
      <c r="C16" t="str">
        <f>VLOOKUP(A16,Table5[[ROLL NO]:[pass/fail2]],3,0)</f>
        <v>Bro</v>
      </c>
      <c r="D16">
        <f>VLOOKUP(A16,Table5[[ROLL NO]:[pass/fail2]],4,0)</f>
        <v>1</v>
      </c>
      <c r="E16">
        <f>VLOOKUP(A16,Table5[[ROLL NO]:[pass/fail2]],5,0)</f>
        <v>0</v>
      </c>
      <c r="F16">
        <f>VLOOKUP(A16,Table5[[ROLL NO]:[pass/fail2]],6,0)</f>
        <v>27</v>
      </c>
      <c r="G16" t="str">
        <f>VLOOKUP(A16,Table5[[ROLL NO]:[pass/fail2]],7,0)</f>
        <v>AB</v>
      </c>
      <c r="H16">
        <f>VLOOKUP(A16,Table5[[ROLL NO]:[pass/fail2]],8,0)</f>
        <v>25</v>
      </c>
      <c r="I16">
        <f>VLOOKUP(A16,Table5[[ROLL NO]:[pass/fail2]],9,0)</f>
        <v>53</v>
      </c>
      <c r="J16">
        <f>VLOOKUP(A16,Table5[[ROLL NO]:[pass/fail2]],10,0)</f>
        <v>35.333333333333336</v>
      </c>
    </row>
    <row r="17" spans="1:10" x14ac:dyDescent="0.3">
      <c r="A17">
        <v>14</v>
      </c>
      <c r="B17" t="str">
        <f>VLOOKUP(A17,Table5[[ROLL NO]:[pass/fail2]],2,0)</f>
        <v>Ladu</v>
      </c>
      <c r="C17" t="str">
        <f>VLOOKUP(A17,Table5[[ROLL NO]:[pass/fail2]],3,0)</f>
        <v>Ledy</v>
      </c>
      <c r="D17">
        <f>VLOOKUP(A17,Table5[[ROLL NO]:[pass/fail2]],4,0)</f>
        <v>15</v>
      </c>
      <c r="E17">
        <f>VLOOKUP(A17,Table5[[ROLL NO]:[pass/fail2]],5,0)</f>
        <v>24</v>
      </c>
      <c r="F17">
        <f>VLOOKUP(A17,Table5[[ROLL NO]:[pass/fail2]],6,0)</f>
        <v>27</v>
      </c>
      <c r="G17">
        <f>VLOOKUP(A17,Table5[[ROLL NO]:[pass/fail2]],7,0)</f>
        <v>18</v>
      </c>
      <c r="H17">
        <f>VLOOKUP(A17,Table5[[ROLL NO]:[pass/fail2]],8,0)</f>
        <v>25</v>
      </c>
      <c r="I17">
        <f>VLOOKUP(A17,Table5[[ROLL NO]:[pass/fail2]],9,0)</f>
        <v>109</v>
      </c>
      <c r="J17">
        <f>VLOOKUP(A17,Table5[[ROLL NO]:[pass/fail2]],10,0)</f>
        <v>72.666666666666671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chauhan</dc:creator>
  <cp:lastModifiedBy>viral chauhan</cp:lastModifiedBy>
  <dcterms:created xsi:type="dcterms:W3CDTF">2023-03-22T04:58:49Z</dcterms:created>
  <dcterms:modified xsi:type="dcterms:W3CDTF">2023-03-29T05:54:51Z</dcterms:modified>
</cp:coreProperties>
</file>