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AD0A5AB3-C5AE-4178-AC7A-0EABE2F3C1D8}" xr6:coauthVersionLast="47" xr6:coauthVersionMax="47" xr10:uidLastSave="{00000000-0000-0000-0000-000000000000}"/>
  <bookViews>
    <workbookView xWindow="14400" yWindow="0" windowWidth="14400" windowHeight="15600" tabRatio="822" firstSheet="19" activeTab="23" xr2:uid="{51E1E190-38BE-479B-9208-DDA24F648E37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Профразвитие'!$A$1:$I$23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Конкурсы'!$A$1:$M$20</definedName>
  </definedNames>
  <calcPr calcId="191029" refMode="R1C1"/>
</workbook>
</file>

<file path=xl/calcChain.xml><?xml version="1.0" encoding="utf-8"?>
<calcChain xmlns="http://schemas.openxmlformats.org/spreadsheetml/2006/main">
  <c r="R9" i="50" l="1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I15" i="22"/>
  <c r="I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7" i="3"/>
  <c r="D7" i="3" s="1"/>
  <c r="C8" i="3"/>
  <c r="D8" i="3" s="1"/>
  <c r="C9" i="3"/>
  <c r="H9" i="3" s="1"/>
  <c r="C10" i="3"/>
  <c r="F10" i="3" s="1"/>
  <c r="C11" i="3"/>
  <c r="C12" i="3"/>
  <c r="C13" i="3"/>
  <c r="H13" i="3" s="1"/>
  <c r="C14" i="3"/>
  <c r="H14" i="3" s="1"/>
  <c r="C15" i="3"/>
  <c r="F15" i="3" s="1"/>
  <c r="C16" i="3"/>
  <c r="C17" i="3"/>
  <c r="C18" i="3"/>
  <c r="F18" i="3" s="1"/>
  <c r="C19" i="3"/>
  <c r="C6" i="3"/>
  <c r="F22" i="5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G21" i="17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H22" i="46" s="1"/>
  <c r="D22" i="46"/>
  <c r="C22" i="46"/>
  <c r="Q22" i="20"/>
  <c r="O22" i="20"/>
  <c r="M22" i="20"/>
  <c r="K22" i="20"/>
  <c r="I22" i="20"/>
  <c r="G22" i="20"/>
  <c r="E22" i="20"/>
  <c r="D22" i="20"/>
  <c r="Q21" i="21"/>
  <c r="O21" i="21"/>
  <c r="M21" i="21"/>
  <c r="K21" i="21"/>
  <c r="I21" i="21"/>
  <c r="D21" i="21"/>
  <c r="E21" i="21"/>
  <c r="F21" i="21"/>
  <c r="G21" i="21"/>
  <c r="C21" i="21"/>
  <c r="L20" i="22"/>
  <c r="J20" i="22"/>
  <c r="H20" i="22"/>
  <c r="F20" i="22"/>
  <c r="D20" i="22"/>
  <c r="I20" i="22" s="1"/>
  <c r="D20" i="4"/>
  <c r="C20" i="4"/>
  <c r="N19" i="11"/>
  <c r="O19" i="11"/>
  <c r="P19" i="11"/>
  <c r="M19" i="11"/>
  <c r="K19" i="11"/>
  <c r="I19" i="11"/>
  <c r="G19" i="11"/>
  <c r="E19" i="11"/>
  <c r="K19" i="12"/>
  <c r="I19" i="12"/>
  <c r="G19" i="12"/>
  <c r="E19" i="12"/>
  <c r="F19" i="12" s="1"/>
  <c r="C19" i="12"/>
  <c r="K19" i="13"/>
  <c r="L19" i="13" s="1"/>
  <c r="I19" i="13"/>
  <c r="G19" i="13"/>
  <c r="H19" i="13" s="1"/>
  <c r="E19" i="13"/>
  <c r="C19" i="13"/>
  <c r="G19" i="14"/>
  <c r="E19" i="14"/>
  <c r="C19" i="14"/>
  <c r="G19" i="15"/>
  <c r="E19" i="15"/>
  <c r="C19" i="15"/>
  <c r="D19" i="15" s="1"/>
  <c r="U21" i="49"/>
  <c r="V21" i="49" s="1"/>
  <c r="S21" i="49"/>
  <c r="Q21" i="49"/>
  <c r="O21" i="49"/>
  <c r="M21" i="49"/>
  <c r="K21" i="49"/>
  <c r="I21" i="49"/>
  <c r="G21" i="49"/>
  <c r="E21" i="49"/>
  <c r="U21" i="8"/>
  <c r="S21" i="8"/>
  <c r="Q21" i="8"/>
  <c r="O21" i="8"/>
  <c r="M21" i="8"/>
  <c r="K21" i="8"/>
  <c r="I21" i="8"/>
  <c r="G21" i="8"/>
  <c r="E21" i="8"/>
  <c r="M19" i="9"/>
  <c r="K19" i="9"/>
  <c r="I19" i="9"/>
  <c r="G19" i="9"/>
  <c r="E19" i="9"/>
  <c r="F19" i="9" s="1"/>
  <c r="C19" i="9"/>
  <c r="M19" i="10"/>
  <c r="K19" i="10"/>
  <c r="I19" i="10"/>
  <c r="J19" i="10" s="1"/>
  <c r="G19" i="10"/>
  <c r="E19" i="10"/>
  <c r="C19" i="10"/>
  <c r="E19" i="5"/>
  <c r="C19" i="5"/>
  <c r="E19" i="6"/>
  <c r="C19" i="6"/>
  <c r="I19" i="6"/>
  <c r="L21" i="47"/>
  <c r="M21" i="47"/>
  <c r="E21" i="47" s="1"/>
  <c r="K21" i="47"/>
  <c r="H21" i="47"/>
  <c r="H19" i="9" s="1"/>
  <c r="I21" i="47"/>
  <c r="G21" i="47"/>
  <c r="P21" i="1"/>
  <c r="Q21" i="1"/>
  <c r="O21" i="1"/>
  <c r="L21" i="1"/>
  <c r="M21" i="1"/>
  <c r="K21" i="1"/>
  <c r="H21" i="1"/>
  <c r="I21" i="1"/>
  <c r="E21" i="1" s="1"/>
  <c r="G21" i="1"/>
  <c r="T21" i="17"/>
  <c r="F21" i="18"/>
  <c r="G21" i="18"/>
  <c r="H21" i="18"/>
  <c r="I21" i="18"/>
  <c r="J21" i="18"/>
  <c r="K21" i="18"/>
  <c r="L21" i="18"/>
  <c r="E21" i="18"/>
  <c r="J9" i="46"/>
  <c r="O9" i="46"/>
  <c r="J10" i="46"/>
  <c r="J11" i="46"/>
  <c r="J12" i="46"/>
  <c r="O12" i="46"/>
  <c r="O13" i="46"/>
  <c r="J15" i="46"/>
  <c r="O15" i="46"/>
  <c r="J16" i="46"/>
  <c r="J17" i="46"/>
  <c r="O18" i="46"/>
  <c r="J19" i="46"/>
  <c r="C7" i="22"/>
  <c r="M7" i="22" s="1"/>
  <c r="C8" i="22"/>
  <c r="M8" i="22" s="1"/>
  <c r="C9" i="22"/>
  <c r="E9" i="22" s="1"/>
  <c r="C10" i="22"/>
  <c r="C11" i="22"/>
  <c r="M11" i="22" s="1"/>
  <c r="C12" i="22"/>
  <c r="E12" i="22" s="1"/>
  <c r="C13" i="22"/>
  <c r="M13" i="22"/>
  <c r="C14" i="22"/>
  <c r="E14" i="22"/>
  <c r="C15" i="22"/>
  <c r="M15" i="22" s="1"/>
  <c r="E15" i="22"/>
  <c r="C16" i="22"/>
  <c r="E16" i="22" s="1"/>
  <c r="M16" i="22"/>
  <c r="C17" i="22"/>
  <c r="E17" i="22" s="1"/>
  <c r="C18" i="22"/>
  <c r="E18" i="22" s="1"/>
  <c r="C19" i="22"/>
  <c r="M19" i="22" s="1"/>
  <c r="C6" i="22"/>
  <c r="E6" i="22" s="1"/>
  <c r="C7" i="8"/>
  <c r="Z7" i="8" s="1"/>
  <c r="AA7" i="8"/>
  <c r="E8" i="17"/>
  <c r="R8" i="17" s="1"/>
  <c r="E9" i="17"/>
  <c r="N9" i="17" s="1"/>
  <c r="E10" i="17"/>
  <c r="J10" i="17"/>
  <c r="E11" i="17"/>
  <c r="R11" i="17" s="1"/>
  <c r="J11" i="17"/>
  <c r="E12" i="17"/>
  <c r="N12" i="17"/>
  <c r="E13" i="17"/>
  <c r="E14" i="17"/>
  <c r="J14" i="17" s="1"/>
  <c r="E15" i="17"/>
  <c r="J15" i="17" s="1"/>
  <c r="F15" i="17"/>
  <c r="E16" i="17"/>
  <c r="N16" i="17" s="1"/>
  <c r="R16" i="17"/>
  <c r="E17" i="17"/>
  <c r="R17" i="17" s="1"/>
  <c r="E18" i="17"/>
  <c r="N18" i="17" s="1"/>
  <c r="E19" i="17"/>
  <c r="E20" i="17"/>
  <c r="C8" i="17"/>
  <c r="P8" i="17" s="1"/>
  <c r="C9" i="17"/>
  <c r="H9" i="17" s="1"/>
  <c r="C10" i="17"/>
  <c r="H10" i="17" s="1"/>
  <c r="C11" i="17"/>
  <c r="C12" i="17"/>
  <c r="L12" i="17" s="1"/>
  <c r="C13" i="17"/>
  <c r="L13" i="17" s="1"/>
  <c r="C14" i="17"/>
  <c r="L14" i="17"/>
  <c r="C15" i="17"/>
  <c r="L15" i="17" s="1"/>
  <c r="H15" i="17"/>
  <c r="C16" i="17"/>
  <c r="C17" i="17"/>
  <c r="D17" i="17" s="1"/>
  <c r="C18" i="17"/>
  <c r="C19" i="17"/>
  <c r="D19" i="17" s="1"/>
  <c r="C20" i="17"/>
  <c r="E8" i="19"/>
  <c r="K8" i="19" s="1"/>
  <c r="E9" i="19"/>
  <c r="K9" i="19" s="1"/>
  <c r="E10" i="19"/>
  <c r="K10" i="19" s="1"/>
  <c r="E11" i="19"/>
  <c r="E12" i="19"/>
  <c r="E13" i="19"/>
  <c r="O13" i="19"/>
  <c r="E14" i="19"/>
  <c r="E15" i="19"/>
  <c r="G15" i="19" s="1"/>
  <c r="E16" i="19"/>
  <c r="I16" i="19" s="1"/>
  <c r="E17" i="19"/>
  <c r="O17" i="19" s="1"/>
  <c r="E18" i="19"/>
  <c r="E19" i="19"/>
  <c r="O19" i="19" s="1"/>
  <c r="E20" i="19"/>
  <c r="I20" i="19" s="1"/>
  <c r="C7" i="49"/>
  <c r="J7" i="49" s="1"/>
  <c r="C9" i="49"/>
  <c r="P9" i="49" s="1"/>
  <c r="C10" i="49"/>
  <c r="D10" i="49" s="1"/>
  <c r="C11" i="49"/>
  <c r="F11" i="49" s="1"/>
  <c r="C12" i="49"/>
  <c r="L12" i="49" s="1"/>
  <c r="C13" i="49"/>
  <c r="R13" i="49" s="1"/>
  <c r="C14" i="49"/>
  <c r="Z14" i="49" s="1"/>
  <c r="C15" i="49"/>
  <c r="P15" i="49" s="1"/>
  <c r="C16" i="49"/>
  <c r="H16" i="49" s="1"/>
  <c r="C17" i="49"/>
  <c r="P17" i="49" s="1"/>
  <c r="C18" i="49"/>
  <c r="C19" i="49"/>
  <c r="X19" i="49" s="1"/>
  <c r="C20" i="49"/>
  <c r="J20" i="49" s="1"/>
  <c r="C8" i="8"/>
  <c r="F8" i="8" s="1"/>
  <c r="C9" i="8"/>
  <c r="H9" i="8" s="1"/>
  <c r="C10" i="8"/>
  <c r="R10" i="8" s="1"/>
  <c r="C11" i="8"/>
  <c r="L11" i="8" s="1"/>
  <c r="C12" i="8"/>
  <c r="D12" i="8" s="1"/>
  <c r="C13" i="8"/>
  <c r="T13" i="8" s="1"/>
  <c r="AA13" i="8"/>
  <c r="C14" i="8"/>
  <c r="T14" i="8" s="1"/>
  <c r="C15" i="8"/>
  <c r="Z15" i="8" s="1"/>
  <c r="C16" i="8"/>
  <c r="R16" i="8" s="1"/>
  <c r="AA16" i="8"/>
  <c r="C17" i="8"/>
  <c r="Y17" i="8" s="1"/>
  <c r="C18" i="8"/>
  <c r="J18" i="8" s="1"/>
  <c r="C19" i="8"/>
  <c r="Y19" i="8" s="1"/>
  <c r="C20" i="8"/>
  <c r="P20" i="8" s="1"/>
  <c r="H10" i="3"/>
  <c r="H11" i="3"/>
  <c r="H12" i="3"/>
  <c r="F8" i="3"/>
  <c r="F11" i="3"/>
  <c r="F12" i="3"/>
  <c r="F13" i="3"/>
  <c r="F14" i="3"/>
  <c r="F17" i="3"/>
  <c r="D14" i="3"/>
  <c r="D12" i="3"/>
  <c r="D11" i="3"/>
  <c r="D10" i="3"/>
  <c r="C9" i="51"/>
  <c r="D9" i="51" s="1"/>
  <c r="C10" i="51"/>
  <c r="D10" i="51" s="1"/>
  <c r="C11" i="51"/>
  <c r="D11" i="51" s="1"/>
  <c r="C12" i="51"/>
  <c r="D12" i="51"/>
  <c r="C13" i="51"/>
  <c r="D13" i="51" s="1"/>
  <c r="C14" i="51"/>
  <c r="D14" i="51"/>
  <c r="C15" i="51"/>
  <c r="D15" i="51" s="1"/>
  <c r="C16" i="51"/>
  <c r="D16" i="51" s="1"/>
  <c r="C17" i="51"/>
  <c r="D17" i="51"/>
  <c r="C18" i="51"/>
  <c r="D18" i="51"/>
  <c r="C19" i="51"/>
  <c r="D19" i="51"/>
  <c r="C20" i="51"/>
  <c r="D20" i="51" s="1"/>
  <c r="C21" i="51"/>
  <c r="D21" i="51" s="1"/>
  <c r="C8" i="51"/>
  <c r="D8" i="51" s="1"/>
  <c r="C7" i="23"/>
  <c r="P7" i="23"/>
  <c r="C8" i="23"/>
  <c r="D8" i="23" s="1"/>
  <c r="G8" i="23"/>
  <c r="C9" i="23"/>
  <c r="C10" i="23"/>
  <c r="C11" i="23"/>
  <c r="G11" i="23" s="1"/>
  <c r="P11" i="23"/>
  <c r="C12" i="23"/>
  <c r="D12" i="23" s="1"/>
  <c r="C13" i="23"/>
  <c r="P13" i="23"/>
  <c r="C14" i="23"/>
  <c r="G14" i="23" s="1"/>
  <c r="C15" i="23"/>
  <c r="C16" i="23"/>
  <c r="D16" i="23"/>
  <c r="C17" i="23"/>
  <c r="D17" i="23"/>
  <c r="C18" i="23"/>
  <c r="C19" i="23"/>
  <c r="P19" i="23" s="1"/>
  <c r="C20" i="23"/>
  <c r="C8" i="24"/>
  <c r="D8" i="24" s="1"/>
  <c r="C9" i="24"/>
  <c r="D9" i="24" s="1"/>
  <c r="C10" i="24"/>
  <c r="D10" i="24" s="1"/>
  <c r="D11" i="24"/>
  <c r="C12" i="24"/>
  <c r="D12" i="24"/>
  <c r="C13" i="24"/>
  <c r="D13" i="24" s="1"/>
  <c r="C14" i="24"/>
  <c r="D14" i="24" s="1"/>
  <c r="C15" i="24"/>
  <c r="C16" i="24"/>
  <c r="D16" i="24" s="1"/>
  <c r="C17" i="24"/>
  <c r="C18" i="24"/>
  <c r="C19" i="24"/>
  <c r="C20" i="24"/>
  <c r="D20" i="24" s="1"/>
  <c r="C7" i="24"/>
  <c r="R12" i="17"/>
  <c r="P13" i="17"/>
  <c r="P14" i="17"/>
  <c r="N14" i="17"/>
  <c r="N15" i="17"/>
  <c r="F11" i="17"/>
  <c r="E7" i="17"/>
  <c r="C7" i="17"/>
  <c r="H7" i="17" s="1"/>
  <c r="D7" i="17"/>
  <c r="D8" i="18"/>
  <c r="N8" i="18" s="1"/>
  <c r="D9" i="18"/>
  <c r="N9" i="18" s="1"/>
  <c r="D10" i="18"/>
  <c r="N10" i="18" s="1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 s="1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S13" i="19"/>
  <c r="S15" i="19"/>
  <c r="Q13" i="19"/>
  <c r="Q15" i="19"/>
  <c r="O15" i="19"/>
  <c r="M15" i="19"/>
  <c r="K13" i="19"/>
  <c r="I13" i="19"/>
  <c r="I15" i="19"/>
  <c r="E7" i="19"/>
  <c r="I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F10" i="20" s="1"/>
  <c r="C11" i="20"/>
  <c r="L11" i="20" s="1"/>
  <c r="C12" i="20"/>
  <c r="N12" i="20" s="1"/>
  <c r="F12" i="20"/>
  <c r="C13" i="20"/>
  <c r="C14" i="20"/>
  <c r="L14" i="20" s="1"/>
  <c r="C15" i="20"/>
  <c r="H15" i="20" s="1"/>
  <c r="C16" i="20"/>
  <c r="C17" i="20"/>
  <c r="J17" i="20" s="1"/>
  <c r="C18" i="20"/>
  <c r="F18" i="20"/>
  <c r="C19" i="20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9" i="49"/>
  <c r="X16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0" i="22"/>
  <c r="K11" i="22"/>
  <c r="K12" i="22"/>
  <c r="K13" i="22"/>
  <c r="K14" i="22"/>
  <c r="K15" i="22"/>
  <c r="K16" i="22"/>
  <c r="K17" i="22"/>
  <c r="K19" i="22"/>
  <c r="I7" i="22"/>
  <c r="I8" i="22"/>
  <c r="I9" i="22"/>
  <c r="I10" i="22"/>
  <c r="I11" i="22"/>
  <c r="I12" i="22"/>
  <c r="I13" i="22"/>
  <c r="I16" i="22"/>
  <c r="I17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D6" i="11"/>
  <c r="C7" i="11"/>
  <c r="D7" i="11" s="1"/>
  <c r="J7" i="11"/>
  <c r="C8" i="11"/>
  <c r="J8" i="11" s="1"/>
  <c r="C9" i="11"/>
  <c r="D9" i="11" s="1"/>
  <c r="C10" i="11"/>
  <c r="L10" i="11" s="1"/>
  <c r="F10" i="11"/>
  <c r="C11" i="11"/>
  <c r="D11" i="11"/>
  <c r="C12" i="11"/>
  <c r="J12" i="11"/>
  <c r="C13" i="11"/>
  <c r="L13" i="11" s="1"/>
  <c r="C14" i="11"/>
  <c r="L14" i="11" s="1"/>
  <c r="C15" i="11"/>
  <c r="D15" i="11" s="1"/>
  <c r="C16" i="11"/>
  <c r="D16" i="11" s="1"/>
  <c r="C17" i="11"/>
  <c r="F17" i="11" s="1"/>
  <c r="C18" i="11"/>
  <c r="C5" i="11"/>
  <c r="F5" i="11"/>
  <c r="C8" i="49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C12" i="47"/>
  <c r="C13" i="47"/>
  <c r="F13" i="47" s="1"/>
  <c r="C14" i="47"/>
  <c r="C15" i="47"/>
  <c r="F15" i="47"/>
  <c r="C16" i="47"/>
  <c r="C17" i="47"/>
  <c r="C18" i="47"/>
  <c r="C19" i="47"/>
  <c r="C20" i="47"/>
  <c r="Y11" i="8"/>
  <c r="L13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F8" i="47" s="1"/>
  <c r="D9" i="47"/>
  <c r="F9" i="47" s="1"/>
  <c r="D10" i="47"/>
  <c r="N10" i="47" s="1"/>
  <c r="D11" i="47"/>
  <c r="D12" i="47"/>
  <c r="N12" i="47"/>
  <c r="D13" i="47"/>
  <c r="N13" i="47" s="1"/>
  <c r="D14" i="47"/>
  <c r="N14" i="47" s="1"/>
  <c r="D15" i="47"/>
  <c r="N15" i="47"/>
  <c r="D16" i="47"/>
  <c r="F16" i="47" s="1"/>
  <c r="D17" i="47"/>
  <c r="N17" i="47" s="1"/>
  <c r="D18" i="47"/>
  <c r="N18" i="47" s="1"/>
  <c r="D19" i="47"/>
  <c r="N19" i="47" s="1"/>
  <c r="D20" i="47"/>
  <c r="N20" i="47" s="1"/>
  <c r="C10" i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/>
  <c r="D9" i="1"/>
  <c r="R9" i="1"/>
  <c r="D10" i="1"/>
  <c r="D11" i="1"/>
  <c r="R11" i="1" s="1"/>
  <c r="D12" i="1"/>
  <c r="D13" i="1"/>
  <c r="R13" i="1" s="1"/>
  <c r="D14" i="1"/>
  <c r="D15" i="1"/>
  <c r="R15" i="1" s="1"/>
  <c r="D16" i="1"/>
  <c r="R16" i="1"/>
  <c r="D17" i="1"/>
  <c r="D18" i="1"/>
  <c r="R18" i="1" s="1"/>
  <c r="D19" i="1"/>
  <c r="D20" i="1"/>
  <c r="R20" i="1" s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9" i="49"/>
  <c r="T14" i="49"/>
  <c r="T18" i="49"/>
  <c r="T19" i="49"/>
  <c r="R9" i="49"/>
  <c r="R10" i="49"/>
  <c r="R14" i="49"/>
  <c r="P14" i="49"/>
  <c r="N9" i="49"/>
  <c r="N14" i="49"/>
  <c r="N15" i="49"/>
  <c r="N16" i="49"/>
  <c r="N20" i="49"/>
  <c r="V7" i="49"/>
  <c r="L14" i="49"/>
  <c r="L16" i="49"/>
  <c r="L18" i="49"/>
  <c r="J9" i="49"/>
  <c r="J10" i="49"/>
  <c r="J14" i="49"/>
  <c r="H9" i="49"/>
  <c r="H10" i="49"/>
  <c r="H14" i="49"/>
  <c r="F9" i="49"/>
  <c r="F14" i="49"/>
  <c r="F18" i="49"/>
  <c r="F20" i="49"/>
  <c r="D9" i="49"/>
  <c r="D14" i="49"/>
  <c r="D16" i="49"/>
  <c r="R9" i="8"/>
  <c r="P9" i="8"/>
  <c r="P15" i="8"/>
  <c r="N9" i="8"/>
  <c r="N15" i="8"/>
  <c r="H13" i="8"/>
  <c r="H19" i="8"/>
  <c r="D9" i="8"/>
  <c r="D14" i="8"/>
  <c r="V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N7" i="49"/>
  <c r="D7" i="49"/>
  <c r="L7" i="49"/>
  <c r="P7" i="49"/>
  <c r="N14" i="8"/>
  <c r="P16" i="8"/>
  <c r="C7" i="47"/>
  <c r="C14" i="1"/>
  <c r="F14" i="1" s="1"/>
  <c r="C20" i="1"/>
  <c r="C16" i="1"/>
  <c r="F16" i="1" s="1"/>
  <c r="C12" i="1"/>
  <c r="C8" i="1"/>
  <c r="F8" i="1" s="1"/>
  <c r="C13" i="1"/>
  <c r="C9" i="1"/>
  <c r="F9" i="1" s="1"/>
  <c r="C17" i="1"/>
  <c r="J20" i="1"/>
  <c r="G7" i="23"/>
  <c r="L7" i="17"/>
  <c r="J8" i="20"/>
  <c r="N13" i="8"/>
  <c r="R13" i="8"/>
  <c r="D13" i="8"/>
  <c r="F16" i="8"/>
  <c r="F9" i="8"/>
  <c r="H15" i="8"/>
  <c r="J15" i="8"/>
  <c r="N20" i="8"/>
  <c r="R19" i="8"/>
  <c r="Y13" i="8"/>
  <c r="L14" i="8"/>
  <c r="T11" i="8"/>
  <c r="Y20" i="8"/>
  <c r="Y16" i="8"/>
  <c r="F13" i="8"/>
  <c r="T18" i="8"/>
  <c r="D7" i="23"/>
  <c r="Q7" i="19"/>
  <c r="O7" i="19"/>
  <c r="S7" i="19"/>
  <c r="K7" i="19"/>
  <c r="O20" i="19"/>
  <c r="K14" i="19"/>
  <c r="M13" i="19"/>
  <c r="H5" i="11"/>
  <c r="D5" i="11"/>
  <c r="J5" i="11"/>
  <c r="L5" i="11"/>
  <c r="Y14" i="49"/>
  <c r="Z20" i="49"/>
  <c r="X14" i="49"/>
  <c r="Z14" i="8"/>
  <c r="AA19" i="8"/>
  <c r="P20" i="23"/>
  <c r="D20" i="23"/>
  <c r="F21" i="20"/>
  <c r="E19" i="22"/>
  <c r="O20" i="46"/>
  <c r="F19" i="47"/>
  <c r="D18" i="23"/>
  <c r="Q18" i="19"/>
  <c r="K18" i="19"/>
  <c r="M18" i="19"/>
  <c r="M17" i="22"/>
  <c r="G17" i="23"/>
  <c r="P17" i="23"/>
  <c r="L18" i="20"/>
  <c r="G16" i="19"/>
  <c r="O16" i="46"/>
  <c r="P16" i="20"/>
  <c r="P16" i="46"/>
  <c r="J16" i="20"/>
  <c r="N16" i="20"/>
  <c r="M14" i="22"/>
  <c r="G13" i="23"/>
  <c r="G13" i="19"/>
  <c r="G12" i="23"/>
  <c r="P12" i="23"/>
  <c r="J13" i="46"/>
  <c r="F13" i="20"/>
  <c r="H13" i="20"/>
  <c r="L13" i="20"/>
  <c r="O11" i="46"/>
  <c r="P11" i="20"/>
  <c r="F11" i="20"/>
  <c r="J15" i="20"/>
  <c r="L15" i="20"/>
  <c r="P15" i="46"/>
  <c r="E13" i="22"/>
  <c r="C20" i="22"/>
  <c r="E20" i="22" s="1"/>
  <c r="F11" i="1"/>
  <c r="H10" i="20"/>
  <c r="L10" i="20"/>
  <c r="P10" i="20"/>
  <c r="R10" i="20"/>
  <c r="J9" i="20"/>
  <c r="R9" i="20"/>
  <c r="L9" i="20"/>
  <c r="F9" i="20"/>
  <c r="E7" i="22"/>
  <c r="L12" i="11"/>
  <c r="L7" i="11"/>
  <c r="J9" i="11"/>
  <c r="H9" i="11"/>
  <c r="F9" i="11"/>
  <c r="F12" i="11"/>
  <c r="F7" i="11"/>
  <c r="H8" i="11"/>
  <c r="J15" i="11"/>
  <c r="L11" i="11"/>
  <c r="H12" i="11"/>
  <c r="H7" i="11"/>
  <c r="D12" i="11"/>
  <c r="F8" i="17"/>
  <c r="H12" i="17"/>
  <c r="G8" i="19"/>
  <c r="P12" i="17"/>
  <c r="AA9" i="8"/>
  <c r="D12" i="17"/>
  <c r="I8" i="19"/>
  <c r="R18" i="17"/>
  <c r="S10" i="19"/>
  <c r="Z13" i="8"/>
  <c r="X7" i="49"/>
  <c r="D8" i="11"/>
  <c r="L8" i="11"/>
  <c r="F9" i="17"/>
  <c r="Z9" i="49"/>
  <c r="X11" i="49"/>
  <c r="J11" i="49"/>
  <c r="D11" i="49"/>
  <c r="N11" i="49"/>
  <c r="P11" i="49"/>
  <c r="T11" i="49"/>
  <c r="R10" i="17"/>
  <c r="F10" i="17"/>
  <c r="N10" i="17"/>
  <c r="G9" i="19"/>
  <c r="P19" i="17"/>
  <c r="L19" i="17"/>
  <c r="H19" i="17"/>
  <c r="D15" i="17"/>
  <c r="Y15" i="49"/>
  <c r="G20" i="19"/>
  <c r="K16" i="19"/>
  <c r="S16" i="19"/>
  <c r="M16" i="19"/>
  <c r="N20" i="17"/>
  <c r="J20" i="17"/>
  <c r="R20" i="17"/>
  <c r="F20" i="17"/>
  <c r="D13" i="17"/>
  <c r="D17" i="3"/>
  <c r="H17" i="3"/>
  <c r="D13" i="3"/>
  <c r="L15" i="11"/>
  <c r="F15" i="11"/>
  <c r="H15" i="11"/>
  <c r="X13" i="49"/>
  <c r="N8" i="17"/>
  <c r="J8" i="17"/>
  <c r="H14" i="17"/>
  <c r="J18" i="17"/>
  <c r="F18" i="11"/>
  <c r="H18" i="11"/>
  <c r="R19" i="49"/>
  <c r="D19" i="49"/>
  <c r="L19" i="49"/>
  <c r="D9" i="3"/>
  <c r="C21" i="23"/>
  <c r="M22" i="46"/>
  <c r="R11" i="20"/>
  <c r="N11" i="20"/>
  <c r="J11" i="20"/>
  <c r="H11" i="20"/>
  <c r="P11" i="46"/>
  <c r="J19" i="9"/>
  <c r="L19" i="12"/>
  <c r="D10" i="11"/>
  <c r="J10" i="11"/>
  <c r="H10" i="11"/>
  <c r="D13" i="23"/>
  <c r="F17" i="20"/>
  <c r="P17" i="20"/>
  <c r="L17" i="20"/>
  <c r="H17" i="20"/>
  <c r="D19" i="5"/>
  <c r="N16" i="47"/>
  <c r="J19" i="13"/>
  <c r="P18" i="23"/>
  <c r="N19" i="20"/>
  <c r="R19" i="20"/>
  <c r="F18" i="1"/>
  <c r="F20" i="47"/>
  <c r="R19" i="1"/>
  <c r="C21" i="8"/>
  <c r="AA21" i="8" s="1"/>
  <c r="D21" i="8"/>
  <c r="F12" i="17"/>
  <c r="J12" i="17"/>
  <c r="D19" i="13"/>
  <c r="D14" i="17"/>
  <c r="K13" i="24"/>
  <c r="J14" i="46"/>
  <c r="V21" i="8"/>
  <c r="D15" i="24"/>
  <c r="L19" i="10"/>
  <c r="D18" i="24"/>
  <c r="R18" i="20"/>
  <c r="J18" i="20"/>
  <c r="P18" i="20"/>
  <c r="H18" i="20"/>
  <c r="N18" i="20"/>
  <c r="C21" i="49"/>
  <c r="R21" i="49" s="1"/>
  <c r="T21" i="49"/>
  <c r="O19" i="10"/>
  <c r="G9" i="23"/>
  <c r="N15" i="20"/>
  <c r="R15" i="20"/>
  <c r="P8" i="23"/>
  <c r="H16" i="8"/>
  <c r="D16" i="8"/>
  <c r="J16" i="8"/>
  <c r="Z16" i="8"/>
  <c r="L16" i="8"/>
  <c r="H8" i="8"/>
  <c r="S18" i="19"/>
  <c r="O18" i="19"/>
  <c r="I18" i="19"/>
  <c r="G18" i="19"/>
  <c r="J21" i="46"/>
  <c r="O21" i="46"/>
  <c r="H8" i="20"/>
  <c r="N8" i="20"/>
  <c r="F21" i="8"/>
  <c r="P21" i="20"/>
  <c r="J21" i="20"/>
  <c r="R21" i="20"/>
  <c r="J14" i="8"/>
  <c r="P14" i="8"/>
  <c r="F14" i="8"/>
  <c r="H14" i="8"/>
  <c r="AA14" i="8"/>
  <c r="Y14" i="8"/>
  <c r="R14" i="8"/>
  <c r="O8" i="19"/>
  <c r="M8" i="19"/>
  <c r="S8" i="19"/>
  <c r="N21" i="8"/>
  <c r="R17" i="1"/>
  <c r="F14" i="11"/>
  <c r="D14" i="23"/>
  <c r="Z18" i="49"/>
  <c r="N18" i="49"/>
  <c r="H18" i="49"/>
  <c r="P18" i="49"/>
  <c r="R18" i="49"/>
  <c r="J18" i="49"/>
  <c r="D18" i="49"/>
  <c r="X18" i="49"/>
  <c r="Y18" i="49"/>
  <c r="Y11" i="49"/>
  <c r="L11" i="49"/>
  <c r="Z11" i="49"/>
  <c r="H11" i="49"/>
  <c r="R11" i="49"/>
  <c r="O19" i="46"/>
  <c r="P19" i="46"/>
  <c r="D13" i="11"/>
  <c r="H13" i="11"/>
  <c r="F13" i="11"/>
  <c r="P21" i="46"/>
  <c r="H16" i="17"/>
  <c r="G20" i="23"/>
  <c r="K11" i="24"/>
  <c r="R20" i="8"/>
  <c r="F20" i="8"/>
  <c r="L20" i="8"/>
  <c r="D10" i="17"/>
  <c r="L10" i="17"/>
  <c r="P10" i="17"/>
  <c r="F16" i="17"/>
  <c r="D8" i="49"/>
  <c r="R8" i="49"/>
  <c r="H8" i="49"/>
  <c r="T8" i="49"/>
  <c r="Z11" i="8"/>
  <c r="P11" i="8"/>
  <c r="N7" i="47"/>
  <c r="F7" i="47"/>
  <c r="H6" i="3"/>
  <c r="F6" i="3"/>
  <c r="D6" i="3"/>
  <c r="R14" i="1"/>
  <c r="F10" i="8"/>
  <c r="P10" i="8"/>
  <c r="J10" i="8"/>
  <c r="D10" i="8"/>
  <c r="T10" i="8"/>
  <c r="L17" i="17"/>
  <c r="P9" i="46"/>
  <c r="F21" i="49"/>
  <c r="N21" i="49"/>
  <c r="J21" i="8"/>
  <c r="L8" i="49"/>
  <c r="N11" i="47"/>
  <c r="F16" i="20"/>
  <c r="R16" i="20"/>
  <c r="L16" i="20"/>
  <c r="H16" i="20"/>
  <c r="N9" i="20"/>
  <c r="H9" i="20"/>
  <c r="G18" i="23"/>
  <c r="D16" i="17"/>
  <c r="Z7" i="49"/>
  <c r="F7" i="49"/>
  <c r="N10" i="49"/>
  <c r="H8" i="3"/>
  <c r="K15" i="19"/>
  <c r="J19" i="17"/>
  <c r="D19" i="3"/>
  <c r="N17" i="20"/>
  <c r="H7" i="49"/>
  <c r="L9" i="11"/>
  <c r="X10" i="49"/>
  <c r="H18" i="8"/>
  <c r="T7" i="49"/>
  <c r="F12" i="47"/>
  <c r="M7" i="19"/>
  <c r="R7" i="49"/>
  <c r="R17" i="20"/>
  <c r="G7" i="19"/>
  <c r="R15" i="17"/>
  <c r="D7" i="8"/>
  <c r="M9" i="19" l="1"/>
  <c r="O16" i="19"/>
  <c r="Q9" i="19"/>
  <c r="O9" i="19"/>
  <c r="Q8" i="19"/>
  <c r="D21" i="19"/>
  <c r="S9" i="19"/>
  <c r="Q10" i="19"/>
  <c r="I9" i="19"/>
  <c r="I17" i="19"/>
  <c r="Z17" i="49"/>
  <c r="J21" i="49"/>
  <c r="X21" i="49"/>
  <c r="D17" i="49"/>
  <c r="Y17" i="49"/>
  <c r="X17" i="49"/>
  <c r="N17" i="49"/>
  <c r="P21" i="49"/>
  <c r="Z10" i="49"/>
  <c r="Z17" i="8"/>
  <c r="Y9" i="8"/>
  <c r="T9" i="8"/>
  <c r="J9" i="8"/>
  <c r="P21" i="8"/>
  <c r="AA17" i="8"/>
  <c r="Z18" i="8"/>
  <c r="T19" i="8"/>
  <c r="T16" i="8"/>
  <c r="L9" i="8"/>
  <c r="Z9" i="8"/>
  <c r="H17" i="8"/>
  <c r="T8" i="8"/>
  <c r="T17" i="8"/>
  <c r="N17" i="8"/>
  <c r="Z21" i="8"/>
  <c r="N16" i="8"/>
  <c r="C21" i="18"/>
  <c r="D14" i="11"/>
  <c r="P8" i="20"/>
  <c r="Y8" i="8"/>
  <c r="Y13" i="49"/>
  <c r="F8" i="11"/>
  <c r="D9" i="17"/>
  <c r="O10" i="46"/>
  <c r="R20" i="20"/>
  <c r="F10" i="47"/>
  <c r="F19" i="49"/>
  <c r="J13" i="49"/>
  <c r="T20" i="49"/>
  <c r="F15" i="1"/>
  <c r="F12" i="1"/>
  <c r="R12" i="20"/>
  <c r="Y20" i="49"/>
  <c r="L7" i="8"/>
  <c r="E8" i="22"/>
  <c r="D21" i="1"/>
  <c r="D19" i="9"/>
  <c r="R21" i="8"/>
  <c r="C22" i="20"/>
  <c r="F22" i="20" s="1"/>
  <c r="C21" i="24"/>
  <c r="K21" i="24" s="1"/>
  <c r="R22" i="50"/>
  <c r="H15" i="3"/>
  <c r="O17" i="46"/>
  <c r="F7" i="3"/>
  <c r="F7" i="8"/>
  <c r="H17" i="17"/>
  <c r="L21" i="49"/>
  <c r="J19" i="12"/>
  <c r="M20" i="22"/>
  <c r="G19" i="23"/>
  <c r="M20" i="19"/>
  <c r="D15" i="8"/>
  <c r="H6" i="11"/>
  <c r="X20" i="49"/>
  <c r="R14" i="17"/>
  <c r="K16" i="24"/>
  <c r="H18" i="3"/>
  <c r="Z19" i="49"/>
  <c r="F18" i="17"/>
  <c r="M6" i="22"/>
  <c r="D19" i="6"/>
  <c r="F19" i="15"/>
  <c r="C22" i="51"/>
  <c r="D22" i="51" s="1"/>
  <c r="P17" i="46"/>
  <c r="Z13" i="49"/>
  <c r="L20" i="49"/>
  <c r="L21" i="21"/>
  <c r="N13" i="49"/>
  <c r="H7" i="8"/>
  <c r="F13" i="49"/>
  <c r="P20" i="49"/>
  <c r="T7" i="8"/>
  <c r="R18" i="8"/>
  <c r="Y7" i="8"/>
  <c r="P17" i="17"/>
  <c r="O19" i="9"/>
  <c r="L19" i="9"/>
  <c r="L15" i="49"/>
  <c r="Q19" i="19"/>
  <c r="D19" i="23"/>
  <c r="N7" i="8"/>
  <c r="R15" i="8"/>
  <c r="P19" i="49"/>
  <c r="T13" i="49"/>
  <c r="F19" i="1"/>
  <c r="F14" i="17"/>
  <c r="Q16" i="19"/>
  <c r="D19" i="14"/>
  <c r="G20" i="22"/>
  <c r="N21" i="21"/>
  <c r="E22" i="46"/>
  <c r="Z8" i="8"/>
  <c r="D19" i="12"/>
  <c r="L16" i="11"/>
  <c r="H15" i="49"/>
  <c r="P10" i="46"/>
  <c r="P7" i="8"/>
  <c r="J7" i="8"/>
  <c r="F15" i="8"/>
  <c r="H20" i="49"/>
  <c r="F19" i="14"/>
  <c r="K10" i="24"/>
  <c r="F19" i="5"/>
  <c r="H14" i="11"/>
  <c r="S20" i="19"/>
  <c r="F13" i="1"/>
  <c r="R7" i="8"/>
  <c r="D20" i="49"/>
  <c r="P13" i="49"/>
  <c r="F17" i="1"/>
  <c r="Y15" i="8"/>
  <c r="L17" i="11"/>
  <c r="Q20" i="19"/>
  <c r="H13" i="17"/>
  <c r="K19" i="24"/>
  <c r="D18" i="3"/>
  <c r="Y9" i="49"/>
  <c r="M18" i="22"/>
  <c r="E11" i="22"/>
  <c r="P12" i="46"/>
  <c r="D19" i="10"/>
  <c r="H19" i="14"/>
  <c r="C21" i="17"/>
  <c r="F14" i="47"/>
  <c r="D8" i="8"/>
  <c r="T15" i="8"/>
  <c r="P8" i="8"/>
  <c r="H13" i="49"/>
  <c r="L13" i="49"/>
  <c r="R20" i="49"/>
  <c r="F15" i="20"/>
  <c r="H8" i="17"/>
  <c r="K18" i="24"/>
  <c r="AA10" i="8"/>
  <c r="Y16" i="49"/>
  <c r="J9" i="17"/>
  <c r="C21" i="47"/>
  <c r="F19" i="10"/>
  <c r="N19" i="13"/>
  <c r="K20" i="22"/>
  <c r="E21" i="17"/>
  <c r="J21" i="17" s="1"/>
  <c r="F18" i="47"/>
  <c r="T15" i="49"/>
  <c r="J14" i="11"/>
  <c r="H12" i="20"/>
  <c r="Z15" i="49"/>
  <c r="R8" i="8"/>
  <c r="K19" i="19"/>
  <c r="F9" i="3"/>
  <c r="L8" i="8"/>
  <c r="N8" i="8"/>
  <c r="J12" i="20"/>
  <c r="K20" i="19"/>
  <c r="D8" i="17"/>
  <c r="M19" i="19"/>
  <c r="J8" i="8"/>
  <c r="AA8" i="8"/>
  <c r="P12" i="20"/>
  <c r="J16" i="11"/>
  <c r="N10" i="20"/>
  <c r="AA15" i="8"/>
  <c r="F11" i="47"/>
  <c r="H16" i="11"/>
  <c r="K12" i="24"/>
  <c r="AA18" i="8"/>
  <c r="P9" i="17"/>
  <c r="R9" i="17"/>
  <c r="J18" i="46"/>
  <c r="F19" i="13"/>
  <c r="D13" i="49"/>
  <c r="L8" i="17"/>
  <c r="M9" i="22"/>
  <c r="F18" i="8"/>
  <c r="Z21" i="49"/>
  <c r="F8" i="20"/>
  <c r="I19" i="5"/>
  <c r="X15" i="49"/>
  <c r="G19" i="19"/>
  <c r="J10" i="20"/>
  <c r="L15" i="8"/>
  <c r="R8" i="20"/>
  <c r="F17" i="47"/>
  <c r="N9" i="47"/>
  <c r="I19" i="19"/>
  <c r="R21" i="1"/>
  <c r="N13" i="17"/>
  <c r="J13" i="17"/>
  <c r="F13" i="17"/>
  <c r="J21" i="21"/>
  <c r="T21" i="21"/>
  <c r="H21" i="21"/>
  <c r="O22" i="46"/>
  <c r="J22" i="46"/>
  <c r="R19" i="17"/>
  <c r="F19" i="17"/>
  <c r="Q17" i="19"/>
  <c r="M17" i="19"/>
  <c r="S17" i="19"/>
  <c r="H19" i="12"/>
  <c r="N19" i="12"/>
  <c r="D21" i="24"/>
  <c r="O14" i="46"/>
  <c r="P14" i="46"/>
  <c r="L12" i="8"/>
  <c r="P12" i="8"/>
  <c r="N12" i="8"/>
  <c r="T12" i="8"/>
  <c r="H12" i="8"/>
  <c r="J12" i="8"/>
  <c r="Y12" i="8"/>
  <c r="AA12" i="8"/>
  <c r="L21" i="20"/>
  <c r="H21" i="20"/>
  <c r="N21" i="20"/>
  <c r="AA11" i="8"/>
  <c r="H11" i="8"/>
  <c r="D11" i="8"/>
  <c r="J11" i="8"/>
  <c r="R11" i="8"/>
  <c r="N11" i="8"/>
  <c r="F17" i="49"/>
  <c r="J17" i="49"/>
  <c r="R17" i="49"/>
  <c r="T17" i="49"/>
  <c r="H17" i="49"/>
  <c r="N17" i="17"/>
  <c r="J17" i="17"/>
  <c r="F17" i="17"/>
  <c r="C19" i="11"/>
  <c r="Q19" i="11"/>
  <c r="P12" i="49"/>
  <c r="J12" i="49"/>
  <c r="T12" i="49"/>
  <c r="Y12" i="49"/>
  <c r="X12" i="49"/>
  <c r="R12" i="49"/>
  <c r="C20" i="3"/>
  <c r="F20" i="3" s="1"/>
  <c r="D15" i="23"/>
  <c r="G15" i="23"/>
  <c r="D17" i="11"/>
  <c r="P21" i="23"/>
  <c r="F10" i="49"/>
  <c r="P10" i="49"/>
  <c r="Y10" i="49"/>
  <c r="L10" i="49"/>
  <c r="H14" i="20"/>
  <c r="D19" i="24"/>
  <c r="E21" i="19"/>
  <c r="M21" i="19" s="1"/>
  <c r="R12" i="1"/>
  <c r="H12" i="49"/>
  <c r="N19" i="17"/>
  <c r="K17" i="24"/>
  <c r="D17" i="24"/>
  <c r="Z19" i="8"/>
  <c r="N19" i="8"/>
  <c r="D19" i="8"/>
  <c r="F19" i="8"/>
  <c r="L19" i="8"/>
  <c r="J19" i="8"/>
  <c r="P19" i="8"/>
  <c r="D20" i="17"/>
  <c r="L20" i="17"/>
  <c r="H20" i="17"/>
  <c r="P20" i="17"/>
  <c r="P11" i="17"/>
  <c r="D11" i="17"/>
  <c r="L11" i="17"/>
  <c r="H11" i="17"/>
  <c r="J20" i="46"/>
  <c r="P20" i="46"/>
  <c r="L21" i="17"/>
  <c r="D21" i="17"/>
  <c r="K11" i="19"/>
  <c r="I11" i="19"/>
  <c r="M11" i="19"/>
  <c r="R21" i="21"/>
  <c r="D15" i="3"/>
  <c r="D21" i="23"/>
  <c r="G21" i="23"/>
  <c r="K14" i="24"/>
  <c r="J21" i="1"/>
  <c r="D12" i="49"/>
  <c r="J13" i="11"/>
  <c r="F12" i="8"/>
  <c r="R10" i="1"/>
  <c r="F10" i="1"/>
  <c r="X8" i="49"/>
  <c r="Y8" i="49"/>
  <c r="P8" i="49"/>
  <c r="Z8" i="49"/>
  <c r="N8" i="49"/>
  <c r="F8" i="49"/>
  <c r="J8" i="49"/>
  <c r="J20" i="20"/>
  <c r="N20" i="20"/>
  <c r="H20" i="20"/>
  <c r="L20" i="20"/>
  <c r="P20" i="20"/>
  <c r="I14" i="19"/>
  <c r="M14" i="19"/>
  <c r="S14" i="19"/>
  <c r="G14" i="19"/>
  <c r="O14" i="19"/>
  <c r="Q14" i="19"/>
  <c r="H21" i="8"/>
  <c r="N21" i="17"/>
  <c r="F21" i="17"/>
  <c r="R7" i="17"/>
  <c r="J7" i="17"/>
  <c r="N7" i="17"/>
  <c r="F7" i="17"/>
  <c r="Q12" i="19"/>
  <c r="S12" i="19"/>
  <c r="F16" i="3"/>
  <c r="D16" i="3"/>
  <c r="H16" i="3"/>
  <c r="E20" i="4"/>
  <c r="R14" i="20"/>
  <c r="N14" i="20"/>
  <c r="F14" i="20"/>
  <c r="J14" i="20"/>
  <c r="P14" i="20"/>
  <c r="P21" i="21"/>
  <c r="J8" i="46"/>
  <c r="O8" i="46"/>
  <c r="Z12" i="8"/>
  <c r="R13" i="17"/>
  <c r="U21" i="19"/>
  <c r="O11" i="19"/>
  <c r="Z12" i="49"/>
  <c r="F11" i="8"/>
  <c r="L17" i="49"/>
  <c r="F20" i="1"/>
  <c r="F6" i="11"/>
  <c r="J6" i="11"/>
  <c r="F19" i="20"/>
  <c r="H19" i="20"/>
  <c r="J19" i="20"/>
  <c r="L19" i="20"/>
  <c r="P19" i="20"/>
  <c r="Y18" i="8"/>
  <c r="D18" i="8"/>
  <c r="L18" i="8"/>
  <c r="P18" i="8"/>
  <c r="N18" i="8"/>
  <c r="D18" i="17"/>
  <c r="P18" i="17"/>
  <c r="L18" i="17"/>
  <c r="H18" i="17"/>
  <c r="M10" i="22"/>
  <c r="E10" i="22"/>
  <c r="D21" i="18"/>
  <c r="N21" i="18" s="1"/>
  <c r="H19" i="3"/>
  <c r="F19" i="3"/>
  <c r="H17" i="11"/>
  <c r="J17" i="11"/>
  <c r="J13" i="20"/>
  <c r="P13" i="20"/>
  <c r="R13" i="20"/>
  <c r="H7" i="3"/>
  <c r="M12" i="19"/>
  <c r="G11" i="19"/>
  <c r="T21" i="8"/>
  <c r="I12" i="19"/>
  <c r="Q11" i="19"/>
  <c r="F12" i="49"/>
  <c r="G17" i="19"/>
  <c r="R12" i="8"/>
  <c r="T10" i="49"/>
  <c r="J11" i="11"/>
  <c r="F11" i="11"/>
  <c r="H11" i="11"/>
  <c r="N11" i="17"/>
  <c r="D10" i="23"/>
  <c r="P10" i="23"/>
  <c r="G10" i="23"/>
  <c r="L21" i="8"/>
  <c r="P16" i="23"/>
  <c r="G16" i="23"/>
  <c r="F7" i="1"/>
  <c r="K7" i="24"/>
  <c r="D7" i="24"/>
  <c r="N21" i="1"/>
  <c r="P13" i="46"/>
  <c r="P8" i="46"/>
  <c r="Y21" i="8"/>
  <c r="S11" i="19"/>
  <c r="K8" i="24"/>
  <c r="P15" i="23"/>
  <c r="K17" i="19"/>
  <c r="K15" i="24"/>
  <c r="O12" i="19"/>
  <c r="N12" i="49"/>
  <c r="N13" i="20"/>
  <c r="D18" i="11"/>
  <c r="L18" i="11"/>
  <c r="J18" i="11"/>
  <c r="K12" i="19"/>
  <c r="P9" i="23"/>
  <c r="D9" i="23"/>
  <c r="G12" i="19"/>
  <c r="L16" i="17"/>
  <c r="P16" i="17"/>
  <c r="C21" i="1"/>
  <c r="F21" i="1" s="1"/>
  <c r="H21" i="49"/>
  <c r="S19" i="19"/>
  <c r="P15" i="17"/>
  <c r="F17" i="8"/>
  <c r="D21" i="49"/>
  <c r="R15" i="49"/>
  <c r="P14" i="23"/>
  <c r="M10" i="19"/>
  <c r="Y21" i="49"/>
  <c r="N19" i="49"/>
  <c r="F16" i="11"/>
  <c r="F15" i="49"/>
  <c r="L9" i="17"/>
  <c r="Z16" i="49"/>
  <c r="P13" i="8"/>
  <c r="J13" i="8"/>
  <c r="F16" i="49"/>
  <c r="K20" i="24"/>
  <c r="Y7" i="49"/>
  <c r="H10" i="8"/>
  <c r="Y19" i="49"/>
  <c r="R17" i="8"/>
  <c r="J15" i="49"/>
  <c r="T20" i="8"/>
  <c r="K9" i="24"/>
  <c r="I10" i="19"/>
  <c r="P18" i="46"/>
  <c r="H19" i="10"/>
  <c r="J19" i="49"/>
  <c r="D15" i="49"/>
  <c r="L10" i="8"/>
  <c r="J16" i="49"/>
  <c r="L9" i="49"/>
  <c r="T16" i="49"/>
  <c r="M12" i="22"/>
  <c r="P17" i="8"/>
  <c r="AA20" i="8"/>
  <c r="N8" i="47"/>
  <c r="G10" i="19"/>
  <c r="H19" i="15"/>
  <c r="H19" i="49"/>
  <c r="D11" i="23"/>
  <c r="J20" i="8"/>
  <c r="J17" i="8"/>
  <c r="P7" i="17"/>
  <c r="L17" i="8"/>
  <c r="P16" i="49"/>
  <c r="D17" i="8"/>
  <c r="Z10" i="8"/>
  <c r="D20" i="8"/>
  <c r="O10" i="19"/>
  <c r="D21" i="47"/>
  <c r="F21" i="47" s="1"/>
  <c r="F19" i="6"/>
  <c r="J16" i="17"/>
  <c r="L12" i="20"/>
  <c r="H20" i="8"/>
  <c r="R16" i="49"/>
  <c r="P15" i="20"/>
  <c r="Y10" i="8"/>
  <c r="Z20" i="8"/>
  <c r="J21" i="47"/>
  <c r="N10" i="8"/>
  <c r="L22" i="20" l="1"/>
  <c r="O21" i="19"/>
  <c r="R22" i="20"/>
  <c r="Q21" i="19"/>
  <c r="N22" i="20"/>
  <c r="J22" i="20"/>
  <c r="P22" i="20"/>
  <c r="H22" i="20"/>
  <c r="P21" i="17"/>
  <c r="H21" i="17"/>
  <c r="P22" i="46"/>
  <c r="R21" i="17"/>
  <c r="N21" i="47"/>
  <c r="D19" i="11"/>
  <c r="F19" i="11"/>
  <c r="J19" i="11"/>
  <c r="L19" i="11"/>
  <c r="H19" i="11"/>
  <c r="K21" i="19"/>
  <c r="I21" i="19"/>
  <c r="S21" i="19"/>
  <c r="D20" i="3"/>
  <c r="H20" i="3"/>
  <c r="G21" i="19"/>
</calcChain>
</file>

<file path=xl/sharedStrings.xml><?xml version="1.0" encoding="utf-8"?>
<sst xmlns="http://schemas.openxmlformats.org/spreadsheetml/2006/main" count="854" uniqueCount="241">
  <si>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</si>
  <si>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</si>
  <si>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</si>
  <si>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</si>
  <si>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</si>
  <si>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</si>
  <si>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</si>
  <si>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</si>
  <si>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</si>
  <si>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</si>
  <si>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</si>
  <si>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</si>
  <si>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</si>
  <si>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</si>
  <si>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</si>
  <si>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</si>
  <si>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</si>
  <si>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</si>
  <si>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</si>
  <si>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</si>
  <si>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</si>
  <si>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</si>
  <si>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</si>
  <si>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</si>
  <si>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</si>
  <si>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</si>
  <si>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</si>
  <si>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</si>
  <si>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</si>
  <si>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</si>
  <si>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</si>
  <si>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</si>
  <si>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</si>
  <si>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</si>
  <si>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</si>
  <si>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</si>
  <si>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</si>
  <si>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</si>
  <si>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</si>
  <si>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</si>
  <si>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</si>
  <si>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</si>
  <si>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</si>
  <si>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</si>
  <si>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</si>
  <si>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</si>
  <si>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</si>
  <si>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</si>
  <si>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</si>
  <si>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</si>
  <si>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</si>
  <si>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</si>
  <si>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</si>
  <si>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</si>
  <si>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</si>
  <si>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</si>
  <si>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</si>
  <si>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</si>
  <si>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</si>
  <si>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</si>
  <si>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</si>
  <si>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</si>
  <si>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</si>
  <si>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</si>
  <si>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</si>
  <si>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</si>
  <si>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</si>
  <si>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</si>
  <si>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</si>
  <si>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</si>
  <si>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</si>
  <si>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</si>
  <si>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</si>
  <si>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</si>
  <si>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</si>
  <si>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</si>
  <si>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</si>
  <si>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</si>
  <si>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</si>
  <si>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</si>
  <si>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</si>
  <si>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</si>
  <si>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</si>
  <si>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</si>
  <si>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</si>
  <si>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</si>
  <si>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</si>
  <si>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</si>
  <si>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</si>
  <si>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</si>
  <si>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</si>
  <si>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</si>
  <si>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</si>
  <si>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</si>
  <si>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</si>
  <si>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</si>
  <si>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</si>
  <si>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</si>
  <si>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</si>
  <si>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</si>
  <si>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</si>
  <si>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</si>
  <si>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</si>
  <si>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</si>
  <si>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</si>
  <si>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</si>
  <si>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</si>
  <si>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</si>
  <si>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</si>
  <si>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</si>
  <si>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</si>
  <si>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</si>
  <si>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</si>
  <si>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</si>
  <si>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</si>
  <si>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</si>
  <si>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</si>
  <si>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</si>
  <si>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</si>
  <si>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</si>
  <si>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</si>
  <si>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</si>
  <si>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</si>
  <si>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</si>
  <si>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</si>
  <si>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</si>
  <si>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</si>
  <si>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</si>
  <si>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</si>
  <si>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</si>
  <si>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</si>
  <si>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</si>
  <si>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</si>
  <si>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</si>
  <si>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</si>
  <si>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</si>
  <si>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</si>
  <si>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</si>
  <si>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</si>
  <si>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</si>
  <si>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</si>
  <si>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</si>
  <si>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</si>
  <si>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</si>
  <si>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</si>
  <si>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</si>
  <si>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</si>
  <si>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</si>
  <si>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</si>
  <si>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</si>
  <si>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</si>
  <si>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</si>
  <si>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</si>
  <si>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</si>
  <si>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Общее количество конкурсов</t>
  </si>
  <si>
    <t>Доля конкурсов на замещение вакантных должностей,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</si>
  <si>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</si>
  <si>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</si>
  <si>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</si>
  <si>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</si>
  <si>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</si>
  <si>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</si>
  <si>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</si>
  <si>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</si>
  <si>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</si>
  <si>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</si>
  <si>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</si>
  <si>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</si>
  <si>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</si>
  <si>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</si>
  <si>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</si>
  <si>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</si>
  <si>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</si>
  <si>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</si>
  <si>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</si>
  <si>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</si>
  <si>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</si>
  <si>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</si>
  <si>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</si>
  <si>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</si>
  <si>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</si>
  <si>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</si>
  <si>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</si>
  <si>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</si>
  <si>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</si>
  <si>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</si>
  <si>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</si>
  <si>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</si>
  <si>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</si>
  <si>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</si>
  <si>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</si>
  <si>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</si>
  <si>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</si>
  <si>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</si>
  <si>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</si>
  <si>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</si>
  <si>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</si>
  <si>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</si>
  <si>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</si>
  <si>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</si>
  <si>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</si>
  <si>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Образовано министерство предпринимательства и туризма Республики Башкортостан путем объединения Государственного комитета Республики Башкортостан по предпринимательству и Государственного комитета Республики Башкортостан по туризму (указ Главы республики от 18.04.2022 г. №УГ-212)</t>
  </si>
  <si>
    <t>Образованы агентство по молодежной политике Удмуртской Республики и агентство по туризму Удмуртской Республики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</si>
  <si>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</si>
  <si>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</si>
  <si>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</si>
  <si>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</si>
  <si>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</si>
  <si>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</si>
  <si>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</si>
  <si>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</si>
  <si>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уволенных служащих, пребывавших в должности 
менее 1 года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</si>
  <si>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</si>
  <si>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</si>
  <si>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</si>
  <si>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</si>
  <si>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</si>
  <si>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</si>
  <si>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</si>
  <si>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</si>
  <si>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</si>
  <si>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>Количество лиц, 
впервые поступивших 
на государственную службу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</si>
  <si>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</si>
  <si>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</si>
  <si>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</si>
  <si>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Упразднен Конституционный суд Республики Марий Эл 
(закон республики от 05.05.2021 № 10-З)</t>
  </si>
  <si>
    <t>Доля конкурсов 
на включение в кадровый резерв, %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</si>
  <si>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2022 года</t>
  </si>
  <si>
    <t>Образованы Государственный комитет по делам гражданской обороны и чрезвычайным ситуациям Республики Мордовия (указ Главы республики от 18.02.2022 г. № 59-УГ) и Государственный комитет по делам молодежи Республики Мордовия (указ Главы республики от 28.09.2022 г. № 264-УГ)</t>
  </si>
  <si>
    <t>Упразднен Конституционный суд Республики Татарстан 
(закон республики от 21.10.2022 № 72-ЗРТ)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</si>
  <si>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</si>
  <si>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Министерство спорта и молодежной политики Кировской области переименовано в министерство спорта и туризма Кировской области и оразовано министерство молодежной политики Кировской области</t>
  </si>
  <si>
    <t>Введен уполномоченный по правам ребенка в Оренбургской области (закон Оренбургской области от 21.04.2022 № 317/99-VII-ОЗ)</t>
  </si>
  <si>
    <t>Образовано министерство градостроительства и архитектуры Пензенской области, ликвидирован департамент по регулированию тарифов и энергосбережению</t>
  </si>
  <si>
    <t>Примечание: 1. В Пермском крае из 25 победителей конкурсов на замещение вакантных должностей в 2022 г. назначено 11, по остальным 14 чел. назначение планируется в январе 2023 г.
2. В Нижегородской области 5 граждан, признанных победителями в конкурсе на замещение вакантной должности, отказались от назначения на должность.
3. В Пензенской области учтено назначение 7 победителей конкурсов, завершенных в декабре 2021 г. и назначения 2 граждан не состоялись в связи с их отказом.</t>
  </si>
  <si>
    <t>Примечание: в Республике Татарстан, Чувашской Республике, Нижегородской, Пензенской областях значительное количество лиц, назначенных по иным основаниям, связано с замещением младшей группы должностей, а также проведением организационно-штатных мероприятий.</t>
  </si>
  <si>
    <t>Образовано министерство туризма Самарской области (постановление Правительства области от 27.04.2022 № 290)</t>
  </si>
  <si>
    <t>Комитет по туризму области присоединен к министерству культуры области 
(постановление Правительства области от 14.06.2022 № 491-П), образованы министерство инвестиционной политики области (постановление Правительства области от 14.06.2022 № 494-П) и областная инспекция государственного строительного надзора (постановление Правительства области от 26.09.2022 № 930-П)</t>
  </si>
  <si>
    <t>Примечание: в отдельных регионах округа доля служащих, прошедших мероприятия по профессиональному развитию, достигает более 100% в связи с учетом служащих по числу мероприятий, в которых они приняли участие</t>
  </si>
  <si>
    <t>объём финансирования
(тыс. руб.)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</si>
  <si>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- 357 служащих с объемом финансирования - 1569,5 тыс.руб.; </t>
    </r>
    <r>
      <rPr>
        <i/>
        <sz val="14"/>
        <rFont val="Times New Roman"/>
        <family val="1"/>
        <charset val="204"/>
      </rPr>
      <t>в Удмуртской Республике</t>
    </r>
    <r>
      <rPr>
        <sz val="14"/>
        <rFont val="Times New Roman"/>
        <family val="1"/>
        <charset val="204"/>
      </rPr>
      <t xml:space="preserve"> - 47 служащих, 43,4 тыс.руб.; 
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- 40 служащих, 187,7 тыс.руб.
2. В таблице не учтена субсидия АОУ ДПО Удмуртской Республики "Республиканская академия управления" для повышения квалификации 35 государственных гражданских служащих с объемом финансирования 199,9 тыс.руб.
3. В таблице не учтена субсидия Корпоративному университету Правительства Нижегородской области для проведения мероприятий по профессиональному развитию государственных гражданских служащих в размере 9000 тыс.руб.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</si>
</sst>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4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0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19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0" xfId="0" applyNumberFormat="1" applyFont="1" applyFill="1" applyAlignment="1" applyProtection="1">
      <alignment horizontal="center" vertical="center"/>
      <protection locked="0"/>
    </xf>
    <xf numFmtId="3" fontId="25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24" fillId="4" borderId="2" xfId="0" applyNumberFormat="1" applyFont="1" applyFill="1" applyBorder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3" fillId="4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3" fontId="24" fillId="0" borderId="2" xfId="0" applyNumberFormat="1" applyFont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4" fillId="0" borderId="2" xfId="0" applyNumberFormat="1" applyFont="1" applyBorder="1" applyAlignment="1" applyProtection="1">
      <alignment horizontal="center" vertical="center"/>
      <protection locked="0"/>
    </xf>
    <xf numFmtId="3" fontId="25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>
      <alignment horizontal="center" vertical="center"/>
    </xf>
    <xf numFmtId="3" fontId="24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4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2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9" xfId="0" applyNumberFormat="1" applyFont="1" applyFill="1" applyBorder="1" applyAlignment="1" applyProtection="1">
      <alignment horizontal="center" vertical="center"/>
      <protection locked="0"/>
    </xf>
    <xf numFmtId="3" fontId="32" fillId="5" borderId="2" xfId="0" applyNumberFormat="1" applyFont="1" applyFill="1" applyBorder="1" applyAlignment="1" applyProtection="1">
      <alignment horizontal="center" vertical="center"/>
      <protection locked="0"/>
    </xf>
    <xf numFmtId="3" fontId="32" fillId="4" borderId="0" xfId="0" applyNumberFormat="1" applyFont="1" applyFill="1" applyAlignment="1" applyProtection="1">
      <alignment horizontal="center" vertical="center"/>
      <protection locked="0"/>
    </xf>
    <xf numFmtId="3" fontId="32" fillId="4" borderId="2" xfId="0" applyNumberFormat="1" applyFont="1" applyFill="1" applyBorder="1" applyAlignment="1" applyProtection="1">
      <alignment horizontal="center" vertical="center"/>
      <protection locked="0"/>
    </xf>
    <xf numFmtId="3" fontId="33" fillId="2" borderId="2" xfId="0" applyNumberFormat="1" applyFont="1" applyFill="1" applyBorder="1" applyAlignment="1" applyProtection="1">
      <alignment horizontal="center" vertical="center"/>
      <protection locked="0"/>
    </xf>
    <xf numFmtId="3" fontId="33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8" fillId="5" borderId="2" xfId="0" applyNumberFormat="1" applyFont="1" applyFill="1" applyBorder="1" applyAlignment="1">
      <alignment horizontal="center" vertical="center" wrapText="1"/>
    </xf>
    <xf numFmtId="166" fontId="29" fillId="5" borderId="2" xfId="0" applyNumberFormat="1" applyFont="1" applyFill="1" applyBorder="1" applyAlignment="1">
      <alignment horizontal="center" vertical="center" wrapText="1"/>
    </xf>
    <xf numFmtId="1" fontId="2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2" xfId="0" applyFont="1" applyFill="1" applyBorder="1" applyAlignment="1">
      <alignment horizontal="left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3" fontId="23" fillId="0" borderId="1" xfId="1" applyNumberFormat="1" applyFont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3" fillId="4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3" fillId="0" borderId="1" xfId="1" applyNumberFormat="1" applyFont="1" applyBorder="1" applyAlignment="1" applyProtection="1">
      <alignment horizontal="center" vertical="center"/>
      <protection locked="0"/>
    </xf>
    <xf numFmtId="3" fontId="23" fillId="0" borderId="2" xfId="1" applyNumberFormat="1" applyFont="1" applyBorder="1" applyAlignment="1" applyProtection="1">
      <alignment horizontal="center" vertical="center"/>
      <protection locked="0"/>
    </xf>
    <xf numFmtId="3" fontId="25" fillId="5" borderId="1" xfId="1" applyNumberFormat="1" applyFont="1" applyFill="1" applyBorder="1" applyAlignment="1">
      <alignment horizontal="center" vertical="center"/>
    </xf>
    <xf numFmtId="166" fontId="29" fillId="5" borderId="1" xfId="2" applyNumberFormat="1" applyFont="1" applyFill="1" applyBorder="1" applyAlignment="1" applyProtection="1">
      <alignment horizontal="center" vertical="center"/>
    </xf>
    <xf numFmtId="1" fontId="25" fillId="5" borderId="1" xfId="1" applyNumberFormat="1" applyFont="1" applyFill="1" applyBorder="1" applyAlignment="1" applyProtection="1">
      <alignment horizontal="center" vertical="center"/>
      <protection locked="0"/>
    </xf>
    <xf numFmtId="166" fontId="29" fillId="5" borderId="1" xfId="1" applyNumberFormat="1" applyFont="1" applyFill="1" applyBorder="1" applyAlignment="1">
      <alignment horizontal="center" vertical="center"/>
    </xf>
    <xf numFmtId="3" fontId="25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6" fillId="2" borderId="2" xfId="0" applyNumberFormat="1" applyFont="1" applyFill="1" applyBorder="1" applyAlignment="1">
      <alignment horizontal="center" vertical="center" wrapText="1"/>
    </xf>
    <xf numFmtId="1" fontId="24" fillId="4" borderId="2" xfId="0" applyNumberFormat="1" applyFont="1" applyFill="1" applyBorder="1" applyAlignment="1" applyProtection="1">
      <alignment horizontal="center" vertical="center"/>
      <protection locked="0"/>
    </xf>
    <xf numFmtId="166" fontId="27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3" fillId="0" borderId="2" xfId="1" applyNumberFormat="1" applyFont="1" applyBorder="1" applyAlignment="1">
      <alignment horizontal="center" vertical="center"/>
    </xf>
    <xf numFmtId="3" fontId="23" fillId="0" borderId="2" xfId="1" applyNumberFormat="1" applyFont="1" applyBorder="1" applyAlignment="1" applyProtection="1">
      <alignment horizontal="center" vertical="center" wrapText="1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3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3" fillId="5" borderId="2" xfId="1" applyNumberFormat="1" applyFont="1" applyFill="1" applyBorder="1" applyAlignment="1">
      <alignment horizontal="center" vertical="center" wrapText="1"/>
    </xf>
    <xf numFmtId="3" fontId="25" fillId="5" borderId="2" xfId="1" applyNumberFormat="1" applyFont="1" applyFill="1" applyBorder="1" applyAlignment="1">
      <alignment horizontal="center" vertical="center"/>
    </xf>
    <xf numFmtId="3" fontId="25" fillId="5" borderId="2" xfId="1" applyNumberFormat="1" applyFont="1" applyFill="1" applyBorder="1" applyAlignment="1" applyProtection="1">
      <alignment horizontal="center" vertical="center"/>
      <protection locked="0"/>
    </xf>
    <xf numFmtId="166" fontId="29" fillId="5" borderId="2" xfId="1" applyNumberFormat="1" applyFont="1" applyFill="1" applyBorder="1" applyAlignment="1">
      <alignment horizontal="center" vertical="center" wrapText="1"/>
    </xf>
    <xf numFmtId="3" fontId="25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1" applyNumberFormat="1" applyFont="1" applyFill="1" applyBorder="1" applyAlignment="1">
      <alignment horizontal="center" vertical="center" wrapText="1"/>
    </xf>
    <xf numFmtId="0" fontId="23" fillId="0" borderId="2" xfId="1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1" applyFont="1" applyFill="1" applyBorder="1" applyAlignment="1" applyProtection="1">
      <alignment horizontal="center" vertical="center" wrapText="1"/>
      <protection locked="0"/>
    </xf>
    <xf numFmtId="0" fontId="25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2" xfId="0" applyNumberFormat="1" applyFont="1" applyFill="1" applyBorder="1" applyAlignment="1">
      <alignment horizontal="center" vertical="center" wrapText="1"/>
    </xf>
    <xf numFmtId="166" fontId="26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 applyProtection="1">
      <alignment horizontal="center" vertical="center"/>
      <protection locked="0"/>
    </xf>
    <xf numFmtId="1" fontId="24" fillId="4" borderId="0" xfId="0" applyNumberFormat="1" applyFont="1" applyFill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Alignment="1" applyProtection="1">
      <alignment horizontal="center" vertical="center"/>
      <protection locked="0"/>
    </xf>
    <xf numFmtId="3" fontId="24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4" fillId="4" borderId="14" xfId="0" applyFont="1" applyFill="1" applyBorder="1" applyAlignment="1">
      <alignment horizontal="left" vertical="center" wrapText="1"/>
    </xf>
    <xf numFmtId="1" fontId="34" fillId="4" borderId="14" xfId="0" applyNumberFormat="1" applyFont="1" applyFill="1" applyBorder="1" applyAlignment="1" applyProtection="1">
      <alignment horizontal="center" vertical="center"/>
      <protection locked="0"/>
    </xf>
    <xf numFmtId="166" fontId="35" fillId="4" borderId="14" xfId="0" applyNumberFormat="1" applyFont="1" applyFill="1" applyBorder="1" applyAlignment="1">
      <alignment horizontal="center" vertical="center" wrapText="1"/>
    </xf>
    <xf numFmtId="3" fontId="34" fillId="4" borderId="14" xfId="0" applyNumberFormat="1" applyFont="1" applyFill="1" applyBorder="1" applyAlignment="1">
      <alignment horizontal="center" vertical="center" wrapText="1"/>
    </xf>
    <xf numFmtId="3" fontId="34" fillId="4" borderId="14" xfId="0" applyNumberFormat="1" applyFont="1" applyFill="1" applyBorder="1" applyAlignment="1" applyProtection="1">
      <alignment horizontal="center" vertical="center"/>
      <protection locked="0"/>
    </xf>
    <xf numFmtId="0" fontId="20" fillId="7" borderId="0" xfId="0" applyFont="1" applyFill="1" applyProtection="1">
      <protection locked="0"/>
    </xf>
    <xf numFmtId="0" fontId="2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5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right" vertical="top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2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5" borderId="2" xfId="0" applyFont="1" applyFill="1" applyBorder="1" applyAlignment="1" applyProtection="1">
      <alignment horizontal="center" vertical="center" textRotation="90" wrapText="1"/>
      <protection locked="0"/>
    </xf>
    <xf numFmtId="0" fontId="5" fillId="5" borderId="2" xfId="0" applyFont="1" applyFill="1" applyBorder="1" applyAlignment="1" applyProtection="1">
      <alignment horizontal="center" vertical="center" textRotation="90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textRotation="90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5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37" fillId="2" borderId="15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37" fillId="5" borderId="15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36" fillId="0" borderId="15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21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2" fillId="0" borderId="0" xfId="0" applyFont="1" applyAlignment="1" applyProtection="1">
      <alignment vertical="top" wrapText="1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30" fillId="5" borderId="13" xfId="0" applyFont="1" applyFill="1" applyBorder="1" applyAlignment="1">
      <alignment horizontal="center" vertical="center" wrapText="1"/>
    </xf>
    <xf numFmtId="0" fontId="30" fillId="5" borderId="15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C480D4D-C19D-4B73-BF63-66D723613B9B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ABAA-408C-421E-9910-87287FFFD094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3" t="s">
        <v>227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</row>
    <row r="2" spans="1:14" ht="18.75" customHeight="1" x14ac:dyDescent="0.2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4" ht="18.75" customHeight="1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4" x14ac:dyDescent="0.2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14" x14ac:dyDescent="0.2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</row>
    <row r="6" spans="1:14" x14ac:dyDescent="0.2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</row>
    <row r="7" spans="1:14" x14ac:dyDescent="0.2">
      <c r="A7" s="194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</row>
    <row r="8" spans="1:14" x14ac:dyDescent="0.2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</row>
    <row r="9" spans="1:14" x14ac:dyDescent="0.2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</row>
    <row r="10" spans="1:14" x14ac:dyDescent="0.2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</row>
    <row r="11" spans="1:14" x14ac:dyDescent="0.2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</row>
    <row r="12" spans="1:14" x14ac:dyDescent="0.2">
      <c r="A12" s="194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</row>
    <row r="13" spans="1:14" x14ac:dyDescent="0.2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</row>
    <row r="14" spans="1:14" x14ac:dyDescent="0.2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</row>
    <row r="15" spans="1:14" x14ac:dyDescent="0.2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</row>
    <row r="16" spans="1:14" x14ac:dyDescent="0.2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</row>
    <row r="17" spans="1:14" x14ac:dyDescent="0.2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</row>
    <row r="18" spans="1:14" x14ac:dyDescent="0.2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</row>
    <row r="19" spans="1:14" x14ac:dyDescent="0.2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</row>
    <row r="20" spans="1:14" x14ac:dyDescent="0.2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</row>
    <row r="21" spans="1:14" x14ac:dyDescent="0.2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</row>
    <row r="22" spans="1:14" x14ac:dyDescent="0.2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</row>
    <row r="23" spans="1:14" x14ac:dyDescent="0.2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</row>
    <row r="24" spans="1:14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x14ac:dyDescent="0.2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</row>
    <row r="26" spans="1:14" x14ac:dyDescent="0.2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1:14" x14ac:dyDescent="0.2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</row>
    <row r="28" spans="1:14" x14ac:dyDescent="0.2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</row>
    <row r="29" spans="1:14" x14ac:dyDescent="0.2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</row>
    <row r="30" spans="1:14" x14ac:dyDescent="0.2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</row>
    <row r="31" spans="1:14" x14ac:dyDescent="0.2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</row>
    <row r="32" spans="1:14" x14ac:dyDescent="0.2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</row>
    <row r="33" spans="1:14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</row>
    <row r="34" spans="1:14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</row>
    <row r="35" spans="1:14" x14ac:dyDescent="0.2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</row>
    <row r="36" spans="1:14" x14ac:dyDescent="0.2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</row>
    <row r="37" spans="1:14" x14ac:dyDescent="0.2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BA9B-B9CD-476F-B697-4FEDDB0F36E5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5" t="s">
        <v>49</v>
      </c>
      <c r="C2" s="225"/>
      <c r="D2" s="225"/>
      <c r="E2" s="225"/>
      <c r="F2" s="225"/>
      <c r="G2" s="225"/>
      <c r="H2" s="225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965</v>
      </c>
      <c r="D5" s="55">
        <f>C5/'1.1. Кол-во ГС'!L7</f>
        <v>0.19802996100964498</v>
      </c>
      <c r="E5" s="32">
        <v>118</v>
      </c>
      <c r="F5" s="55">
        <f>E5/'1.1. Кол-во ГС'!L7</f>
        <v>2.4215062589780421E-2</v>
      </c>
      <c r="G5" s="32">
        <v>3</v>
      </c>
      <c r="H5" s="55">
        <f>G5/'1.1. Кол-во ГС'!L7</f>
        <v>6.1563718448594295E-4</v>
      </c>
    </row>
    <row r="6" spans="2:8" ht="24.95" customHeight="1" x14ac:dyDescent="0.2">
      <c r="B6" s="85" t="s">
        <v>1</v>
      </c>
      <c r="C6" s="89">
        <v>304</v>
      </c>
      <c r="D6" s="55">
        <f>C6/'1.1. Кол-во ГС'!L8</f>
        <v>0.26573426573426573</v>
      </c>
      <c r="E6" s="33">
        <v>18</v>
      </c>
      <c r="F6" s="55">
        <f>E6/'1.1. Кол-во ГС'!L8</f>
        <v>1.5734265734265736E-2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246</v>
      </c>
      <c r="D7" s="55">
        <f>C7/'1.1. Кол-во ГС'!L9</f>
        <v>0.22527472527472528</v>
      </c>
      <c r="E7" s="33">
        <v>47</v>
      </c>
      <c r="F7" s="55">
        <f>E7/'1.1. Кол-во ГС'!L9</f>
        <v>4.304029304029304E-2</v>
      </c>
      <c r="G7" s="33">
        <v>1</v>
      </c>
      <c r="H7" s="55">
        <f>G7/'1.1. Кол-во ГС'!L9</f>
        <v>9.1575091575091575E-4</v>
      </c>
    </row>
    <row r="8" spans="2:8" ht="24.95" customHeight="1" x14ac:dyDescent="0.2">
      <c r="B8" s="85" t="s">
        <v>3</v>
      </c>
      <c r="C8" s="89">
        <v>730</v>
      </c>
      <c r="D8" s="55">
        <f>C8/'1.1. Кол-во ГС'!L10</f>
        <v>0.13596572918606817</v>
      </c>
      <c r="E8" s="32">
        <v>143</v>
      </c>
      <c r="F8" s="55">
        <f>E8/'1.1. Кол-во ГС'!L10</f>
        <v>2.6634382566585957E-2</v>
      </c>
      <c r="G8" s="32">
        <v>5</v>
      </c>
      <c r="H8" s="55">
        <f>G8/'1.1. Кол-во ГС'!L10</f>
        <v>9.312721177127957E-4</v>
      </c>
    </row>
    <row r="9" spans="2:8" ht="24.95" customHeight="1" x14ac:dyDescent="0.2">
      <c r="B9" s="85" t="s">
        <v>4</v>
      </c>
      <c r="C9" s="89">
        <v>344</v>
      </c>
      <c r="D9" s="55">
        <f>C9/'1.1. Кол-во ГС'!L11</f>
        <v>0.20034944670937682</v>
      </c>
      <c r="E9" s="33">
        <v>14</v>
      </c>
      <c r="F9" s="55">
        <f>E9/'1.1. Кол-во ГС'!L11</f>
        <v>8.1537565521258015E-3</v>
      </c>
      <c r="G9" s="33">
        <v>0</v>
      </c>
      <c r="H9" s="55">
        <f>G9/'1.1. Кол-во ГС'!L11</f>
        <v>0</v>
      </c>
    </row>
    <row r="10" spans="2:8" ht="24.95" customHeight="1" x14ac:dyDescent="0.2">
      <c r="B10" s="85" t="s">
        <v>5</v>
      </c>
      <c r="C10" s="34">
        <v>261</v>
      </c>
      <c r="D10" s="55">
        <f>C10/'1.1. Кол-во ГС'!L12</f>
        <v>0.20061491160645656</v>
      </c>
      <c r="E10" s="34">
        <v>16</v>
      </c>
      <c r="F10" s="55">
        <f>E10/'1.1. Кол-во ГС'!L12</f>
        <v>1.2298232129131437E-2</v>
      </c>
      <c r="G10" s="34">
        <v>0</v>
      </c>
      <c r="H10" s="55">
        <f>G10/'1.1. Кол-во ГС'!L12</f>
        <v>0</v>
      </c>
    </row>
    <row r="11" spans="2:8" ht="24.95" customHeight="1" x14ac:dyDescent="0.2">
      <c r="B11" s="85" t="s">
        <v>6</v>
      </c>
      <c r="C11" s="89">
        <v>466</v>
      </c>
      <c r="D11" s="55">
        <f>C11/'1.1. Кол-во ГС'!L13</f>
        <v>0.14512612893179694</v>
      </c>
      <c r="E11" s="33">
        <v>31</v>
      </c>
      <c r="F11" s="55">
        <f>E11/'1.1. Кол-во ГС'!L13</f>
        <v>9.6543132980379948E-3</v>
      </c>
      <c r="G11" s="33">
        <v>2</v>
      </c>
      <c r="H11" s="55">
        <f>G11/'1.1. Кол-во ГС'!L13</f>
        <v>6.228589224540642E-4</v>
      </c>
    </row>
    <row r="12" spans="2:8" ht="24.95" customHeight="1" x14ac:dyDescent="0.2">
      <c r="B12" s="85" t="s">
        <v>7</v>
      </c>
      <c r="C12" s="89">
        <v>300</v>
      </c>
      <c r="D12" s="55">
        <f>C12/'1.1. Кол-во ГС'!L14</f>
        <v>0.16420361247947454</v>
      </c>
      <c r="E12" s="33">
        <v>15</v>
      </c>
      <c r="F12" s="55">
        <f>E12/'1.1. Кол-во ГС'!L14</f>
        <v>8.2101806239737278E-3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940</v>
      </c>
      <c r="D13" s="55">
        <f>C13/'1.1. Кол-во ГС'!L15</f>
        <v>0.25066666666666665</v>
      </c>
      <c r="E13" s="33">
        <v>41</v>
      </c>
      <c r="F13" s="55">
        <f>E13/'1.1. Кол-во ГС'!L15</f>
        <v>1.0933333333333333E-2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521</v>
      </c>
      <c r="D14" s="55">
        <f>C14/'1.1. Кол-во ГС'!L16</f>
        <v>0.25665024630541872</v>
      </c>
      <c r="E14" s="33">
        <v>35</v>
      </c>
      <c r="F14" s="55">
        <f>E14/'1.1. Кол-во ГС'!L16</f>
        <v>1.7241379310344827E-2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283</v>
      </c>
      <c r="D15" s="55">
        <f>C15/'1.1. Кол-во ГС'!L17</f>
        <v>0.17469135802469135</v>
      </c>
      <c r="E15" s="33">
        <v>25</v>
      </c>
      <c r="F15" s="55">
        <f>E15/'1.1. Кол-во ГС'!L17</f>
        <v>1.5432098765432098E-2</v>
      </c>
      <c r="G15" s="33">
        <v>0</v>
      </c>
      <c r="H15" s="55">
        <f>G15/'1.1. Кол-во ГС'!L17</f>
        <v>0</v>
      </c>
    </row>
    <row r="16" spans="2:8" ht="24.95" customHeight="1" x14ac:dyDescent="0.2">
      <c r="B16" s="85" t="s">
        <v>11</v>
      </c>
      <c r="C16" s="89">
        <v>720</v>
      </c>
      <c r="D16" s="55">
        <f>C16/'1.1. Кол-во ГС'!L18</f>
        <v>0.18237082066869301</v>
      </c>
      <c r="E16" s="33">
        <v>102</v>
      </c>
      <c r="F16" s="55">
        <f>E16/'1.1. Кол-во ГС'!L18</f>
        <v>2.5835866261398176E-2</v>
      </c>
      <c r="G16" s="33">
        <v>3</v>
      </c>
      <c r="H16" s="55">
        <f>G16/'1.1. Кол-во ГС'!L18</f>
        <v>7.5987841945288754E-4</v>
      </c>
    </row>
    <row r="17" spans="2:8" ht="24.95" customHeight="1" x14ac:dyDescent="0.2">
      <c r="B17" s="85" t="s">
        <v>12</v>
      </c>
      <c r="C17" s="89">
        <v>342</v>
      </c>
      <c r="D17" s="55">
        <f>C17/'1.1. Кол-во ГС'!L19</f>
        <v>0.14155629139072848</v>
      </c>
      <c r="E17" s="33">
        <v>67</v>
      </c>
      <c r="F17" s="55">
        <f>E17/'1.1. Кол-во ГС'!L19</f>
        <v>2.7731788079470198E-2</v>
      </c>
      <c r="G17" s="33">
        <v>1</v>
      </c>
      <c r="H17" s="55">
        <f>G17/'1.1. Кол-во ГС'!L19</f>
        <v>4.1390728476821192E-4</v>
      </c>
    </row>
    <row r="18" spans="2:8" ht="24.95" customHeight="1" x14ac:dyDescent="0.2">
      <c r="B18" s="85" t="s">
        <v>13</v>
      </c>
      <c r="C18" s="89">
        <v>314</v>
      </c>
      <c r="D18" s="55">
        <f>C18/'1.1. Кол-во ГС'!L20</f>
        <v>0.22953216374269006</v>
      </c>
      <c r="E18" s="33">
        <v>20</v>
      </c>
      <c r="F18" s="55">
        <f>E18/'1.1. Кол-во ГС'!L20</f>
        <v>1.4619883040935672E-2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6736</v>
      </c>
      <c r="D19" s="75">
        <f>C19/'1.1. Кол-во ГС'!L21</f>
        <v>0.18886334324006057</v>
      </c>
      <c r="E19" s="9">
        <f>SUM(E5:E18)</f>
        <v>692</v>
      </c>
      <c r="F19" s="75">
        <f>E19/'1.1. Кол-во ГС'!L21</f>
        <v>1.9402231817417147E-2</v>
      </c>
      <c r="G19" s="9">
        <f>SUM(G5:G18)</f>
        <v>15</v>
      </c>
      <c r="H19" s="75">
        <f>G19/'1.1. Кол-во ГС'!L21</f>
        <v>4.2056860875904221E-4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B150-2FEA-445D-9165-54C2473491B8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5" t="s">
        <v>48</v>
      </c>
      <c r="C2" s="225"/>
      <c r="D2" s="225"/>
      <c r="E2" s="225"/>
      <c r="F2" s="225"/>
      <c r="G2" s="225"/>
      <c r="H2" s="225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815</v>
      </c>
      <c r="D5" s="55">
        <f>C5/'1.2. Кол-во МС'!H7</f>
        <v>0.1006421338602124</v>
      </c>
      <c r="E5" s="32">
        <v>36</v>
      </c>
      <c r="F5" s="55">
        <f>E5/'1.2. Кол-во МС'!H7</f>
        <v>4.4455421091627563E-3</v>
      </c>
      <c r="G5" s="32">
        <v>1</v>
      </c>
      <c r="H5" s="184">
        <f>G5/'1.2. Кол-во МС'!H7</f>
        <v>1.2348728081007656E-4</v>
      </c>
    </row>
    <row r="6" spans="1:8" ht="24.95" customHeight="1" x14ac:dyDescent="0.2">
      <c r="B6" s="85" t="s">
        <v>1</v>
      </c>
      <c r="C6" s="89">
        <v>137</v>
      </c>
      <c r="D6" s="55">
        <f>C6/'1.2. Кол-во МС'!H8</f>
        <v>8.6001255492780912E-2</v>
      </c>
      <c r="E6" s="33">
        <v>5</v>
      </c>
      <c r="F6" s="55">
        <f>E6/'1.2. Кол-во МС'!H8</f>
        <v>3.1387319522912741E-3</v>
      </c>
      <c r="G6" s="33">
        <v>0</v>
      </c>
      <c r="H6" s="184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173</v>
      </c>
      <c r="D7" s="55">
        <f>C7/'1.2. Кол-во МС'!H9</f>
        <v>9.2414529914529919E-2</v>
      </c>
      <c r="E7" s="33">
        <v>11</v>
      </c>
      <c r="F7" s="55">
        <f>E7/'1.2. Кол-во МС'!H9</f>
        <v>5.876068376068376E-3</v>
      </c>
      <c r="G7" s="33">
        <v>0</v>
      </c>
      <c r="H7" s="184">
        <f>G7/'1.2. Кол-во МС'!H9</f>
        <v>0</v>
      </c>
    </row>
    <row r="8" spans="1:8" ht="24.95" customHeight="1" x14ac:dyDescent="0.2">
      <c r="B8" s="85" t="s">
        <v>3</v>
      </c>
      <c r="C8" s="89">
        <v>560</v>
      </c>
      <c r="D8" s="55">
        <f>C8/'1.2. Кол-во МС'!H10</f>
        <v>9.4196804037005893E-2</v>
      </c>
      <c r="E8" s="32">
        <v>33</v>
      </c>
      <c r="F8" s="55">
        <f>E8/'1.2. Кол-во МС'!H10</f>
        <v>5.5508830950378469E-3</v>
      </c>
      <c r="G8" s="32">
        <v>0</v>
      </c>
      <c r="H8" s="184">
        <f>G8/'1.2. Кол-во МС'!H10</f>
        <v>0</v>
      </c>
    </row>
    <row r="9" spans="1:8" ht="24.95" customHeight="1" x14ac:dyDescent="0.2">
      <c r="B9" s="85" t="s">
        <v>4</v>
      </c>
      <c r="C9" s="89">
        <v>292</v>
      </c>
      <c r="D9" s="55">
        <f>C9/'1.2. Кол-во МС'!H11</f>
        <v>9.3260938997125523E-2</v>
      </c>
      <c r="E9" s="33">
        <v>3</v>
      </c>
      <c r="F9" s="55">
        <f>E9/'1.2. Кол-во МС'!H11</f>
        <v>9.5816033216224845E-4</v>
      </c>
      <c r="G9" s="33">
        <v>0</v>
      </c>
      <c r="H9" s="184">
        <f>G9/'1.2. Кол-во МС'!H11</f>
        <v>0</v>
      </c>
    </row>
    <row r="10" spans="1:8" ht="24.95" customHeight="1" x14ac:dyDescent="0.2">
      <c r="B10" s="85" t="s">
        <v>5</v>
      </c>
      <c r="C10" s="34">
        <v>218</v>
      </c>
      <c r="D10" s="55">
        <f>C10/'1.2. Кол-во МС'!H12</f>
        <v>9.7451944568618692E-2</v>
      </c>
      <c r="E10" s="34">
        <v>4</v>
      </c>
      <c r="F10" s="55">
        <f>E10/'1.2. Кол-во МС'!H12</f>
        <v>1.7881090746535539E-3</v>
      </c>
      <c r="G10" s="33">
        <v>0</v>
      </c>
      <c r="H10" s="184">
        <f>G10/'1.2. Кол-во МС'!H12</f>
        <v>0</v>
      </c>
    </row>
    <row r="11" spans="1:8" ht="24.95" customHeight="1" x14ac:dyDescent="0.2">
      <c r="B11" s="85" t="s">
        <v>6</v>
      </c>
      <c r="C11" s="89">
        <v>473</v>
      </c>
      <c r="D11" s="55">
        <f>C11/'1.2. Кол-во МС'!H13</f>
        <v>6.9702328323017981E-2</v>
      </c>
      <c r="E11" s="33">
        <v>10</v>
      </c>
      <c r="F11" s="55">
        <f>E11/'1.2. Кол-во МС'!H13</f>
        <v>1.4736221632773356E-3</v>
      </c>
      <c r="G11" s="33">
        <v>0</v>
      </c>
      <c r="H11" s="184">
        <f>G11/'1.2. Кол-во МС'!H13</f>
        <v>0</v>
      </c>
    </row>
    <row r="12" spans="1:8" ht="24.95" customHeight="1" x14ac:dyDescent="0.2">
      <c r="B12" s="85" t="s">
        <v>7</v>
      </c>
      <c r="C12" s="89">
        <v>254</v>
      </c>
      <c r="D12" s="55">
        <f>C12/'1.2. Кол-во МС'!H14</f>
        <v>6.4336372847011145E-2</v>
      </c>
      <c r="E12" s="33">
        <v>4</v>
      </c>
      <c r="F12" s="55">
        <f>E12/'1.2. Кол-во МС'!H14</f>
        <v>1.0131712259371835E-3</v>
      </c>
      <c r="G12" s="33">
        <v>0</v>
      </c>
      <c r="H12" s="184">
        <f>G12/'1.2. Кол-во МС'!H14</f>
        <v>0</v>
      </c>
    </row>
    <row r="13" spans="1:8" ht="24.95" customHeight="1" x14ac:dyDescent="0.2">
      <c r="B13" s="85" t="s">
        <v>8</v>
      </c>
      <c r="C13" s="89">
        <v>1354</v>
      </c>
      <c r="D13" s="55">
        <f>C13/'1.2. Кол-во МС'!H15</f>
        <v>0.17579849389768892</v>
      </c>
      <c r="E13" s="33">
        <v>36</v>
      </c>
      <c r="F13" s="55">
        <f>E13/'1.2. Кол-во МС'!H15</f>
        <v>4.6741106206180209E-3</v>
      </c>
      <c r="G13" s="33">
        <v>2</v>
      </c>
      <c r="H13" s="184">
        <f>G13/'1.2. Кол-во МС'!H15</f>
        <v>2.5967281225655674E-4</v>
      </c>
    </row>
    <row r="14" spans="1:8" ht="24.95" customHeight="1" x14ac:dyDescent="0.2">
      <c r="B14" s="85" t="s">
        <v>9</v>
      </c>
      <c r="C14" s="89">
        <v>477</v>
      </c>
      <c r="D14" s="55">
        <f>C14/'1.2. Кол-во МС'!H16</f>
        <v>9.97907949790795E-2</v>
      </c>
      <c r="E14" s="33">
        <v>20</v>
      </c>
      <c r="F14" s="55">
        <f>E14/'1.2. Кол-во МС'!H16</f>
        <v>4.1841004184100415E-3</v>
      </c>
      <c r="G14" s="33">
        <v>0</v>
      </c>
      <c r="H14" s="184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315</v>
      </c>
      <c r="D15" s="55">
        <f>C15/'1.2. Кол-во МС'!H17</f>
        <v>9.7462871287128716E-2</v>
      </c>
      <c r="E15" s="33">
        <v>12</v>
      </c>
      <c r="F15" s="55">
        <f>E15/'1.2. Кол-во МС'!H17</f>
        <v>3.7128712871287127E-3</v>
      </c>
      <c r="G15" s="33">
        <v>0</v>
      </c>
      <c r="H15" s="184">
        <f>G15/'1.2. Кол-во МС'!H17</f>
        <v>0</v>
      </c>
    </row>
    <row r="16" spans="1:8" ht="24.95" customHeight="1" x14ac:dyDescent="0.2">
      <c r="B16" s="85" t="s">
        <v>11</v>
      </c>
      <c r="C16" s="89">
        <v>732</v>
      </c>
      <c r="D16" s="55">
        <f>C16/'1.2. Кол-во МС'!H18</f>
        <v>0.12337771784931738</v>
      </c>
      <c r="E16" s="33">
        <v>44</v>
      </c>
      <c r="F16" s="55">
        <f>E16/'1.2. Кол-во МС'!H18</f>
        <v>7.4161469745491317E-3</v>
      </c>
      <c r="G16" s="33">
        <v>1</v>
      </c>
      <c r="H16" s="184">
        <f>G16/'1.2. Кол-во МС'!H18</f>
        <v>1.6854879487611664E-4</v>
      </c>
    </row>
    <row r="17" spans="2:8" ht="24.95" customHeight="1" x14ac:dyDescent="0.2">
      <c r="B17" s="85" t="s">
        <v>12</v>
      </c>
      <c r="C17" s="89">
        <v>370</v>
      </c>
      <c r="D17" s="55">
        <f>C17/'1.2. Кол-во МС'!H19</f>
        <v>7.2209211553473845E-2</v>
      </c>
      <c r="E17" s="33">
        <v>25</v>
      </c>
      <c r="F17" s="55">
        <f>E17/'1.2. Кол-во МС'!H19</f>
        <v>4.8790007806401251E-3</v>
      </c>
      <c r="G17" s="33">
        <v>1</v>
      </c>
      <c r="H17" s="184">
        <f>G17/'1.2. Кол-во МС'!H19</f>
        <v>1.95160031225605E-4</v>
      </c>
    </row>
    <row r="18" spans="2:8" ht="24.95" customHeight="1" x14ac:dyDescent="0.2">
      <c r="B18" s="85" t="s">
        <v>13</v>
      </c>
      <c r="C18" s="89">
        <v>232</v>
      </c>
      <c r="D18" s="55">
        <f>C18/'1.2. Кол-во МС'!H20</f>
        <v>0.12327311370882041</v>
      </c>
      <c r="E18" s="33">
        <v>9</v>
      </c>
      <c r="F18" s="55">
        <f>E18/'1.2. Кол-во МС'!H20</f>
        <v>4.7821466524973436E-3</v>
      </c>
      <c r="G18" s="33">
        <v>0</v>
      </c>
      <c r="H18" s="184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6402</v>
      </c>
      <c r="D19" s="75">
        <f>C19/'1.2. Кол-во МС'!H21</f>
        <v>0.10282190064725438</v>
      </c>
      <c r="E19" s="9">
        <f>SUM(E5:E18)</f>
        <v>252</v>
      </c>
      <c r="F19" s="75">
        <f>E19/'1.2. Кол-во МС'!H21</f>
        <v>4.0473475418788046E-3</v>
      </c>
      <c r="G19" s="9">
        <f>SUM(G5:G18)</f>
        <v>5</v>
      </c>
      <c r="H19" s="185">
        <f>G19/'1.2. Кол-во МС'!H21</f>
        <v>8.0304514719817545E-5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990C-2E2D-4998-880B-C73CB7600081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5" t="s">
        <v>55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403</v>
      </c>
      <c r="D5" s="55">
        <f>C5/'1.1. Кол-во ГС'!L7</f>
        <v>8.2700595115945005E-2</v>
      </c>
      <c r="E5" s="89">
        <v>999</v>
      </c>
      <c r="F5" s="55">
        <f>E5/'1.1. Кол-во ГС'!L7</f>
        <v>0.20500718243381899</v>
      </c>
      <c r="G5" s="88">
        <v>977</v>
      </c>
      <c r="H5" s="55">
        <f>G5/'1.1. Кол-во ГС'!L7</f>
        <v>0.20049250974758875</v>
      </c>
      <c r="I5" s="88">
        <v>913</v>
      </c>
      <c r="J5" s="55">
        <f>I5/'1.1. Кол-во ГС'!L7</f>
        <v>0.18735891647855529</v>
      </c>
      <c r="K5" s="88">
        <v>1581</v>
      </c>
      <c r="L5" s="55">
        <f>K5/'1.1. Кол-во ГС'!L7</f>
        <v>0.32444079622409194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51</v>
      </c>
      <c r="D6" s="55">
        <f>C6/'1.1. Кол-во ГС'!L8</f>
        <v>4.4580419580419584E-2</v>
      </c>
      <c r="E6" s="89">
        <v>139</v>
      </c>
      <c r="F6" s="55">
        <f>E6/'1.1. Кол-во ГС'!L8</f>
        <v>0.1215034965034965</v>
      </c>
      <c r="G6" s="88">
        <v>179</v>
      </c>
      <c r="H6" s="55">
        <f>G6/'1.1. Кол-во ГС'!L8</f>
        <v>0.15646853146853146</v>
      </c>
      <c r="I6" s="88">
        <v>222</v>
      </c>
      <c r="J6" s="55">
        <f>I6/'1.1. Кол-во ГС'!L8</f>
        <v>0.19405594405594406</v>
      </c>
      <c r="K6" s="88">
        <v>553</v>
      </c>
      <c r="L6" s="55">
        <f>K6/'1.1. Кол-во ГС'!L8</f>
        <v>0.48339160839160839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60</v>
      </c>
      <c r="D7" s="55">
        <f>C7/'1.1. Кол-во ГС'!L9</f>
        <v>5.4945054945054944E-2</v>
      </c>
      <c r="E7" s="89">
        <v>120</v>
      </c>
      <c r="F7" s="55">
        <f>E7/'1.1. Кол-во ГС'!L9</f>
        <v>0.10989010989010989</v>
      </c>
      <c r="G7" s="88">
        <v>245</v>
      </c>
      <c r="H7" s="55">
        <f>G7/'1.1. Кол-во ГС'!L9</f>
        <v>0.22435897435897437</v>
      </c>
      <c r="I7" s="88">
        <v>231</v>
      </c>
      <c r="J7" s="55">
        <f>I7/'1.1. Кол-во ГС'!L9</f>
        <v>0.21153846153846154</v>
      </c>
      <c r="K7" s="88">
        <v>436</v>
      </c>
      <c r="L7" s="55">
        <f>K7/'1.1. Кол-во ГС'!L9</f>
        <v>0.39926739926739929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486</v>
      </c>
      <c r="D8" s="55">
        <f>C8/'1.1. Кол-во ГС'!L10</f>
        <v>9.0519649841683744E-2</v>
      </c>
      <c r="E8" s="89">
        <v>967</v>
      </c>
      <c r="F8" s="55">
        <f>E8/'1.1. Кол-во ГС'!L10</f>
        <v>0.18010802756565469</v>
      </c>
      <c r="G8" s="88">
        <v>866</v>
      </c>
      <c r="H8" s="55">
        <f>G8/'1.1. Кол-во ГС'!L10</f>
        <v>0.16129633078785621</v>
      </c>
      <c r="I8" s="88">
        <v>855</v>
      </c>
      <c r="J8" s="55">
        <f>I8/'1.1. Кол-во ГС'!L10</f>
        <v>0.15924753212888806</v>
      </c>
      <c r="K8" s="88">
        <v>2195</v>
      </c>
      <c r="L8" s="55">
        <f>K8/'1.1. Кол-во ГС'!L10</f>
        <v>0.4088284596759173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134</v>
      </c>
      <c r="D9" s="55">
        <f>C9/'1.1. Кол-во ГС'!L11</f>
        <v>7.8043098427489813E-2</v>
      </c>
      <c r="E9" s="89">
        <v>287</v>
      </c>
      <c r="F9" s="55">
        <f>E9/'1.1. Кол-во ГС'!L11</f>
        <v>0.1671520093185789</v>
      </c>
      <c r="G9" s="88">
        <v>323</v>
      </c>
      <c r="H9" s="55">
        <f>G9/'1.1. Кол-во ГС'!L11</f>
        <v>0.18811881188118812</v>
      </c>
      <c r="I9" s="88">
        <v>316</v>
      </c>
      <c r="J9" s="55">
        <f>I9/'1.1. Кол-во ГС'!L11</f>
        <v>0.18404193360512522</v>
      </c>
      <c r="K9" s="88">
        <v>657</v>
      </c>
      <c r="L9" s="55">
        <f>K9/'1.1. Кол-во ГС'!L11</f>
        <v>0.38264414676761793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129</v>
      </c>
      <c r="D10" s="55">
        <f>C10/'1.1. Кол-во ГС'!L12</f>
        <v>9.9154496541122211E-2</v>
      </c>
      <c r="E10" s="34">
        <v>294</v>
      </c>
      <c r="F10" s="55">
        <f>E10/'1.1. Кол-во ГС'!L12</f>
        <v>0.22598001537279017</v>
      </c>
      <c r="G10" s="34">
        <v>221</v>
      </c>
      <c r="H10" s="55">
        <f>G10/'1.1. Кол-во ГС'!L12</f>
        <v>0.16986933128362797</v>
      </c>
      <c r="I10" s="34">
        <v>231</v>
      </c>
      <c r="J10" s="55">
        <f>I10/'1.1. Кол-во ГС'!L12</f>
        <v>0.17755572636433511</v>
      </c>
      <c r="K10" s="34">
        <v>426</v>
      </c>
      <c r="L10" s="55">
        <f>K10/'1.1. Кол-во ГС'!L12</f>
        <v>0.32744043043812454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267</v>
      </c>
      <c r="D11" s="55">
        <f>C11/'1.1. Кол-во ГС'!L13</f>
        <v>8.315166614761757E-2</v>
      </c>
      <c r="E11" s="89">
        <v>657</v>
      </c>
      <c r="F11" s="55">
        <f>E11/'1.1. Кол-во ГС'!L13</f>
        <v>0.20460915602616009</v>
      </c>
      <c r="G11" s="88">
        <v>588</v>
      </c>
      <c r="H11" s="55">
        <f>G11/'1.1. Кол-во ГС'!L13</f>
        <v>0.18312052320149486</v>
      </c>
      <c r="I11" s="88">
        <v>594</v>
      </c>
      <c r="J11" s="55">
        <f>I11/'1.1. Кол-во ГС'!L13</f>
        <v>0.18498909996885704</v>
      </c>
      <c r="K11" s="88">
        <v>1105</v>
      </c>
      <c r="L11" s="55">
        <f>K11/'1.1. Кол-во ГС'!L13</f>
        <v>0.34412955465587042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82</v>
      </c>
      <c r="D12" s="55">
        <f>C12/'1.1. Кол-во ГС'!L14</f>
        <v>4.4882320744389713E-2</v>
      </c>
      <c r="E12" s="89">
        <v>248</v>
      </c>
      <c r="F12" s="55">
        <f>E12/'1.1. Кол-во ГС'!L14</f>
        <v>0.13574165298303228</v>
      </c>
      <c r="G12" s="88">
        <v>330</v>
      </c>
      <c r="H12" s="55">
        <f>G12/'1.1. Кол-во ГС'!L14</f>
        <v>0.180623973727422</v>
      </c>
      <c r="I12" s="88">
        <v>334</v>
      </c>
      <c r="J12" s="55">
        <f>I12/'1.1. Кол-во ГС'!L14</f>
        <v>0.18281335522714834</v>
      </c>
      <c r="K12" s="88">
        <v>833</v>
      </c>
      <c r="L12" s="55">
        <f>K12/'1.1. Кол-во ГС'!L14</f>
        <v>0.45593869731800768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230</v>
      </c>
      <c r="D13" s="55">
        <f>C13/'1.1. Кол-во ГС'!L15</f>
        <v>6.133333333333333E-2</v>
      </c>
      <c r="E13" s="89">
        <v>533</v>
      </c>
      <c r="F13" s="55">
        <f>E13/'1.1. Кол-во ГС'!L15</f>
        <v>0.14213333333333333</v>
      </c>
      <c r="G13" s="88">
        <v>649</v>
      </c>
      <c r="H13" s="55">
        <f>G13/'1.1. Кол-во ГС'!L15</f>
        <v>0.17306666666666667</v>
      </c>
      <c r="I13" s="88">
        <v>689</v>
      </c>
      <c r="J13" s="55">
        <f>I13/'1.1. Кол-во ГС'!L15</f>
        <v>0.18373333333333333</v>
      </c>
      <c r="K13" s="88">
        <v>1649</v>
      </c>
      <c r="L13" s="55">
        <f>K13/'1.1. Кол-во ГС'!L15</f>
        <v>0.43973333333333331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159</v>
      </c>
      <c r="D14" s="55">
        <f>C14/'1.1. Кол-во ГС'!L16</f>
        <v>7.8325123152709356E-2</v>
      </c>
      <c r="E14" s="89">
        <v>392</v>
      </c>
      <c r="F14" s="55">
        <f>E14/'1.1. Кол-во ГС'!L16</f>
        <v>0.19310344827586207</v>
      </c>
      <c r="G14" s="88">
        <v>323</v>
      </c>
      <c r="H14" s="55">
        <f>G14/'1.1. Кол-во ГС'!L16</f>
        <v>0.15911330049261083</v>
      </c>
      <c r="I14" s="88">
        <v>325</v>
      </c>
      <c r="J14" s="55">
        <f>I14/'1.1. Кол-во ГС'!L16</f>
        <v>0.16009852216748768</v>
      </c>
      <c r="K14" s="88">
        <v>831</v>
      </c>
      <c r="L14" s="55">
        <f>K14/'1.1. Кол-во ГС'!L16</f>
        <v>0.40935960591133003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119</v>
      </c>
      <c r="D15" s="55">
        <f>C15/'1.1. Кол-во ГС'!L17</f>
        <v>7.3456790123456794E-2</v>
      </c>
      <c r="E15" s="89">
        <v>251</v>
      </c>
      <c r="F15" s="55">
        <f>E15/'1.1. Кол-во ГС'!L17</f>
        <v>0.15493827160493828</v>
      </c>
      <c r="G15" s="88">
        <v>262</v>
      </c>
      <c r="H15" s="55">
        <f>G15/'1.1. Кол-во ГС'!L17</f>
        <v>0.1617283950617284</v>
      </c>
      <c r="I15" s="88">
        <v>324</v>
      </c>
      <c r="J15" s="55">
        <f>I15/'1.1. Кол-во ГС'!L17</f>
        <v>0.2</v>
      </c>
      <c r="K15" s="88">
        <v>664</v>
      </c>
      <c r="L15" s="55">
        <f>K15/'1.1. Кол-во ГС'!L17</f>
        <v>0.40987654320987654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265</v>
      </c>
      <c r="D16" s="55">
        <f>C16/'1.1. Кол-во ГС'!L18</f>
        <v>6.7122593718338397E-2</v>
      </c>
      <c r="E16" s="89">
        <v>582</v>
      </c>
      <c r="F16" s="55">
        <f>E16/'1.1. Кол-во ГС'!L18</f>
        <v>0.14741641337386019</v>
      </c>
      <c r="G16" s="88">
        <v>555</v>
      </c>
      <c r="H16" s="55">
        <f>G16/'1.1. Кол-во ГС'!L18</f>
        <v>0.14057750759878421</v>
      </c>
      <c r="I16" s="88">
        <v>713</v>
      </c>
      <c r="J16" s="55">
        <f>I16/'1.1. Кол-во ГС'!L18</f>
        <v>0.18059777102330293</v>
      </c>
      <c r="K16" s="88">
        <v>1833</v>
      </c>
      <c r="L16" s="55">
        <f>K16/'1.1. Кол-во ГС'!L18</f>
        <v>0.4642857142857143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152</v>
      </c>
      <c r="D17" s="55">
        <f>C17/'1.1. Кол-во ГС'!L19</f>
        <v>6.2913907284768214E-2</v>
      </c>
      <c r="E17" s="89">
        <v>429</v>
      </c>
      <c r="F17" s="55">
        <f>E17/'1.1. Кол-во ГС'!L19</f>
        <v>0.17756622516556292</v>
      </c>
      <c r="G17" s="88">
        <v>365</v>
      </c>
      <c r="H17" s="55">
        <f>G17/'1.1. Кол-во ГС'!L19</f>
        <v>0.15107615894039736</v>
      </c>
      <c r="I17" s="88">
        <v>441</v>
      </c>
      <c r="J17" s="55">
        <f>I17/'1.1. Кол-во ГС'!L19</f>
        <v>0.18253311258278146</v>
      </c>
      <c r="K17" s="88">
        <v>1029</v>
      </c>
      <c r="L17" s="55">
        <f>K17/'1.1. Кол-во ГС'!L19</f>
        <v>0.42591059602649006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61</v>
      </c>
      <c r="D18" s="55">
        <f>C18/'1.1. Кол-во ГС'!L20</f>
        <v>4.4590643274853799E-2</v>
      </c>
      <c r="E18" s="89">
        <v>174</v>
      </c>
      <c r="F18" s="55">
        <f>E18/'1.1. Кол-во ГС'!L20</f>
        <v>0.12719298245614036</v>
      </c>
      <c r="G18" s="88">
        <v>230</v>
      </c>
      <c r="H18" s="55">
        <f>G18/'1.1. Кол-во ГС'!L20</f>
        <v>0.16812865497076024</v>
      </c>
      <c r="I18" s="88">
        <v>272</v>
      </c>
      <c r="J18" s="55">
        <f>I18/'1.1. Кол-во ГС'!L20</f>
        <v>0.19883040935672514</v>
      </c>
      <c r="K18" s="88">
        <v>631</v>
      </c>
      <c r="L18" s="55">
        <f>K18/'1.1. Кол-во ГС'!L20</f>
        <v>0.46125730994152048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2598</v>
      </c>
      <c r="D19" s="75">
        <f>C19/'1.1. Кол-во ГС'!L21</f>
        <v>7.2842483037066114E-2</v>
      </c>
      <c r="E19" s="9">
        <f>SUM(E5:E18)</f>
        <v>6072</v>
      </c>
      <c r="F19" s="75">
        <f>E19/'1.1. Кол-во ГС'!L21</f>
        <v>0.17024617282566029</v>
      </c>
      <c r="G19" s="9">
        <f>SUM(G5:G18)</f>
        <v>6113</v>
      </c>
      <c r="H19" s="75">
        <f>G19/'1.1. Кол-во ГС'!L21</f>
        <v>0.17139572702293501</v>
      </c>
      <c r="I19" s="9">
        <f>SUM(I5:I18)</f>
        <v>6460</v>
      </c>
      <c r="J19" s="75">
        <f>I19/'1.1. Кол-во ГС'!L21</f>
        <v>0.18112488083889419</v>
      </c>
      <c r="K19" s="9">
        <f>SUM(K5:K18)</f>
        <v>14423</v>
      </c>
      <c r="L19" s="75">
        <f>K19/'1.1. Кол-во ГС'!L21</f>
        <v>0.40439073627544442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6BCE-23CF-46C3-AFE3-4A7D4C5422B1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200" t="s">
        <v>56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649</v>
      </c>
      <c r="D5" s="55">
        <f>C5/'1.2. Кол-во МС'!H7</f>
        <v>8.0143245245739694E-2</v>
      </c>
      <c r="E5" s="89">
        <v>1931</v>
      </c>
      <c r="F5" s="55">
        <f>E5/'1.2. Кол-во МС'!H7</f>
        <v>0.23845393924425784</v>
      </c>
      <c r="G5" s="88">
        <v>1774</v>
      </c>
      <c r="H5" s="55">
        <f>G5/'1.2. Кол-во МС'!H7</f>
        <v>0.21906643615707583</v>
      </c>
      <c r="I5" s="88">
        <v>1506</v>
      </c>
      <c r="J5" s="55">
        <f>I5/'1.2. Кол-во МС'!H7</f>
        <v>0.18597184489997531</v>
      </c>
      <c r="K5" s="88">
        <v>2238</v>
      </c>
      <c r="L5" s="55">
        <f>K5/'1.2. Кол-во МС'!H7</f>
        <v>0.27636453445295134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121</v>
      </c>
      <c r="D6" s="55">
        <f>C6/'1.2. Кол-во МС'!H8</f>
        <v>7.595731324544884E-2</v>
      </c>
      <c r="E6" s="89">
        <v>329</v>
      </c>
      <c r="F6" s="55">
        <f>E6/'1.2. Кол-во МС'!H8</f>
        <v>0.20652856246076584</v>
      </c>
      <c r="G6" s="88">
        <v>313</v>
      </c>
      <c r="H6" s="55">
        <f>G6/'1.2. Кол-во МС'!H8</f>
        <v>0.19648462021343377</v>
      </c>
      <c r="I6" s="88">
        <v>290</v>
      </c>
      <c r="J6" s="55">
        <f>I6/'1.2. Кол-во МС'!H8</f>
        <v>0.18204645323289392</v>
      </c>
      <c r="K6" s="88">
        <v>540</v>
      </c>
      <c r="L6" s="55">
        <f>K6/'1.2. Кол-во МС'!H8</f>
        <v>0.33898305084745761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120</v>
      </c>
      <c r="D7" s="55">
        <f>C7/'1.2. Кол-во МС'!H9</f>
        <v>6.4102564102564097E-2</v>
      </c>
      <c r="E7" s="89">
        <v>311</v>
      </c>
      <c r="F7" s="55">
        <f>E7/'1.2. Кол-во МС'!H9</f>
        <v>0.16613247863247863</v>
      </c>
      <c r="G7" s="88">
        <v>424</v>
      </c>
      <c r="H7" s="55">
        <f>G7/'1.2. Кол-во МС'!H9</f>
        <v>0.2264957264957265</v>
      </c>
      <c r="I7" s="88">
        <v>379</v>
      </c>
      <c r="J7" s="55">
        <f>I7/'1.2. Кол-во МС'!H9</f>
        <v>0.20245726495726496</v>
      </c>
      <c r="K7" s="88">
        <v>638</v>
      </c>
      <c r="L7" s="55">
        <f>K7/'1.2. Кол-во МС'!H9</f>
        <v>0.34081196581196582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528</v>
      </c>
      <c r="D8" s="55">
        <f>C8/'1.2. Кол-во МС'!H10</f>
        <v>8.881412952060555E-2</v>
      </c>
      <c r="E8" s="89">
        <v>1333</v>
      </c>
      <c r="F8" s="55">
        <f>E8/'1.2. Кол-во МС'!H10</f>
        <v>0.22422203532380153</v>
      </c>
      <c r="G8" s="88">
        <v>1191</v>
      </c>
      <c r="H8" s="55">
        <f>G8/'1.2. Кол-во МС'!H10</f>
        <v>0.20033641715727502</v>
      </c>
      <c r="I8" s="88">
        <v>868</v>
      </c>
      <c r="J8" s="55">
        <f>I8/'1.2. Кол-во МС'!H10</f>
        <v>0.14600504625735913</v>
      </c>
      <c r="K8" s="88">
        <v>2025</v>
      </c>
      <c r="L8" s="55">
        <f>K8/'1.2. Кол-во МС'!H10</f>
        <v>0.34062237174095877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274</v>
      </c>
      <c r="D9" s="55">
        <f>C9/'1.2. Кол-во МС'!H11</f>
        <v>8.7511977004152031E-2</v>
      </c>
      <c r="E9" s="89">
        <v>486</v>
      </c>
      <c r="F9" s="55">
        <f>E9/'1.2. Кол-во МС'!H11</f>
        <v>0.15522197381028424</v>
      </c>
      <c r="G9" s="88">
        <v>608</v>
      </c>
      <c r="H9" s="55">
        <f>G9/'1.2. Кол-во МС'!H11</f>
        <v>0.19418716065154903</v>
      </c>
      <c r="I9" s="88">
        <v>596</v>
      </c>
      <c r="J9" s="55">
        <f>I9/'1.2. Кол-во МС'!H11</f>
        <v>0.19035451932290004</v>
      </c>
      <c r="K9" s="88">
        <v>1167</v>
      </c>
      <c r="L9" s="55">
        <f>K9/'1.2. Кол-во МС'!H11</f>
        <v>0.37272436921111468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209</v>
      </c>
      <c r="D10" s="55">
        <f>C10/'1.2. Кол-во МС'!H12</f>
        <v>9.3428699150648192E-2</v>
      </c>
      <c r="E10" s="34">
        <v>555</v>
      </c>
      <c r="F10" s="55">
        <f>E10/'1.2. Кол-во МС'!H12</f>
        <v>0.2481001341081806</v>
      </c>
      <c r="G10" s="34">
        <v>449</v>
      </c>
      <c r="H10" s="55">
        <f>G10/'1.2. Кол-во МС'!H12</f>
        <v>0.20071524362986143</v>
      </c>
      <c r="I10" s="34">
        <v>388</v>
      </c>
      <c r="J10" s="55">
        <f>I10/'1.2. Кол-во МС'!H12</f>
        <v>0.17344658024139473</v>
      </c>
      <c r="K10" s="34">
        <v>636</v>
      </c>
      <c r="L10" s="55">
        <f>K10/'1.2. Кол-во МС'!H12</f>
        <v>0.28430934286991505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415</v>
      </c>
      <c r="D11" s="55">
        <f>C11/'1.2. Кол-во МС'!H13</f>
        <v>6.115531977600943E-2</v>
      </c>
      <c r="E11" s="89">
        <v>1064</v>
      </c>
      <c r="F11" s="55">
        <f>E11/'1.2. Кол-во МС'!H13</f>
        <v>0.15679339817270851</v>
      </c>
      <c r="G11" s="88">
        <v>1360</v>
      </c>
      <c r="H11" s="55">
        <f>G11/'1.2. Кол-во МС'!H13</f>
        <v>0.20041261420571765</v>
      </c>
      <c r="I11" s="88">
        <v>1328</v>
      </c>
      <c r="J11" s="55">
        <f>I11/'1.2. Кол-во МС'!H13</f>
        <v>0.19569702328323019</v>
      </c>
      <c r="K11" s="88">
        <v>2619</v>
      </c>
      <c r="L11" s="55">
        <f>K11/'1.2. Кол-во МС'!H13</f>
        <v>0.38594164456233421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193</v>
      </c>
      <c r="D12" s="55">
        <f>C12/'1.2. Кол-во МС'!H14</f>
        <v>4.88855116514691E-2</v>
      </c>
      <c r="E12" s="89">
        <v>551</v>
      </c>
      <c r="F12" s="55">
        <f>E12/'1.2. Кол-во МС'!H14</f>
        <v>0.13956433637284701</v>
      </c>
      <c r="G12" s="88">
        <v>927</v>
      </c>
      <c r="H12" s="55">
        <f>G12/'1.2. Кол-во МС'!H14</f>
        <v>0.23480243161094225</v>
      </c>
      <c r="I12" s="88">
        <v>748</v>
      </c>
      <c r="J12" s="55">
        <f>I12/'1.2. Кол-во МС'!H14</f>
        <v>0.1894630192502533</v>
      </c>
      <c r="K12" s="88">
        <v>1529</v>
      </c>
      <c r="L12" s="55">
        <f>K12/'1.2. Кол-во МС'!H14</f>
        <v>0.38728470111448837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445</v>
      </c>
      <c r="D13" s="55">
        <f>C13/'1.2. Кол-во МС'!H15</f>
        <v>5.7777200727083873E-2</v>
      </c>
      <c r="E13" s="89">
        <v>1350</v>
      </c>
      <c r="F13" s="55">
        <f>E13/'1.2. Кол-во МС'!H15</f>
        <v>0.17527914827317581</v>
      </c>
      <c r="G13" s="88">
        <v>1416</v>
      </c>
      <c r="H13" s="55">
        <f>G13/'1.2. Кол-во МС'!H15</f>
        <v>0.18384835107764216</v>
      </c>
      <c r="I13" s="88">
        <v>1365</v>
      </c>
      <c r="J13" s="55">
        <f>I13/'1.2. Кол-во МС'!H15</f>
        <v>0.17722669436509997</v>
      </c>
      <c r="K13" s="88">
        <v>3126</v>
      </c>
      <c r="L13" s="55">
        <f>K13/'1.2. Кол-во МС'!H15</f>
        <v>0.40586860555699816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318</v>
      </c>
      <c r="D14" s="55">
        <f>C14/'1.2. Кол-во МС'!H16</f>
        <v>6.6527196652719667E-2</v>
      </c>
      <c r="E14" s="89">
        <v>1064</v>
      </c>
      <c r="F14" s="55">
        <f>E14/'1.2. Кол-во МС'!H16</f>
        <v>0.22259414225941423</v>
      </c>
      <c r="G14" s="88">
        <v>1035</v>
      </c>
      <c r="H14" s="55">
        <f>G14/'1.2. Кол-во МС'!H16</f>
        <v>0.21652719665271966</v>
      </c>
      <c r="I14" s="88">
        <v>890</v>
      </c>
      <c r="J14" s="55">
        <f>I14/'1.2. Кол-во МС'!H16</f>
        <v>0.18619246861924685</v>
      </c>
      <c r="K14" s="88">
        <v>1473</v>
      </c>
      <c r="L14" s="55">
        <f>K14/'1.2. Кол-во МС'!H16</f>
        <v>0.30815899581589956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160</v>
      </c>
      <c r="D15" s="55">
        <f>C15/'1.2. Кол-во МС'!H17</f>
        <v>4.9504950495049507E-2</v>
      </c>
      <c r="E15" s="89">
        <v>378</v>
      </c>
      <c r="F15" s="55">
        <f>E15/'1.2. Кол-во МС'!H17</f>
        <v>0.11695544554455446</v>
      </c>
      <c r="G15" s="88">
        <v>630</v>
      </c>
      <c r="H15" s="55">
        <f>G15/'1.2. Кол-во МС'!H17</f>
        <v>0.19492574257425743</v>
      </c>
      <c r="I15" s="88">
        <v>639</v>
      </c>
      <c r="J15" s="55">
        <f>I15/'1.2. Кол-во МС'!H17</f>
        <v>0.19771039603960397</v>
      </c>
      <c r="K15" s="88">
        <v>1425</v>
      </c>
      <c r="L15" s="55">
        <f>K15/'1.2. Кол-во МС'!H17</f>
        <v>0.44090346534653463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296</v>
      </c>
      <c r="D16" s="55">
        <f>C16/'1.2. Кол-во МС'!H18</f>
        <v>4.9890443283330525E-2</v>
      </c>
      <c r="E16" s="89">
        <v>877</v>
      </c>
      <c r="F16" s="55">
        <f>E16/'1.2. Кол-во МС'!H18</f>
        <v>0.1478172931063543</v>
      </c>
      <c r="G16" s="88">
        <v>1179</v>
      </c>
      <c r="H16" s="55">
        <f>G16/'1.2. Кол-во МС'!H18</f>
        <v>0.19871902915894152</v>
      </c>
      <c r="I16" s="88">
        <v>1137</v>
      </c>
      <c r="J16" s="55">
        <f>I16/'1.2. Кол-во МС'!H18</f>
        <v>0.19163997977414463</v>
      </c>
      <c r="K16" s="88">
        <v>2444</v>
      </c>
      <c r="L16" s="55">
        <f>K16/'1.2. Кол-во МС'!H18</f>
        <v>0.41193325467722908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413</v>
      </c>
      <c r="D17" s="55">
        <f>C17/'1.2. Кол-во МС'!H19</f>
        <v>8.060109289617487E-2</v>
      </c>
      <c r="E17" s="89">
        <v>995</v>
      </c>
      <c r="F17" s="55">
        <f>E17/'1.2. Кол-во МС'!H19</f>
        <v>0.19418423106947696</v>
      </c>
      <c r="G17" s="88">
        <v>1068</v>
      </c>
      <c r="H17" s="55">
        <f>G17/'1.2. Кол-во МС'!H19</f>
        <v>0.20843091334894615</v>
      </c>
      <c r="I17" s="88">
        <v>1002</v>
      </c>
      <c r="J17" s="55">
        <f>I17/'1.2. Кол-во МС'!H19</f>
        <v>0.1955503512880562</v>
      </c>
      <c r="K17" s="88">
        <v>1646</v>
      </c>
      <c r="L17" s="55">
        <f>K17/'1.2. Кол-во МС'!H19</f>
        <v>0.32123341139734585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112</v>
      </c>
      <c r="D18" s="55">
        <f>C18/'1.2. Кол-во МС'!H20</f>
        <v>5.951115834218916E-2</v>
      </c>
      <c r="E18" s="89">
        <v>366</v>
      </c>
      <c r="F18" s="55">
        <f>E18/'1.2. Кол-во МС'!H20</f>
        <v>0.1944739638682253</v>
      </c>
      <c r="G18" s="88">
        <v>363</v>
      </c>
      <c r="H18" s="55">
        <f>G18/'1.2. Кол-во МС'!H20</f>
        <v>0.19287991498405951</v>
      </c>
      <c r="I18" s="88">
        <v>408</v>
      </c>
      <c r="J18" s="55">
        <f>I18/'1.2. Кол-во МС'!H20</f>
        <v>0.21679064824654623</v>
      </c>
      <c r="K18" s="88">
        <v>633</v>
      </c>
      <c r="L18" s="55">
        <f>K18/'1.2. Кол-во МС'!H20</f>
        <v>0.33634431455897978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4253</v>
      </c>
      <c r="D19" s="75">
        <f>C19/'1.2. Кол-во МС'!H21</f>
        <v>6.8307020220676806E-2</v>
      </c>
      <c r="E19" s="9">
        <f>SUM(E5:E18)</f>
        <v>11590</v>
      </c>
      <c r="F19" s="75">
        <f>E19/'1.2. Кол-во МС'!H21</f>
        <v>0.18614586512053707</v>
      </c>
      <c r="G19" s="9">
        <f>SUM(G5:G18)</f>
        <v>12737</v>
      </c>
      <c r="H19" s="75">
        <f>G19/'1.2. Кол-во МС'!H21</f>
        <v>0.20456772079726321</v>
      </c>
      <c r="I19" s="9">
        <f>SUM(I5:I18)</f>
        <v>11544</v>
      </c>
      <c r="J19" s="75">
        <f>I19/'1.2. Кол-во МС'!H21</f>
        <v>0.18540706358511475</v>
      </c>
      <c r="K19" s="9">
        <f>SUM(K5:K18)</f>
        <v>22139</v>
      </c>
      <c r="L19" s="75">
        <f>K19/'1.2. Кол-во МС'!H21</f>
        <v>0.35557233027640817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838-5F1D-4444-A158-3B2CB71882C4}">
  <sheetPr>
    <pageSetUpPr fitToPage="1"/>
  </sheetPr>
  <dimension ref="B1:S19"/>
  <sheetViews>
    <sheetView view="pageBreakPreview" zoomScale="80" zoomScaleNormal="100" zoomScaleSheetLayoutView="80" workbookViewId="0">
      <selection activeCell="B2" sqref="B2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5" t="s">
        <v>59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14"/>
    </row>
    <row r="2" spans="2:19" ht="15.75" x14ac:dyDescent="0.2">
      <c r="N2" s="226"/>
      <c r="O2" s="226"/>
      <c r="P2" s="226"/>
      <c r="Q2" s="28"/>
    </row>
    <row r="3" spans="2:19" ht="23.25" customHeight="1" x14ac:dyDescent="0.2">
      <c r="B3" s="220" t="s">
        <v>14</v>
      </c>
      <c r="C3" s="223" t="s">
        <v>209</v>
      </c>
      <c r="D3" s="224" t="s">
        <v>36</v>
      </c>
      <c r="E3" s="204" t="s">
        <v>57</v>
      </c>
      <c r="F3" s="205"/>
      <c r="G3" s="205"/>
      <c r="H3" s="205"/>
      <c r="I3" s="205"/>
      <c r="J3" s="205"/>
      <c r="K3" s="205"/>
      <c r="L3" s="206"/>
      <c r="M3" s="223" t="s">
        <v>210</v>
      </c>
      <c r="N3" s="223" t="s">
        <v>211</v>
      </c>
      <c r="O3" s="223" t="s">
        <v>212</v>
      </c>
      <c r="P3" s="223" t="s">
        <v>213</v>
      </c>
      <c r="Q3" s="227" t="s">
        <v>152</v>
      </c>
    </row>
    <row r="4" spans="2:19" ht="250.5" customHeight="1" x14ac:dyDescent="0.2">
      <c r="B4" s="222"/>
      <c r="C4" s="223"/>
      <c r="D4" s="224"/>
      <c r="E4" s="38" t="s">
        <v>58</v>
      </c>
      <c r="F4" s="57" t="s">
        <v>27</v>
      </c>
      <c r="G4" s="38" t="s">
        <v>214</v>
      </c>
      <c r="H4" s="57" t="s">
        <v>27</v>
      </c>
      <c r="I4" s="38" t="s">
        <v>215</v>
      </c>
      <c r="J4" s="158" t="s">
        <v>27</v>
      </c>
      <c r="K4" s="38" t="s">
        <v>91</v>
      </c>
      <c r="L4" s="158" t="s">
        <v>27</v>
      </c>
      <c r="M4" s="223"/>
      <c r="N4" s="223"/>
      <c r="O4" s="223"/>
      <c r="P4" s="223"/>
      <c r="Q4" s="228"/>
    </row>
    <row r="5" spans="2:19" ht="24.95" customHeight="1" x14ac:dyDescent="0.2">
      <c r="B5" s="108" t="s">
        <v>0</v>
      </c>
      <c r="C5" s="159">
        <f>E5+G5+I5+K5</f>
        <v>1079</v>
      </c>
      <c r="D5" s="153">
        <f>C5/'1.1. Кол-во ГС'!L7</f>
        <v>0.2214241740201108</v>
      </c>
      <c r="E5" s="160">
        <v>801</v>
      </c>
      <c r="F5" s="161">
        <f>E5/C5</f>
        <v>0.74235403151065804</v>
      </c>
      <c r="G5" s="160">
        <v>17</v>
      </c>
      <c r="H5" s="161">
        <f>G5/C5</f>
        <v>1.5755329008341055E-2</v>
      </c>
      <c r="I5" s="160">
        <v>148</v>
      </c>
      <c r="J5" s="161">
        <f>I5/C5</f>
        <v>0.13716404077849861</v>
      </c>
      <c r="K5" s="160">
        <v>113</v>
      </c>
      <c r="L5" s="161">
        <f>K5/C5</f>
        <v>0.10472659870250231</v>
      </c>
      <c r="M5" s="162">
        <v>11</v>
      </c>
      <c r="N5" s="160">
        <v>243</v>
      </c>
      <c r="O5" s="160">
        <v>29</v>
      </c>
      <c r="P5" s="162">
        <v>8</v>
      </c>
      <c r="Q5" s="163">
        <f>(E5+G5)/'1.1. Кол-во ГС'!L7</f>
        <v>0.16786373896983378</v>
      </c>
      <c r="S5" s="11"/>
    </row>
    <row r="6" spans="2:19" ht="24.95" customHeight="1" x14ac:dyDescent="0.2">
      <c r="B6" s="108" t="s">
        <v>1</v>
      </c>
      <c r="C6" s="159">
        <f t="shared" ref="C6:C19" si="0">E6+G6+I6+K6</f>
        <v>165</v>
      </c>
      <c r="D6" s="153">
        <f>C6/'1.1. Кол-во ГС'!L8</f>
        <v>0.14423076923076922</v>
      </c>
      <c r="E6" s="160">
        <v>135</v>
      </c>
      <c r="F6" s="161">
        <f t="shared" ref="F6:F19" si="1">E6/C6</f>
        <v>0.81818181818181823</v>
      </c>
      <c r="G6" s="160">
        <v>4</v>
      </c>
      <c r="H6" s="161">
        <f t="shared" ref="H6:H19" si="2">G6/C6</f>
        <v>2.4242424242424242E-2</v>
      </c>
      <c r="I6" s="160">
        <v>20</v>
      </c>
      <c r="J6" s="161">
        <f t="shared" ref="J6:J19" si="3">I6/C6</f>
        <v>0.12121212121212122</v>
      </c>
      <c r="K6" s="160">
        <v>6</v>
      </c>
      <c r="L6" s="161">
        <f t="shared" ref="L6:L19" si="4">K6/C6</f>
        <v>3.6363636363636362E-2</v>
      </c>
      <c r="M6" s="160">
        <v>5</v>
      </c>
      <c r="N6" s="160">
        <v>45</v>
      </c>
      <c r="O6" s="160">
        <v>5</v>
      </c>
      <c r="P6" s="162">
        <v>89</v>
      </c>
      <c r="Q6" s="163">
        <f>(E6+G6)/'1.1. Кол-во ГС'!L8</f>
        <v>0.1215034965034965</v>
      </c>
      <c r="S6" s="11"/>
    </row>
    <row r="7" spans="2:19" ht="24.95" customHeight="1" x14ac:dyDescent="0.2">
      <c r="B7" s="108" t="s">
        <v>2</v>
      </c>
      <c r="C7" s="159">
        <f t="shared" si="0"/>
        <v>267</v>
      </c>
      <c r="D7" s="153">
        <f>C7/'1.1. Кол-во ГС'!L9</f>
        <v>0.2445054945054945</v>
      </c>
      <c r="E7" s="160">
        <v>220</v>
      </c>
      <c r="F7" s="161">
        <f t="shared" si="1"/>
        <v>0.82397003745318353</v>
      </c>
      <c r="G7" s="160">
        <v>4</v>
      </c>
      <c r="H7" s="161">
        <f t="shared" si="2"/>
        <v>1.4981273408239701E-2</v>
      </c>
      <c r="I7" s="160">
        <v>13</v>
      </c>
      <c r="J7" s="161">
        <f t="shared" si="3"/>
        <v>4.8689138576779027E-2</v>
      </c>
      <c r="K7" s="160">
        <v>30</v>
      </c>
      <c r="L7" s="161">
        <f t="shared" si="4"/>
        <v>0.11235955056179775</v>
      </c>
      <c r="M7" s="160">
        <v>2</v>
      </c>
      <c r="N7" s="160">
        <v>62</v>
      </c>
      <c r="O7" s="160">
        <v>3</v>
      </c>
      <c r="P7" s="160">
        <v>5</v>
      </c>
      <c r="Q7" s="163">
        <f>(E7+G7)/'1.1. Кол-во ГС'!L9</f>
        <v>0.20512820512820512</v>
      </c>
      <c r="S7" s="11"/>
    </row>
    <row r="8" spans="2:19" ht="24.95" customHeight="1" x14ac:dyDescent="0.2">
      <c r="B8" s="108" t="s">
        <v>3</v>
      </c>
      <c r="C8" s="159">
        <f t="shared" si="0"/>
        <v>1095</v>
      </c>
      <c r="D8" s="153">
        <f>C8/'1.1. Кол-во ГС'!L10</f>
        <v>0.20394859377910227</v>
      </c>
      <c r="E8" s="160">
        <v>969</v>
      </c>
      <c r="F8" s="161">
        <f t="shared" si="1"/>
        <v>0.8849315068493151</v>
      </c>
      <c r="G8" s="160">
        <v>57</v>
      </c>
      <c r="H8" s="161">
        <f t="shared" si="2"/>
        <v>5.2054794520547946E-2</v>
      </c>
      <c r="I8" s="160">
        <v>27</v>
      </c>
      <c r="J8" s="161">
        <f t="shared" si="3"/>
        <v>2.4657534246575342E-2</v>
      </c>
      <c r="K8" s="160">
        <v>42</v>
      </c>
      <c r="L8" s="161">
        <f t="shared" si="4"/>
        <v>3.8356164383561646E-2</v>
      </c>
      <c r="M8" s="160">
        <v>27</v>
      </c>
      <c r="N8" s="160">
        <v>490</v>
      </c>
      <c r="O8" s="160">
        <v>53</v>
      </c>
      <c r="P8" s="160">
        <v>80</v>
      </c>
      <c r="Q8" s="163">
        <f>(E8+G8)/'1.1. Кол-во ГС'!L10</f>
        <v>0.19109703855466567</v>
      </c>
      <c r="S8" s="11"/>
    </row>
    <row r="9" spans="2:19" ht="24.95" customHeight="1" x14ac:dyDescent="0.2">
      <c r="B9" s="108" t="s">
        <v>4</v>
      </c>
      <c r="C9" s="159">
        <f t="shared" si="0"/>
        <v>531</v>
      </c>
      <c r="D9" s="153">
        <f>C9/'1.1. Кол-во ГС'!L11</f>
        <v>0.30926033779848572</v>
      </c>
      <c r="E9" s="160">
        <v>308</v>
      </c>
      <c r="F9" s="161">
        <f t="shared" si="1"/>
        <v>0.58003766478342744</v>
      </c>
      <c r="G9" s="160">
        <v>44</v>
      </c>
      <c r="H9" s="161">
        <f t="shared" si="2"/>
        <v>8.2862523540489647E-2</v>
      </c>
      <c r="I9" s="160">
        <v>63</v>
      </c>
      <c r="J9" s="161">
        <f t="shared" si="3"/>
        <v>0.11864406779661017</v>
      </c>
      <c r="K9" s="160">
        <v>116</v>
      </c>
      <c r="L9" s="161">
        <f t="shared" si="4"/>
        <v>0.2184557438794727</v>
      </c>
      <c r="M9" s="160">
        <v>17</v>
      </c>
      <c r="N9" s="160">
        <v>109</v>
      </c>
      <c r="O9" s="160">
        <v>51</v>
      </c>
      <c r="P9" s="160">
        <v>12</v>
      </c>
      <c r="Q9" s="163">
        <f>(E9+G9)/'1.1. Кол-во ГС'!L11</f>
        <v>0.20500873616773441</v>
      </c>
      <c r="S9" s="11"/>
    </row>
    <row r="10" spans="2:19" ht="24.95" customHeight="1" x14ac:dyDescent="0.2">
      <c r="B10" s="108" t="s">
        <v>5</v>
      </c>
      <c r="C10" s="159">
        <f t="shared" si="0"/>
        <v>294</v>
      </c>
      <c r="D10" s="153">
        <f>C10/'1.1. Кол-во ГС'!L12</f>
        <v>0.22598001537279017</v>
      </c>
      <c r="E10" s="160">
        <v>260</v>
      </c>
      <c r="F10" s="161">
        <f t="shared" si="1"/>
        <v>0.88435374149659862</v>
      </c>
      <c r="G10" s="160">
        <v>7</v>
      </c>
      <c r="H10" s="161">
        <f t="shared" si="2"/>
        <v>2.3809523809523808E-2</v>
      </c>
      <c r="I10" s="160">
        <v>14</v>
      </c>
      <c r="J10" s="161">
        <f t="shared" si="3"/>
        <v>4.7619047619047616E-2</v>
      </c>
      <c r="K10" s="162">
        <v>13</v>
      </c>
      <c r="L10" s="161">
        <f t="shared" si="4"/>
        <v>4.4217687074829932E-2</v>
      </c>
      <c r="M10" s="160">
        <v>1</v>
      </c>
      <c r="N10" s="160">
        <v>92</v>
      </c>
      <c r="O10" s="162">
        <v>7</v>
      </c>
      <c r="P10" s="162">
        <v>5</v>
      </c>
      <c r="Q10" s="163">
        <f>(E10+G10)/'1.1. Кол-во ГС'!L12</f>
        <v>0.20522674865488086</v>
      </c>
      <c r="S10" s="11"/>
    </row>
    <row r="11" spans="2:19" ht="24.95" customHeight="1" x14ac:dyDescent="0.2">
      <c r="B11" s="108" t="s">
        <v>6</v>
      </c>
      <c r="C11" s="159">
        <f t="shared" si="0"/>
        <v>744</v>
      </c>
      <c r="D11" s="153">
        <f>C11/'1.1. Кол-во ГС'!L13</f>
        <v>0.23170351915291187</v>
      </c>
      <c r="E11" s="162">
        <v>705</v>
      </c>
      <c r="F11" s="161">
        <f t="shared" si="1"/>
        <v>0.94758064516129037</v>
      </c>
      <c r="G11" s="160">
        <v>8</v>
      </c>
      <c r="H11" s="161">
        <f t="shared" si="2"/>
        <v>1.0752688172043012E-2</v>
      </c>
      <c r="I11" s="160">
        <v>23</v>
      </c>
      <c r="J11" s="161">
        <f t="shared" si="3"/>
        <v>3.0913978494623656E-2</v>
      </c>
      <c r="K11" s="160">
        <v>8</v>
      </c>
      <c r="L11" s="161">
        <f t="shared" si="4"/>
        <v>1.0752688172043012E-2</v>
      </c>
      <c r="M11" s="160">
        <v>6</v>
      </c>
      <c r="N11" s="160">
        <v>238</v>
      </c>
      <c r="O11" s="162">
        <v>8</v>
      </c>
      <c r="P11" s="160">
        <v>9</v>
      </c>
      <c r="Q11" s="163">
        <f>(E11+G11)/'1.1. Кол-во ГС'!L13</f>
        <v>0.22204920585487387</v>
      </c>
      <c r="S11" s="11"/>
    </row>
    <row r="12" spans="2:19" ht="24.95" customHeight="1" x14ac:dyDescent="0.2">
      <c r="B12" s="108" t="s">
        <v>7</v>
      </c>
      <c r="C12" s="159">
        <f t="shared" si="0"/>
        <v>252</v>
      </c>
      <c r="D12" s="153">
        <f>C12/'1.1. Кол-во ГС'!L14</f>
        <v>0.13793103448275862</v>
      </c>
      <c r="E12" s="160">
        <v>199</v>
      </c>
      <c r="F12" s="161">
        <f t="shared" si="1"/>
        <v>0.78968253968253965</v>
      </c>
      <c r="G12" s="160">
        <v>8</v>
      </c>
      <c r="H12" s="161">
        <f t="shared" si="2"/>
        <v>3.1746031746031744E-2</v>
      </c>
      <c r="I12" s="160">
        <v>23</v>
      </c>
      <c r="J12" s="161">
        <f t="shared" si="3"/>
        <v>9.1269841269841265E-2</v>
      </c>
      <c r="K12" s="160">
        <v>22</v>
      </c>
      <c r="L12" s="161">
        <f t="shared" si="4"/>
        <v>8.7301587301587297E-2</v>
      </c>
      <c r="M12" s="160">
        <v>2</v>
      </c>
      <c r="N12" s="160">
        <v>55</v>
      </c>
      <c r="O12" s="160">
        <v>19</v>
      </c>
      <c r="P12" s="160">
        <v>8</v>
      </c>
      <c r="Q12" s="163">
        <f>(E12+G12)/'1.1. Кол-во ГС'!L14</f>
        <v>0.11330049261083744</v>
      </c>
      <c r="S12" s="11"/>
    </row>
    <row r="13" spans="2:19" ht="24.95" customHeight="1" x14ac:dyDescent="0.2">
      <c r="B13" s="108" t="s">
        <v>8</v>
      </c>
      <c r="C13" s="159">
        <f t="shared" si="0"/>
        <v>630</v>
      </c>
      <c r="D13" s="153">
        <f>C13/'1.1. Кол-во ГС'!L15</f>
        <v>0.16800000000000001</v>
      </c>
      <c r="E13" s="160">
        <v>538</v>
      </c>
      <c r="F13" s="161">
        <f t="shared" si="1"/>
        <v>0.85396825396825393</v>
      </c>
      <c r="G13" s="162">
        <v>7</v>
      </c>
      <c r="H13" s="161">
        <f t="shared" si="2"/>
        <v>1.1111111111111112E-2</v>
      </c>
      <c r="I13" s="160">
        <v>17</v>
      </c>
      <c r="J13" s="161">
        <f t="shared" si="3"/>
        <v>2.6984126984126985E-2</v>
      </c>
      <c r="K13" s="160">
        <v>68</v>
      </c>
      <c r="L13" s="161">
        <f t="shared" si="4"/>
        <v>0.10793650793650794</v>
      </c>
      <c r="M13" s="160">
        <v>19</v>
      </c>
      <c r="N13" s="160">
        <v>96</v>
      </c>
      <c r="O13" s="162">
        <v>61</v>
      </c>
      <c r="P13" s="160">
        <v>70</v>
      </c>
      <c r="Q13" s="163">
        <f>(E13+G13)/'1.1. Кол-во ГС'!L15</f>
        <v>0.14533333333333334</v>
      </c>
      <c r="S13" s="11"/>
    </row>
    <row r="14" spans="2:19" ht="24.95" customHeight="1" x14ac:dyDescent="0.2">
      <c r="B14" s="108" t="s">
        <v>9</v>
      </c>
      <c r="C14" s="159">
        <f t="shared" si="0"/>
        <v>347</v>
      </c>
      <c r="D14" s="153">
        <f>C14/'1.1. Кол-во ГС'!L16</f>
        <v>0.170935960591133</v>
      </c>
      <c r="E14" s="160">
        <v>316</v>
      </c>
      <c r="F14" s="161">
        <f t="shared" si="1"/>
        <v>0.91066282420749278</v>
      </c>
      <c r="G14" s="162">
        <v>1</v>
      </c>
      <c r="H14" s="161">
        <f t="shared" si="2"/>
        <v>2.881844380403458E-3</v>
      </c>
      <c r="I14" s="160">
        <v>25</v>
      </c>
      <c r="J14" s="161">
        <f t="shared" si="3"/>
        <v>7.2046109510086456E-2</v>
      </c>
      <c r="K14" s="160">
        <v>5</v>
      </c>
      <c r="L14" s="161">
        <f t="shared" si="4"/>
        <v>1.4409221902017291E-2</v>
      </c>
      <c r="M14" s="162">
        <v>5</v>
      </c>
      <c r="N14" s="160">
        <v>75</v>
      </c>
      <c r="O14" s="162">
        <v>0</v>
      </c>
      <c r="P14" s="162">
        <v>1</v>
      </c>
      <c r="Q14" s="163">
        <f>(E14+G14)/'1.1. Кол-во ГС'!L16</f>
        <v>0.15615763546798028</v>
      </c>
      <c r="S14" s="11"/>
    </row>
    <row r="15" spans="2:19" ht="24.95" customHeight="1" x14ac:dyDescent="0.2">
      <c r="B15" s="108" t="s">
        <v>10</v>
      </c>
      <c r="C15" s="159">
        <f t="shared" si="0"/>
        <v>248</v>
      </c>
      <c r="D15" s="153">
        <f>C15/'1.1. Кол-во ГС'!L17</f>
        <v>0.15308641975308643</v>
      </c>
      <c r="E15" s="160">
        <v>106</v>
      </c>
      <c r="F15" s="161">
        <f t="shared" si="1"/>
        <v>0.42741935483870969</v>
      </c>
      <c r="G15" s="162">
        <v>2</v>
      </c>
      <c r="H15" s="161">
        <f t="shared" si="2"/>
        <v>8.0645161290322578E-3</v>
      </c>
      <c r="I15" s="160">
        <v>14</v>
      </c>
      <c r="J15" s="161">
        <f t="shared" si="3"/>
        <v>5.6451612903225805E-2</v>
      </c>
      <c r="K15" s="160">
        <v>126</v>
      </c>
      <c r="L15" s="161">
        <f t="shared" si="4"/>
        <v>0.50806451612903225</v>
      </c>
      <c r="M15" s="160">
        <v>7</v>
      </c>
      <c r="N15" s="160">
        <v>66</v>
      </c>
      <c r="O15" s="162">
        <v>45</v>
      </c>
      <c r="P15" s="160">
        <v>14</v>
      </c>
      <c r="Q15" s="163">
        <f>(E15+G15)/'1.1. Кол-во ГС'!L17</f>
        <v>6.6666666666666666E-2</v>
      </c>
      <c r="R15" s="12"/>
      <c r="S15" s="11"/>
    </row>
    <row r="16" spans="2:19" ht="24.95" customHeight="1" x14ac:dyDescent="0.2">
      <c r="B16" s="108" t="s">
        <v>11</v>
      </c>
      <c r="C16" s="159">
        <f t="shared" si="0"/>
        <v>474</v>
      </c>
      <c r="D16" s="153">
        <f>C16/'1.1. Кол-во ГС'!L18</f>
        <v>0.12006079027355623</v>
      </c>
      <c r="E16" s="160">
        <v>428</v>
      </c>
      <c r="F16" s="161">
        <f t="shared" si="1"/>
        <v>0.90295358649789026</v>
      </c>
      <c r="G16" s="162">
        <v>12</v>
      </c>
      <c r="H16" s="161">
        <f t="shared" si="2"/>
        <v>2.5316455696202531E-2</v>
      </c>
      <c r="I16" s="160">
        <v>19</v>
      </c>
      <c r="J16" s="161">
        <f t="shared" si="3"/>
        <v>4.0084388185654012E-2</v>
      </c>
      <c r="K16" s="160">
        <v>15</v>
      </c>
      <c r="L16" s="161">
        <f t="shared" si="4"/>
        <v>3.1645569620253167E-2</v>
      </c>
      <c r="M16" s="160">
        <v>12</v>
      </c>
      <c r="N16" s="162">
        <v>58</v>
      </c>
      <c r="O16" s="160">
        <v>16</v>
      </c>
      <c r="P16" s="160">
        <v>17</v>
      </c>
      <c r="Q16" s="163">
        <f>(E16+G16)/'1.1. Кол-во ГС'!L18</f>
        <v>0.11144883485309018</v>
      </c>
      <c r="S16" s="11"/>
    </row>
    <row r="17" spans="2:19" ht="24.95" customHeight="1" x14ac:dyDescent="0.2">
      <c r="B17" s="108" t="s">
        <v>12</v>
      </c>
      <c r="C17" s="159">
        <f t="shared" si="0"/>
        <v>386</v>
      </c>
      <c r="D17" s="153">
        <f>C17/'1.1. Кол-во ГС'!L19</f>
        <v>0.15976821192052981</v>
      </c>
      <c r="E17" s="160">
        <v>223</v>
      </c>
      <c r="F17" s="161">
        <f t="shared" si="1"/>
        <v>0.57772020725388606</v>
      </c>
      <c r="G17" s="160">
        <v>4</v>
      </c>
      <c r="H17" s="161">
        <f t="shared" si="2"/>
        <v>1.0362694300518135E-2</v>
      </c>
      <c r="I17" s="160">
        <v>114</v>
      </c>
      <c r="J17" s="161">
        <f t="shared" si="3"/>
        <v>0.29533678756476683</v>
      </c>
      <c r="K17" s="160">
        <v>45</v>
      </c>
      <c r="L17" s="161">
        <f t="shared" si="4"/>
        <v>0.11658031088082901</v>
      </c>
      <c r="M17" s="160">
        <v>7</v>
      </c>
      <c r="N17" s="160">
        <v>52</v>
      </c>
      <c r="O17" s="162">
        <v>12</v>
      </c>
      <c r="P17" s="162">
        <v>3</v>
      </c>
      <c r="Q17" s="163">
        <f>(E17+G17)/'1.1. Кол-во ГС'!L19</f>
        <v>9.39569536423841E-2</v>
      </c>
      <c r="S17" s="11"/>
    </row>
    <row r="18" spans="2:19" ht="24.95" customHeight="1" x14ac:dyDescent="0.2">
      <c r="B18" s="108" t="s">
        <v>13</v>
      </c>
      <c r="C18" s="159">
        <f t="shared" si="0"/>
        <v>322</v>
      </c>
      <c r="D18" s="153">
        <f>C18/'1.1. Кол-во ГС'!L20</f>
        <v>0.23538011695906433</v>
      </c>
      <c r="E18" s="160">
        <v>252</v>
      </c>
      <c r="F18" s="161">
        <f t="shared" si="1"/>
        <v>0.78260869565217395</v>
      </c>
      <c r="G18" s="162">
        <v>13</v>
      </c>
      <c r="H18" s="161">
        <f t="shared" si="2"/>
        <v>4.0372670807453416E-2</v>
      </c>
      <c r="I18" s="160">
        <v>32</v>
      </c>
      <c r="J18" s="161">
        <f t="shared" si="3"/>
        <v>9.9378881987577633E-2</v>
      </c>
      <c r="K18" s="160">
        <v>25</v>
      </c>
      <c r="L18" s="161">
        <f t="shared" si="4"/>
        <v>7.7639751552795025E-2</v>
      </c>
      <c r="M18" s="162">
        <v>4</v>
      </c>
      <c r="N18" s="160">
        <v>76</v>
      </c>
      <c r="O18" s="162">
        <v>20</v>
      </c>
      <c r="P18" s="162">
        <v>31</v>
      </c>
      <c r="Q18" s="163">
        <f>(E18+G18)/'1.1. Кол-во ГС'!L20</f>
        <v>0.19371345029239767</v>
      </c>
      <c r="S18" s="11"/>
    </row>
    <row r="19" spans="2:19" ht="24.95" customHeight="1" x14ac:dyDescent="0.2">
      <c r="B19" s="109" t="s">
        <v>16</v>
      </c>
      <c r="C19" s="164">
        <f t="shared" si="0"/>
        <v>6834</v>
      </c>
      <c r="D19" s="155">
        <f>C19/'1.1. Кол-во ГС'!L21</f>
        <v>0.19161105815061963</v>
      </c>
      <c r="E19" s="165">
        <f>SUM(E5:E18)</f>
        <v>5460</v>
      </c>
      <c r="F19" s="166">
        <f t="shared" si="1"/>
        <v>0.79894644424934158</v>
      </c>
      <c r="G19" s="165">
        <f>SUM(G5:G18)</f>
        <v>188</v>
      </c>
      <c r="H19" s="166">
        <f t="shared" si="2"/>
        <v>2.7509511267193445E-2</v>
      </c>
      <c r="I19" s="165">
        <f>SUM(I5:I18)</f>
        <v>552</v>
      </c>
      <c r="J19" s="166">
        <f t="shared" si="3"/>
        <v>8.0772607550482878E-2</v>
      </c>
      <c r="K19" s="167">
        <f>SUM(K5:K18)</f>
        <v>634</v>
      </c>
      <c r="L19" s="166">
        <f t="shared" si="4"/>
        <v>9.2771436932982149E-2</v>
      </c>
      <c r="M19" s="165">
        <f>SUM(M5:M18)</f>
        <v>125</v>
      </c>
      <c r="N19" s="165">
        <f>SUM(N5:N18)</f>
        <v>1757</v>
      </c>
      <c r="O19" s="165">
        <f>SUM(O5:O18)</f>
        <v>329</v>
      </c>
      <c r="P19" s="165">
        <f>SUM(P5:P18)</f>
        <v>352</v>
      </c>
      <c r="Q19" s="168">
        <f>(E19+G19)/'1.1. Кол-во ГС'!L21</f>
        <v>0.1583581001514047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339C-5883-4D00-9B69-E16DCEE94ECF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31" t="s">
        <v>63</v>
      </c>
      <c r="C2" s="231"/>
      <c r="D2" s="231"/>
      <c r="E2" s="231"/>
      <c r="F2" s="231"/>
    </row>
    <row r="3" spans="2:6" ht="15.75" x14ac:dyDescent="0.2">
      <c r="F3" s="1"/>
    </row>
    <row r="4" spans="2:6" ht="19.5" customHeight="1" x14ac:dyDescent="0.2">
      <c r="B4" s="230" t="s">
        <v>14</v>
      </c>
      <c r="C4" s="229" t="s">
        <v>60</v>
      </c>
      <c r="D4" s="229"/>
      <c r="E4" s="229"/>
      <c r="F4" s="230" t="s">
        <v>153</v>
      </c>
    </row>
    <row r="5" spans="2:6" ht="91.5" customHeight="1" x14ac:dyDescent="0.2">
      <c r="B5" s="230"/>
      <c r="C5" s="21" t="s">
        <v>62</v>
      </c>
      <c r="D5" s="21" t="s">
        <v>61</v>
      </c>
      <c r="E5" s="21" t="s">
        <v>131</v>
      </c>
      <c r="F5" s="230"/>
    </row>
    <row r="6" spans="2:6" ht="75" x14ac:dyDescent="0.2">
      <c r="B6" s="108" t="s">
        <v>0</v>
      </c>
      <c r="C6" s="169">
        <v>43</v>
      </c>
      <c r="D6" s="169">
        <v>44</v>
      </c>
      <c r="E6" s="170">
        <f>C6-D6</f>
        <v>-1</v>
      </c>
      <c r="F6" s="173" t="s">
        <v>201</v>
      </c>
    </row>
    <row r="7" spans="2:6" ht="37.5" x14ac:dyDescent="0.2">
      <c r="B7" s="108" t="s">
        <v>1</v>
      </c>
      <c r="C7" s="169">
        <v>24</v>
      </c>
      <c r="D7" s="169">
        <v>25</v>
      </c>
      <c r="E7" s="170">
        <f t="shared" ref="E7:E19" si="0">C7-D7</f>
        <v>-1</v>
      </c>
      <c r="F7" s="174" t="s">
        <v>225</v>
      </c>
    </row>
    <row r="8" spans="2:6" ht="75" x14ac:dyDescent="0.2">
      <c r="B8" s="108" t="s">
        <v>2</v>
      </c>
      <c r="C8" s="169">
        <v>25</v>
      </c>
      <c r="D8" s="169">
        <v>23</v>
      </c>
      <c r="E8" s="170">
        <f t="shared" si="0"/>
        <v>2</v>
      </c>
      <c r="F8" s="173" t="s">
        <v>228</v>
      </c>
    </row>
    <row r="9" spans="2:6" ht="37.5" x14ac:dyDescent="0.2">
      <c r="B9" s="108" t="s">
        <v>3</v>
      </c>
      <c r="C9" s="169">
        <v>51</v>
      </c>
      <c r="D9" s="169">
        <v>52</v>
      </c>
      <c r="E9" s="170">
        <f t="shared" si="0"/>
        <v>-1</v>
      </c>
      <c r="F9" s="174" t="s">
        <v>229</v>
      </c>
    </row>
    <row r="10" spans="2:6" ht="37.5" x14ac:dyDescent="0.2">
      <c r="B10" s="108" t="s">
        <v>4</v>
      </c>
      <c r="C10" s="169">
        <v>32</v>
      </c>
      <c r="D10" s="169">
        <v>30</v>
      </c>
      <c r="E10" s="170">
        <f t="shared" si="0"/>
        <v>2</v>
      </c>
      <c r="F10" s="173" t="s">
        <v>202</v>
      </c>
    </row>
    <row r="11" spans="2:6" ht="20.25" x14ac:dyDescent="0.2">
      <c r="B11" s="108" t="s">
        <v>5</v>
      </c>
      <c r="C11" s="169">
        <v>24</v>
      </c>
      <c r="D11" s="169">
        <v>24</v>
      </c>
      <c r="E11" s="170">
        <f t="shared" si="0"/>
        <v>0</v>
      </c>
      <c r="F11" s="173"/>
    </row>
    <row r="12" spans="2:6" ht="20.25" x14ac:dyDescent="0.2">
      <c r="B12" s="108" t="s">
        <v>6</v>
      </c>
      <c r="C12" s="169">
        <v>37</v>
      </c>
      <c r="D12" s="169">
        <v>37</v>
      </c>
      <c r="E12" s="170">
        <f t="shared" si="0"/>
        <v>0</v>
      </c>
      <c r="F12" s="173"/>
    </row>
    <row r="13" spans="2:6" ht="56.25" x14ac:dyDescent="0.2">
      <c r="B13" s="108" t="s">
        <v>7</v>
      </c>
      <c r="C13" s="169">
        <v>34</v>
      </c>
      <c r="D13" s="169">
        <v>33</v>
      </c>
      <c r="E13" s="170">
        <f t="shared" si="0"/>
        <v>1</v>
      </c>
      <c r="F13" s="173" t="s">
        <v>231</v>
      </c>
    </row>
    <row r="14" spans="2:6" ht="20.25" x14ac:dyDescent="0.2">
      <c r="B14" s="108" t="s">
        <v>8</v>
      </c>
      <c r="C14" s="169">
        <v>45</v>
      </c>
      <c r="D14" s="169">
        <v>45</v>
      </c>
      <c r="E14" s="170">
        <f t="shared" si="0"/>
        <v>0</v>
      </c>
      <c r="F14" s="175"/>
    </row>
    <row r="15" spans="2:6" ht="37.5" x14ac:dyDescent="0.2">
      <c r="B15" s="108" t="s">
        <v>9</v>
      </c>
      <c r="C15" s="169">
        <v>33</v>
      </c>
      <c r="D15" s="171">
        <v>32</v>
      </c>
      <c r="E15" s="170">
        <f t="shared" si="0"/>
        <v>1</v>
      </c>
      <c r="F15" s="173" t="s">
        <v>232</v>
      </c>
    </row>
    <row r="16" spans="2:6" ht="37.5" x14ac:dyDescent="0.2">
      <c r="B16" s="108" t="s">
        <v>10</v>
      </c>
      <c r="C16" s="169">
        <v>26</v>
      </c>
      <c r="D16" s="169">
        <v>26</v>
      </c>
      <c r="E16" s="170">
        <f t="shared" si="0"/>
        <v>0</v>
      </c>
      <c r="F16" s="175" t="s">
        <v>233</v>
      </c>
    </row>
    <row r="17" spans="2:6" ht="37.5" x14ac:dyDescent="0.2">
      <c r="B17" s="108" t="s">
        <v>11</v>
      </c>
      <c r="C17" s="169">
        <v>40</v>
      </c>
      <c r="D17" s="169">
        <v>39</v>
      </c>
      <c r="E17" s="170">
        <f t="shared" si="0"/>
        <v>1</v>
      </c>
      <c r="F17" s="173" t="s">
        <v>236</v>
      </c>
    </row>
    <row r="18" spans="2:6" ht="93.75" x14ac:dyDescent="0.2">
      <c r="B18" s="108" t="s">
        <v>12</v>
      </c>
      <c r="C18" s="169">
        <v>41</v>
      </c>
      <c r="D18" s="169">
        <v>40</v>
      </c>
      <c r="E18" s="170">
        <f t="shared" si="0"/>
        <v>1</v>
      </c>
      <c r="F18" s="173" t="s">
        <v>237</v>
      </c>
    </row>
    <row r="19" spans="2:6" ht="24.95" customHeight="1" x14ac:dyDescent="0.2">
      <c r="B19" s="108" t="s">
        <v>13</v>
      </c>
      <c r="C19" s="169">
        <v>24</v>
      </c>
      <c r="D19" s="169">
        <v>24</v>
      </c>
      <c r="E19" s="170">
        <f t="shared" si="0"/>
        <v>0</v>
      </c>
      <c r="F19" s="173"/>
    </row>
    <row r="20" spans="2:6" ht="24.95" customHeight="1" x14ac:dyDescent="0.2">
      <c r="B20" s="109" t="s">
        <v>16</v>
      </c>
      <c r="C20" s="172">
        <f>SUM(C6:C19)</f>
        <v>479</v>
      </c>
      <c r="D20" s="172">
        <f>SUM(D6:D19)</f>
        <v>474</v>
      </c>
      <c r="E20" s="172">
        <f>SUM(E6:E19)</f>
        <v>5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5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D27F-3D3E-4C0C-8FB7-9EA70536D2C8}">
  <sheetPr>
    <pageSetUpPr fitToPage="1"/>
  </sheetPr>
  <dimension ref="B1:Q20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7" style="2" customWidth="1"/>
    <col min="3" max="3" width="13.7109375" style="2" customWidth="1"/>
    <col min="4" max="4" width="15.7109375" style="2" customWidth="1"/>
    <col min="5" max="5" width="11.42578125" style="2" customWidth="1"/>
    <col min="6" max="9" width="15.7109375" style="2" customWidth="1"/>
    <col min="10" max="12" width="13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34" t="s">
        <v>163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2:17" ht="24" customHeight="1" x14ac:dyDescent="0.2"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</row>
    <row r="3" spans="2:17" ht="9" customHeight="1" x14ac:dyDescent="0.2">
      <c r="I3" s="226"/>
      <c r="J3" s="226"/>
      <c r="K3" s="226"/>
    </row>
    <row r="4" spans="2:17" ht="166.5" customHeight="1" x14ac:dyDescent="0.2">
      <c r="B4" s="220" t="s">
        <v>14</v>
      </c>
      <c r="C4" s="198" t="s">
        <v>154</v>
      </c>
      <c r="D4" s="237" t="s">
        <v>218</v>
      </c>
      <c r="E4" s="239" t="s">
        <v>155</v>
      </c>
      <c r="F4" s="238" t="s">
        <v>216</v>
      </c>
      <c r="G4" s="238"/>
      <c r="H4" s="238" t="s">
        <v>217</v>
      </c>
      <c r="I4" s="238"/>
      <c r="J4" s="238" t="s">
        <v>158</v>
      </c>
      <c r="K4" s="238"/>
      <c r="L4" s="235" t="s">
        <v>219</v>
      </c>
      <c r="M4" s="232" t="s">
        <v>226</v>
      </c>
    </row>
    <row r="5" spans="2:17" ht="145.5" customHeight="1" x14ac:dyDescent="0.2">
      <c r="B5" s="222"/>
      <c r="C5" s="199"/>
      <c r="D5" s="237"/>
      <c r="E5" s="240"/>
      <c r="F5" s="106" t="s">
        <v>107</v>
      </c>
      <c r="G5" s="57" t="s">
        <v>108</v>
      </c>
      <c r="H5" s="106" t="s">
        <v>107</v>
      </c>
      <c r="I5" s="57" t="s">
        <v>109</v>
      </c>
      <c r="J5" s="106" t="s">
        <v>110</v>
      </c>
      <c r="K5" s="57" t="s">
        <v>108</v>
      </c>
      <c r="L5" s="236"/>
      <c r="M5" s="233"/>
      <c r="O5" s="70"/>
      <c r="P5" s="70"/>
      <c r="Q5" s="70"/>
    </row>
    <row r="6" spans="2:17" ht="24.95" customHeight="1" x14ac:dyDescent="0.3">
      <c r="B6" s="108" t="s">
        <v>0</v>
      </c>
      <c r="C6" s="176">
        <f t="shared" ref="C6:C20" si="0">D6+L6</f>
        <v>446</v>
      </c>
      <c r="D6" s="138">
        <v>129</v>
      </c>
      <c r="E6" s="177">
        <f>D6/C6</f>
        <v>0.28923766816143498</v>
      </c>
      <c r="F6" s="138">
        <v>13</v>
      </c>
      <c r="G6" s="153">
        <f>F6/D6</f>
        <v>0.10077519379844961</v>
      </c>
      <c r="H6" s="138">
        <v>78</v>
      </c>
      <c r="I6" s="153">
        <f>H6/D6</f>
        <v>0.60465116279069764</v>
      </c>
      <c r="J6" s="138">
        <v>0</v>
      </c>
      <c r="K6" s="153">
        <f>J6/D6</f>
        <v>0</v>
      </c>
      <c r="L6" s="138">
        <v>317</v>
      </c>
      <c r="M6" s="178">
        <f>L6/C6</f>
        <v>0.71076233183856508</v>
      </c>
      <c r="N6" s="30"/>
      <c r="O6" s="71"/>
      <c r="P6" s="72"/>
      <c r="Q6" s="72"/>
    </row>
    <row r="7" spans="2:17" ht="24.95" customHeight="1" x14ac:dyDescent="0.3">
      <c r="B7" s="108" t="s">
        <v>1</v>
      </c>
      <c r="C7" s="176">
        <f t="shared" si="0"/>
        <v>123</v>
      </c>
      <c r="D7" s="138">
        <v>55</v>
      </c>
      <c r="E7" s="177">
        <f t="shared" ref="E7:E20" si="1">D7/C7</f>
        <v>0.44715447154471544</v>
      </c>
      <c r="F7" s="138">
        <v>1</v>
      </c>
      <c r="G7" s="153">
        <f t="shared" ref="G7:G20" si="2">F7/D7</f>
        <v>1.8181818181818181E-2</v>
      </c>
      <c r="H7" s="138">
        <v>8</v>
      </c>
      <c r="I7" s="153">
        <f t="shared" ref="I7:I20" si="3">H7/D7</f>
        <v>0.14545454545454545</v>
      </c>
      <c r="J7" s="138">
        <v>0</v>
      </c>
      <c r="K7" s="153">
        <f t="shared" ref="K7:K20" si="4">J7/D7</f>
        <v>0</v>
      </c>
      <c r="L7" s="138">
        <v>68</v>
      </c>
      <c r="M7" s="178">
        <f t="shared" ref="M7:M20" si="5">L7/C7</f>
        <v>0.55284552845528456</v>
      </c>
      <c r="N7" s="30"/>
      <c r="O7" s="71"/>
      <c r="P7" s="72"/>
      <c r="Q7" s="72"/>
    </row>
    <row r="8" spans="2:17" ht="24.95" customHeight="1" x14ac:dyDescent="0.3">
      <c r="B8" s="108" t="s">
        <v>2</v>
      </c>
      <c r="C8" s="176">
        <f t="shared" si="0"/>
        <v>103</v>
      </c>
      <c r="D8" s="138">
        <v>38</v>
      </c>
      <c r="E8" s="177">
        <f t="shared" si="1"/>
        <v>0.36893203883495146</v>
      </c>
      <c r="F8" s="138">
        <v>1</v>
      </c>
      <c r="G8" s="153">
        <f t="shared" si="2"/>
        <v>2.6315789473684209E-2</v>
      </c>
      <c r="H8" s="138">
        <v>8</v>
      </c>
      <c r="I8" s="153">
        <f t="shared" si="3"/>
        <v>0.21052631578947367</v>
      </c>
      <c r="J8" s="138">
        <v>0</v>
      </c>
      <c r="K8" s="153">
        <f t="shared" si="4"/>
        <v>0</v>
      </c>
      <c r="L8" s="138">
        <v>65</v>
      </c>
      <c r="M8" s="178">
        <f t="shared" si="5"/>
        <v>0.6310679611650486</v>
      </c>
      <c r="N8" s="30"/>
      <c r="O8" s="71"/>
      <c r="P8" s="72"/>
      <c r="Q8" s="72"/>
    </row>
    <row r="9" spans="2:17" ht="24.95" customHeight="1" x14ac:dyDescent="0.3">
      <c r="B9" s="108" t="s">
        <v>3</v>
      </c>
      <c r="C9" s="176">
        <f t="shared" si="0"/>
        <v>566</v>
      </c>
      <c r="D9" s="138">
        <v>248</v>
      </c>
      <c r="E9" s="177">
        <f t="shared" si="1"/>
        <v>0.43816254416961131</v>
      </c>
      <c r="F9" s="138">
        <v>9</v>
      </c>
      <c r="G9" s="153">
        <f t="shared" si="2"/>
        <v>3.6290322580645164E-2</v>
      </c>
      <c r="H9" s="138">
        <v>134</v>
      </c>
      <c r="I9" s="153">
        <f t="shared" si="3"/>
        <v>0.54032258064516125</v>
      </c>
      <c r="J9" s="138">
        <v>0</v>
      </c>
      <c r="K9" s="153">
        <f t="shared" si="4"/>
        <v>0</v>
      </c>
      <c r="L9" s="138">
        <v>318</v>
      </c>
      <c r="M9" s="178">
        <f t="shared" si="5"/>
        <v>0.56183745583038869</v>
      </c>
      <c r="N9" s="30"/>
      <c r="O9" s="71"/>
      <c r="P9" s="72"/>
      <c r="Q9" s="72"/>
    </row>
    <row r="10" spans="2:17" ht="24.95" customHeight="1" x14ac:dyDescent="0.3">
      <c r="B10" s="108" t="s">
        <v>4</v>
      </c>
      <c r="C10" s="176">
        <f t="shared" si="0"/>
        <v>280</v>
      </c>
      <c r="D10" s="138">
        <v>221</v>
      </c>
      <c r="E10" s="177">
        <f t="shared" si="1"/>
        <v>0.78928571428571426</v>
      </c>
      <c r="F10" s="138">
        <v>16</v>
      </c>
      <c r="G10" s="153">
        <f t="shared" si="2"/>
        <v>7.2398190045248875E-2</v>
      </c>
      <c r="H10" s="138">
        <v>113</v>
      </c>
      <c r="I10" s="153">
        <f t="shared" si="3"/>
        <v>0.5113122171945701</v>
      </c>
      <c r="J10" s="138">
        <v>0</v>
      </c>
      <c r="K10" s="153">
        <f t="shared" si="4"/>
        <v>0</v>
      </c>
      <c r="L10" s="138">
        <v>59</v>
      </c>
      <c r="M10" s="178">
        <f t="shared" si="5"/>
        <v>0.21071428571428572</v>
      </c>
      <c r="N10" s="30"/>
      <c r="O10" s="71"/>
      <c r="P10" s="72"/>
      <c r="Q10" s="72"/>
    </row>
    <row r="11" spans="2:17" ht="24.95" customHeight="1" x14ac:dyDescent="0.3">
      <c r="B11" s="108" t="s">
        <v>5</v>
      </c>
      <c r="C11" s="176">
        <f t="shared" si="0"/>
        <v>444</v>
      </c>
      <c r="D11" s="138">
        <v>98</v>
      </c>
      <c r="E11" s="177">
        <f t="shared" si="1"/>
        <v>0.22072072072072071</v>
      </c>
      <c r="F11" s="138">
        <v>30</v>
      </c>
      <c r="G11" s="153">
        <f t="shared" si="2"/>
        <v>0.30612244897959184</v>
      </c>
      <c r="H11" s="179">
        <v>50</v>
      </c>
      <c r="I11" s="153">
        <f t="shared" si="3"/>
        <v>0.51020408163265307</v>
      </c>
      <c r="J11" s="138">
        <v>0</v>
      </c>
      <c r="K11" s="153">
        <f t="shared" si="4"/>
        <v>0</v>
      </c>
      <c r="L11" s="138">
        <v>346</v>
      </c>
      <c r="M11" s="178">
        <f t="shared" si="5"/>
        <v>0.77927927927927931</v>
      </c>
      <c r="N11" s="30"/>
      <c r="O11" s="71"/>
      <c r="P11" s="72"/>
      <c r="Q11" s="72"/>
    </row>
    <row r="12" spans="2:17" ht="24.95" customHeight="1" x14ac:dyDescent="0.3">
      <c r="B12" s="108" t="s">
        <v>6</v>
      </c>
      <c r="C12" s="176">
        <f t="shared" si="0"/>
        <v>167</v>
      </c>
      <c r="D12" s="138">
        <v>52</v>
      </c>
      <c r="E12" s="177">
        <f t="shared" si="1"/>
        <v>0.31137724550898205</v>
      </c>
      <c r="F12" s="138">
        <v>0</v>
      </c>
      <c r="G12" s="153">
        <f t="shared" si="2"/>
        <v>0</v>
      </c>
      <c r="H12" s="138">
        <v>0</v>
      </c>
      <c r="I12" s="153">
        <f t="shared" si="3"/>
        <v>0</v>
      </c>
      <c r="J12" s="138">
        <v>0</v>
      </c>
      <c r="K12" s="153">
        <f t="shared" si="4"/>
        <v>0</v>
      </c>
      <c r="L12" s="138">
        <v>115</v>
      </c>
      <c r="M12" s="178">
        <f t="shared" si="5"/>
        <v>0.68862275449101795</v>
      </c>
      <c r="N12" s="30"/>
      <c r="O12" s="71"/>
      <c r="P12" s="72"/>
      <c r="Q12" s="72"/>
    </row>
    <row r="13" spans="2:17" ht="24.95" customHeight="1" x14ac:dyDescent="0.3">
      <c r="B13" s="108" t="s">
        <v>7</v>
      </c>
      <c r="C13" s="176">
        <f t="shared" si="0"/>
        <v>186</v>
      </c>
      <c r="D13" s="138">
        <v>74</v>
      </c>
      <c r="E13" s="177">
        <f t="shared" si="1"/>
        <v>0.39784946236559138</v>
      </c>
      <c r="F13" s="138">
        <v>9</v>
      </c>
      <c r="G13" s="153">
        <f t="shared" si="2"/>
        <v>0.12162162162162163</v>
      </c>
      <c r="H13" s="138">
        <v>24</v>
      </c>
      <c r="I13" s="153">
        <f t="shared" si="3"/>
        <v>0.32432432432432434</v>
      </c>
      <c r="J13" s="138">
        <v>0</v>
      </c>
      <c r="K13" s="153">
        <f t="shared" si="4"/>
        <v>0</v>
      </c>
      <c r="L13" s="138">
        <v>112</v>
      </c>
      <c r="M13" s="178">
        <f t="shared" si="5"/>
        <v>0.60215053763440862</v>
      </c>
      <c r="N13" s="30"/>
      <c r="O13" s="71"/>
      <c r="P13" s="72"/>
      <c r="Q13" s="72"/>
    </row>
    <row r="14" spans="2:17" ht="24.95" customHeight="1" x14ac:dyDescent="0.3">
      <c r="B14" s="108" t="s">
        <v>8</v>
      </c>
      <c r="C14" s="176">
        <f t="shared" si="0"/>
        <v>314</v>
      </c>
      <c r="D14" s="138">
        <v>164</v>
      </c>
      <c r="E14" s="177">
        <f t="shared" si="1"/>
        <v>0.52229299363057324</v>
      </c>
      <c r="F14" s="138">
        <v>32</v>
      </c>
      <c r="G14" s="153">
        <f t="shared" si="2"/>
        <v>0.1951219512195122</v>
      </c>
      <c r="H14" s="138">
        <v>73</v>
      </c>
      <c r="I14" s="153">
        <f t="shared" si="3"/>
        <v>0.4451219512195122</v>
      </c>
      <c r="J14" s="138">
        <v>0</v>
      </c>
      <c r="K14" s="153">
        <f t="shared" si="4"/>
        <v>0</v>
      </c>
      <c r="L14" s="138">
        <v>150</v>
      </c>
      <c r="M14" s="178">
        <f t="shared" si="5"/>
        <v>0.47770700636942676</v>
      </c>
      <c r="N14" s="30"/>
      <c r="O14" s="71"/>
      <c r="P14" s="72"/>
      <c r="Q14" s="72"/>
    </row>
    <row r="15" spans="2:17" ht="24.95" customHeight="1" x14ac:dyDescent="0.3">
      <c r="B15" s="108" t="s">
        <v>9</v>
      </c>
      <c r="C15" s="176">
        <f t="shared" si="0"/>
        <v>292</v>
      </c>
      <c r="D15" s="138">
        <v>202</v>
      </c>
      <c r="E15" s="177">
        <f t="shared" si="1"/>
        <v>0.69178082191780821</v>
      </c>
      <c r="F15" s="138">
        <v>11</v>
      </c>
      <c r="G15" s="153">
        <f t="shared" si="2"/>
        <v>5.4455445544554455E-2</v>
      </c>
      <c r="H15" s="138">
        <v>69</v>
      </c>
      <c r="I15" s="153">
        <f t="shared" si="3"/>
        <v>0.34158415841584161</v>
      </c>
      <c r="J15" s="138">
        <v>0</v>
      </c>
      <c r="K15" s="153">
        <f t="shared" si="4"/>
        <v>0</v>
      </c>
      <c r="L15" s="138">
        <v>90</v>
      </c>
      <c r="M15" s="178">
        <f t="shared" si="5"/>
        <v>0.30821917808219179</v>
      </c>
      <c r="N15" s="30"/>
      <c r="O15" s="71"/>
      <c r="P15" s="72"/>
      <c r="Q15" s="72"/>
    </row>
    <row r="16" spans="2:17" ht="24.95" customHeight="1" x14ac:dyDescent="0.3">
      <c r="B16" s="108" t="s">
        <v>10</v>
      </c>
      <c r="C16" s="176">
        <f t="shared" si="0"/>
        <v>553</v>
      </c>
      <c r="D16" s="138">
        <v>148</v>
      </c>
      <c r="E16" s="177">
        <f t="shared" si="1"/>
        <v>0.26763110307414106</v>
      </c>
      <c r="F16" s="138">
        <v>4</v>
      </c>
      <c r="G16" s="153">
        <f t="shared" si="2"/>
        <v>2.7027027027027029E-2</v>
      </c>
      <c r="H16" s="138">
        <v>34</v>
      </c>
      <c r="I16" s="153">
        <f t="shared" si="3"/>
        <v>0.22972972972972974</v>
      </c>
      <c r="J16" s="138">
        <v>0</v>
      </c>
      <c r="K16" s="153">
        <f t="shared" si="4"/>
        <v>0</v>
      </c>
      <c r="L16" s="138">
        <v>405</v>
      </c>
      <c r="M16" s="178">
        <f t="shared" si="5"/>
        <v>0.73236889692585894</v>
      </c>
      <c r="N16" s="30"/>
      <c r="O16" s="71"/>
      <c r="P16" s="72"/>
      <c r="Q16" s="72"/>
    </row>
    <row r="17" spans="2:17" ht="24.95" customHeight="1" x14ac:dyDescent="0.3">
      <c r="B17" s="108" t="s">
        <v>11</v>
      </c>
      <c r="C17" s="176">
        <f t="shared" si="0"/>
        <v>335</v>
      </c>
      <c r="D17" s="138">
        <v>95</v>
      </c>
      <c r="E17" s="177">
        <f t="shared" si="1"/>
        <v>0.28358208955223879</v>
      </c>
      <c r="F17" s="138">
        <v>16</v>
      </c>
      <c r="G17" s="153">
        <f t="shared" si="2"/>
        <v>0.16842105263157894</v>
      </c>
      <c r="H17" s="138">
        <v>47</v>
      </c>
      <c r="I17" s="153">
        <f t="shared" si="3"/>
        <v>0.49473684210526314</v>
      </c>
      <c r="J17" s="138">
        <v>0</v>
      </c>
      <c r="K17" s="153">
        <f t="shared" si="4"/>
        <v>0</v>
      </c>
      <c r="L17" s="138">
        <v>240</v>
      </c>
      <c r="M17" s="178">
        <f t="shared" si="5"/>
        <v>0.71641791044776115</v>
      </c>
      <c r="N17" s="30"/>
      <c r="O17" s="71"/>
      <c r="P17" s="72"/>
      <c r="Q17" s="72"/>
    </row>
    <row r="18" spans="2:17" ht="24.95" customHeight="1" x14ac:dyDescent="0.3">
      <c r="B18" s="108" t="s">
        <v>12</v>
      </c>
      <c r="C18" s="176">
        <f t="shared" si="0"/>
        <v>79</v>
      </c>
      <c r="D18" s="138">
        <v>0</v>
      </c>
      <c r="E18" s="177">
        <f t="shared" si="1"/>
        <v>0</v>
      </c>
      <c r="F18" s="138">
        <v>0</v>
      </c>
      <c r="G18" s="153">
        <v>0</v>
      </c>
      <c r="H18" s="138">
        <v>0</v>
      </c>
      <c r="I18" s="153">
        <v>0</v>
      </c>
      <c r="J18" s="138">
        <v>0</v>
      </c>
      <c r="K18" s="153">
        <v>0</v>
      </c>
      <c r="L18" s="138">
        <v>79</v>
      </c>
      <c r="M18" s="178">
        <f t="shared" si="5"/>
        <v>1</v>
      </c>
      <c r="N18" s="30"/>
      <c r="O18" s="71"/>
      <c r="P18" s="72"/>
      <c r="Q18" s="72"/>
    </row>
    <row r="19" spans="2:17" ht="24.95" customHeight="1" x14ac:dyDescent="0.3">
      <c r="B19" s="108" t="s">
        <v>13</v>
      </c>
      <c r="C19" s="176">
        <f t="shared" si="0"/>
        <v>259</v>
      </c>
      <c r="D19" s="138">
        <v>136</v>
      </c>
      <c r="E19" s="177">
        <f t="shared" si="1"/>
        <v>0.52509652509652505</v>
      </c>
      <c r="F19" s="138">
        <v>22</v>
      </c>
      <c r="G19" s="153">
        <f t="shared" si="2"/>
        <v>0.16176470588235295</v>
      </c>
      <c r="H19" s="138">
        <v>55</v>
      </c>
      <c r="I19" s="153">
        <f t="shared" si="3"/>
        <v>0.40441176470588236</v>
      </c>
      <c r="J19" s="138">
        <v>0</v>
      </c>
      <c r="K19" s="153">
        <f t="shared" si="4"/>
        <v>0</v>
      </c>
      <c r="L19" s="138">
        <v>123</v>
      </c>
      <c r="M19" s="178">
        <f t="shared" si="5"/>
        <v>0.4749034749034749</v>
      </c>
      <c r="N19" s="30"/>
      <c r="O19" s="71"/>
      <c r="P19" s="72"/>
      <c r="Q19" s="72"/>
    </row>
    <row r="20" spans="2:17" ht="24.95" customHeight="1" x14ac:dyDescent="0.3">
      <c r="B20" s="109" t="s">
        <v>16</v>
      </c>
      <c r="C20" s="114">
        <f t="shared" si="0"/>
        <v>4147</v>
      </c>
      <c r="D20" s="104">
        <f>SUM(D6:D19)</f>
        <v>1660</v>
      </c>
      <c r="E20" s="180">
        <f t="shared" si="1"/>
        <v>0.40028936580660718</v>
      </c>
      <c r="F20" s="104">
        <f>SUM(F6:F19)</f>
        <v>164</v>
      </c>
      <c r="G20" s="155">
        <f t="shared" si="2"/>
        <v>9.8795180722891562E-2</v>
      </c>
      <c r="H20" s="104">
        <f>SUM(H6:H19)</f>
        <v>693</v>
      </c>
      <c r="I20" s="155">
        <f t="shared" si="3"/>
        <v>0.4174698795180723</v>
      </c>
      <c r="J20" s="104">
        <f>SUM(J6:J19)</f>
        <v>0</v>
      </c>
      <c r="K20" s="155">
        <f t="shared" si="4"/>
        <v>0</v>
      </c>
      <c r="L20" s="104">
        <f>SUM(L6:L19)</f>
        <v>2487</v>
      </c>
      <c r="M20" s="181">
        <f t="shared" si="5"/>
        <v>0.59971063419339277</v>
      </c>
      <c r="N20" s="30"/>
      <c r="O20" s="73"/>
      <c r="P20" s="74"/>
      <c r="Q20" s="74"/>
    </row>
  </sheetData>
  <sheetProtection formatCells="0" formatColumns="0" formatRows="0" selectLockedCells="1"/>
  <mergeCells count="11">
    <mergeCell ref="M4:M5"/>
    <mergeCell ref="B1:M2"/>
    <mergeCell ref="L4:L5"/>
    <mergeCell ref="D4:D5"/>
    <mergeCell ref="H4:I4"/>
    <mergeCell ref="J4:K4"/>
    <mergeCell ref="B4:B5"/>
    <mergeCell ref="F4:G4"/>
    <mergeCell ref="I3:K3"/>
    <mergeCell ref="C4:C5"/>
    <mergeCell ref="E4:E5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C7D1-6EE0-4BD7-BC02-DBC68EE68E8B}">
  <sheetPr>
    <pageSetUpPr fitToPage="1"/>
  </sheetPr>
  <dimension ref="B1:T23"/>
  <sheetViews>
    <sheetView view="pageBreakPreview" zoomScale="65" zoomScaleNormal="90" zoomScaleSheetLayoutView="6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4" t="s">
        <v>164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2:20" ht="24" customHeight="1" x14ac:dyDescent="0.2"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6"/>
      <c r="M3" s="226"/>
      <c r="N3" s="226"/>
      <c r="O3" s="226"/>
      <c r="P3" s="226"/>
      <c r="Q3" s="28"/>
      <c r="R3" s="28"/>
    </row>
    <row r="4" spans="2:20" ht="24.75" customHeight="1" x14ac:dyDescent="0.2">
      <c r="B4" s="230" t="s">
        <v>14</v>
      </c>
      <c r="C4" s="207" t="s">
        <v>165</v>
      </c>
      <c r="D4" s="208"/>
      <c r="E4" s="208"/>
      <c r="F4" s="209"/>
      <c r="G4" s="242" t="s">
        <v>65</v>
      </c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4"/>
    </row>
    <row r="5" spans="2:20" ht="120" customHeight="1" x14ac:dyDescent="0.2">
      <c r="B5" s="230"/>
      <c r="C5" s="210"/>
      <c r="D5" s="211"/>
      <c r="E5" s="211"/>
      <c r="F5" s="212"/>
      <c r="G5" s="238" t="s">
        <v>167</v>
      </c>
      <c r="H5" s="238"/>
      <c r="I5" s="238" t="s">
        <v>168</v>
      </c>
      <c r="J5" s="238"/>
      <c r="K5" s="238" t="s">
        <v>169</v>
      </c>
      <c r="L5" s="238"/>
      <c r="M5" s="204" t="s">
        <v>170</v>
      </c>
      <c r="N5" s="205"/>
      <c r="O5" s="205"/>
      <c r="P5" s="206"/>
      <c r="Q5" s="204" t="s">
        <v>172</v>
      </c>
      <c r="R5" s="206"/>
    </row>
    <row r="6" spans="2:20" ht="182.25" customHeight="1" thickBot="1" x14ac:dyDescent="0.25">
      <c r="B6" s="230"/>
      <c r="C6" s="38" t="s">
        <v>173</v>
      </c>
      <c r="D6" s="39" t="s">
        <v>150</v>
      </c>
      <c r="E6" s="38" t="s">
        <v>166</v>
      </c>
      <c r="F6" s="39" t="s">
        <v>150</v>
      </c>
      <c r="G6" s="106" t="s">
        <v>64</v>
      </c>
      <c r="H6" s="57" t="s">
        <v>204</v>
      </c>
      <c r="I6" s="106" t="s">
        <v>64</v>
      </c>
      <c r="J6" s="57" t="s">
        <v>204</v>
      </c>
      <c r="K6" s="106" t="s">
        <v>64</v>
      </c>
      <c r="L6" s="57" t="s">
        <v>203</v>
      </c>
      <c r="M6" s="106" t="s">
        <v>171</v>
      </c>
      <c r="N6" s="107" t="s">
        <v>204</v>
      </c>
      <c r="O6" s="38" t="s">
        <v>162</v>
      </c>
      <c r="P6" s="57" t="s">
        <v>204</v>
      </c>
      <c r="Q6" s="106" t="s">
        <v>64</v>
      </c>
      <c r="R6" s="57" t="s">
        <v>204</v>
      </c>
    </row>
    <row r="7" spans="2:20" ht="30" customHeight="1" thickBot="1" x14ac:dyDescent="0.25">
      <c r="B7" s="108" t="s">
        <v>0</v>
      </c>
      <c r="C7" s="95">
        <v>589</v>
      </c>
      <c r="D7" s="96">
        <v>1</v>
      </c>
      <c r="E7" s="95">
        <v>1494</v>
      </c>
      <c r="F7" s="97">
        <v>14</v>
      </c>
      <c r="G7" s="98">
        <v>25</v>
      </c>
      <c r="H7" s="101">
        <f>G7/(C7+E7)</f>
        <v>1.2001920307249159E-2</v>
      </c>
      <c r="I7" s="98">
        <v>670</v>
      </c>
      <c r="J7" s="101">
        <f>I7/(C7+E7)</f>
        <v>0.32165146423427748</v>
      </c>
      <c r="K7" s="98">
        <v>151</v>
      </c>
      <c r="L7" s="101">
        <f>K7/C7</f>
        <v>0.25636672325976229</v>
      </c>
      <c r="M7" s="98">
        <v>219</v>
      </c>
      <c r="N7" s="101">
        <f>M7/C7</f>
        <v>0.37181663837011886</v>
      </c>
      <c r="O7" s="98">
        <v>985</v>
      </c>
      <c r="P7" s="101">
        <f>O7/E7</f>
        <v>0.65930388219544844</v>
      </c>
      <c r="Q7" s="98">
        <v>33</v>
      </c>
      <c r="R7" s="101">
        <f>Q7/(C7+E7)</f>
        <v>1.5842534805568891E-2</v>
      </c>
      <c r="S7" s="17"/>
      <c r="T7" s="36" t="b">
        <f>C7+E7=G7+I7+K7+M7+O7+Q7</f>
        <v>1</v>
      </c>
    </row>
    <row r="8" spans="2:20" ht="30" customHeight="1" thickBot="1" x14ac:dyDescent="0.25">
      <c r="B8" s="108" t="s">
        <v>1</v>
      </c>
      <c r="C8" s="95">
        <v>193</v>
      </c>
      <c r="D8" s="96">
        <v>7</v>
      </c>
      <c r="E8" s="95">
        <v>172</v>
      </c>
      <c r="F8" s="97">
        <v>6</v>
      </c>
      <c r="G8" s="98">
        <v>3</v>
      </c>
      <c r="H8" s="101">
        <f t="shared" ref="H8:H21" si="0">G8/(C8+E8)</f>
        <v>8.21917808219178E-3</v>
      </c>
      <c r="I8" s="98">
        <v>127</v>
      </c>
      <c r="J8" s="101">
        <f t="shared" ref="J8:J21" si="1">I8/(C8+E8)</f>
        <v>0.34794520547945207</v>
      </c>
      <c r="K8" s="98">
        <v>38</v>
      </c>
      <c r="L8" s="101">
        <f t="shared" ref="L8:L21" si="2">K8/C8</f>
        <v>0.19689119170984457</v>
      </c>
      <c r="M8" s="98">
        <v>72</v>
      </c>
      <c r="N8" s="101">
        <f t="shared" ref="N8:N21" si="3">M8/C8</f>
        <v>0.37305699481865284</v>
      </c>
      <c r="O8" s="98">
        <v>118</v>
      </c>
      <c r="P8" s="101">
        <f t="shared" ref="P8:P21" si="4">O8/E8</f>
        <v>0.68604651162790697</v>
      </c>
      <c r="Q8" s="98">
        <v>7</v>
      </c>
      <c r="R8" s="101">
        <f t="shared" ref="R8:R21" si="5">Q8/(C8+E8)</f>
        <v>1.9178082191780823E-2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8" t="s">
        <v>2</v>
      </c>
      <c r="C9" s="95">
        <v>87</v>
      </c>
      <c r="D9" s="96">
        <v>0</v>
      </c>
      <c r="E9" s="95">
        <v>321</v>
      </c>
      <c r="F9" s="97">
        <v>4</v>
      </c>
      <c r="G9" s="98">
        <v>3</v>
      </c>
      <c r="H9" s="101">
        <f t="shared" si="0"/>
        <v>7.3529411764705881E-3</v>
      </c>
      <c r="I9" s="98">
        <v>68</v>
      </c>
      <c r="J9" s="101">
        <f t="shared" si="1"/>
        <v>0.16666666666666666</v>
      </c>
      <c r="K9" s="98">
        <v>28</v>
      </c>
      <c r="L9" s="101">
        <f t="shared" si="2"/>
        <v>0.32183908045977011</v>
      </c>
      <c r="M9" s="98">
        <v>35</v>
      </c>
      <c r="N9" s="101">
        <f t="shared" si="3"/>
        <v>0.40229885057471265</v>
      </c>
      <c r="O9" s="98">
        <v>269</v>
      </c>
      <c r="P9" s="101">
        <f t="shared" si="4"/>
        <v>0.838006230529595</v>
      </c>
      <c r="Q9" s="98">
        <v>5</v>
      </c>
      <c r="R9" s="101">
        <f t="shared" si="5"/>
        <v>1.2254901960784314E-2</v>
      </c>
      <c r="S9" s="17"/>
      <c r="T9" s="36" t="b">
        <f t="shared" si="6"/>
        <v>1</v>
      </c>
    </row>
    <row r="10" spans="2:20" ht="30" customHeight="1" thickBot="1" x14ac:dyDescent="0.25">
      <c r="B10" s="108" t="s">
        <v>3</v>
      </c>
      <c r="C10" s="95">
        <v>513</v>
      </c>
      <c r="D10" s="96">
        <v>49</v>
      </c>
      <c r="E10" s="95">
        <v>1258</v>
      </c>
      <c r="F10" s="97">
        <v>99</v>
      </c>
      <c r="G10" s="98">
        <v>22</v>
      </c>
      <c r="H10" s="101">
        <f t="shared" si="0"/>
        <v>1.2422360248447204E-2</v>
      </c>
      <c r="I10" s="98">
        <v>862</v>
      </c>
      <c r="J10" s="101">
        <f t="shared" si="1"/>
        <v>0.48673066064370413</v>
      </c>
      <c r="K10" s="98">
        <v>132</v>
      </c>
      <c r="L10" s="101">
        <f t="shared" si="2"/>
        <v>0.25730994152046782</v>
      </c>
      <c r="M10" s="98">
        <v>145</v>
      </c>
      <c r="N10" s="101">
        <f t="shared" si="3"/>
        <v>0.28265107212475632</v>
      </c>
      <c r="O10" s="98">
        <v>521</v>
      </c>
      <c r="P10" s="101">
        <f t="shared" si="4"/>
        <v>0.41414944356120825</v>
      </c>
      <c r="Q10" s="98">
        <v>89</v>
      </c>
      <c r="R10" s="101">
        <f t="shared" si="5"/>
        <v>5.02540937323546E-2</v>
      </c>
      <c r="S10" s="17"/>
      <c r="T10" s="36" t="b">
        <f t="shared" si="6"/>
        <v>1</v>
      </c>
    </row>
    <row r="11" spans="2:20" ht="30" customHeight="1" thickBot="1" x14ac:dyDescent="0.25">
      <c r="B11" s="108" t="s">
        <v>4</v>
      </c>
      <c r="C11" s="95">
        <v>440</v>
      </c>
      <c r="D11" s="96">
        <v>13</v>
      </c>
      <c r="E11" s="95">
        <v>286</v>
      </c>
      <c r="F11" s="97">
        <v>1</v>
      </c>
      <c r="G11" s="98">
        <v>11</v>
      </c>
      <c r="H11" s="101">
        <f t="shared" si="0"/>
        <v>1.5151515151515152E-2</v>
      </c>
      <c r="I11" s="98">
        <v>223</v>
      </c>
      <c r="J11" s="101">
        <f t="shared" si="1"/>
        <v>0.3071625344352617</v>
      </c>
      <c r="K11" s="98">
        <v>56</v>
      </c>
      <c r="L11" s="101">
        <f t="shared" si="2"/>
        <v>0.12727272727272726</v>
      </c>
      <c r="M11" s="98">
        <v>163</v>
      </c>
      <c r="N11" s="101">
        <f t="shared" si="3"/>
        <v>0.37045454545454548</v>
      </c>
      <c r="O11" s="98">
        <v>227</v>
      </c>
      <c r="P11" s="101">
        <f t="shared" si="4"/>
        <v>0.79370629370629375</v>
      </c>
      <c r="Q11" s="98">
        <v>46</v>
      </c>
      <c r="R11" s="101">
        <f t="shared" si="5"/>
        <v>6.3360881542699726E-2</v>
      </c>
      <c r="S11" s="17"/>
      <c r="T11" s="36" t="b">
        <f t="shared" si="6"/>
        <v>1</v>
      </c>
    </row>
    <row r="12" spans="2:20" ht="30" customHeight="1" thickBot="1" x14ac:dyDescent="0.25">
      <c r="B12" s="108" t="s">
        <v>5</v>
      </c>
      <c r="C12" s="95">
        <v>117</v>
      </c>
      <c r="D12" s="96">
        <v>1</v>
      </c>
      <c r="E12" s="95">
        <v>661</v>
      </c>
      <c r="F12" s="97">
        <v>0</v>
      </c>
      <c r="G12" s="99">
        <v>6</v>
      </c>
      <c r="H12" s="101">
        <f t="shared" si="0"/>
        <v>7.7120822622107968E-3</v>
      </c>
      <c r="I12" s="99">
        <v>221</v>
      </c>
      <c r="J12" s="101">
        <f t="shared" si="1"/>
        <v>0.28406169665809766</v>
      </c>
      <c r="K12" s="99">
        <v>24</v>
      </c>
      <c r="L12" s="101">
        <f t="shared" si="2"/>
        <v>0.20512820512820512</v>
      </c>
      <c r="M12" s="98">
        <v>31</v>
      </c>
      <c r="N12" s="101">
        <f t="shared" si="3"/>
        <v>0.26495726495726496</v>
      </c>
      <c r="O12" s="102">
        <v>446</v>
      </c>
      <c r="P12" s="101">
        <f t="shared" si="4"/>
        <v>0.67473524962178522</v>
      </c>
      <c r="Q12" s="98">
        <v>50</v>
      </c>
      <c r="R12" s="101">
        <f t="shared" si="5"/>
        <v>6.4267352185089971E-2</v>
      </c>
      <c r="S12" s="17"/>
      <c r="T12" s="36" t="b">
        <f t="shared" si="6"/>
        <v>1</v>
      </c>
    </row>
    <row r="13" spans="2:20" ht="30" customHeight="1" thickBot="1" x14ac:dyDescent="0.25">
      <c r="B13" s="108" t="s">
        <v>6</v>
      </c>
      <c r="C13" s="95">
        <v>271</v>
      </c>
      <c r="D13" s="96">
        <v>10</v>
      </c>
      <c r="E13" s="95">
        <v>1059</v>
      </c>
      <c r="F13" s="97">
        <v>16</v>
      </c>
      <c r="G13" s="98">
        <v>10</v>
      </c>
      <c r="H13" s="101">
        <f t="shared" si="0"/>
        <v>7.5187969924812026E-3</v>
      </c>
      <c r="I13" s="98">
        <v>163</v>
      </c>
      <c r="J13" s="101">
        <f t="shared" si="1"/>
        <v>0.12255639097744361</v>
      </c>
      <c r="K13" s="98">
        <v>11</v>
      </c>
      <c r="L13" s="101">
        <f t="shared" si="2"/>
        <v>4.0590405904059039E-2</v>
      </c>
      <c r="M13" s="98">
        <v>128</v>
      </c>
      <c r="N13" s="101">
        <f t="shared" si="3"/>
        <v>0.47232472324723246</v>
      </c>
      <c r="O13" s="98">
        <v>1002</v>
      </c>
      <c r="P13" s="101">
        <f t="shared" si="4"/>
        <v>0.94617563739376775</v>
      </c>
      <c r="Q13" s="98">
        <v>0</v>
      </c>
      <c r="R13" s="101">
        <f t="shared" si="5"/>
        <v>0</v>
      </c>
      <c r="S13" s="17"/>
      <c r="T13" s="36" t="b">
        <f t="shared" si="6"/>
        <v>0</v>
      </c>
    </row>
    <row r="14" spans="2:20" ht="30" customHeight="1" thickBot="1" x14ac:dyDescent="0.25">
      <c r="B14" s="108" t="s">
        <v>7</v>
      </c>
      <c r="C14" s="95">
        <v>308</v>
      </c>
      <c r="D14" s="96">
        <v>24</v>
      </c>
      <c r="E14" s="95">
        <v>583</v>
      </c>
      <c r="F14" s="97">
        <v>16</v>
      </c>
      <c r="G14" s="98">
        <v>35</v>
      </c>
      <c r="H14" s="101">
        <f t="shared" si="0"/>
        <v>3.9281705948372617E-2</v>
      </c>
      <c r="I14" s="98">
        <v>361</v>
      </c>
      <c r="J14" s="101">
        <f t="shared" si="1"/>
        <v>0.40516273849607182</v>
      </c>
      <c r="K14" s="98">
        <v>41</v>
      </c>
      <c r="L14" s="101">
        <f t="shared" si="2"/>
        <v>0.13311688311688311</v>
      </c>
      <c r="M14" s="98">
        <v>88</v>
      </c>
      <c r="N14" s="101">
        <f t="shared" si="3"/>
        <v>0.2857142857142857</v>
      </c>
      <c r="O14" s="98">
        <v>350</v>
      </c>
      <c r="P14" s="101">
        <f t="shared" si="4"/>
        <v>0.60034305317324188</v>
      </c>
      <c r="Q14" s="98">
        <v>16</v>
      </c>
      <c r="R14" s="101">
        <f t="shared" si="5"/>
        <v>1.7957351290684626E-2</v>
      </c>
      <c r="S14" s="17"/>
      <c r="T14" s="36" t="b">
        <f t="shared" si="6"/>
        <v>1</v>
      </c>
    </row>
    <row r="15" spans="2:20" ht="30" customHeight="1" thickBot="1" x14ac:dyDescent="0.25">
      <c r="B15" s="108" t="s">
        <v>8</v>
      </c>
      <c r="C15" s="95">
        <v>488</v>
      </c>
      <c r="D15" s="96">
        <v>38</v>
      </c>
      <c r="E15" s="95">
        <v>967</v>
      </c>
      <c r="F15" s="97">
        <v>38</v>
      </c>
      <c r="G15" s="98">
        <v>78</v>
      </c>
      <c r="H15" s="101">
        <f t="shared" si="0"/>
        <v>5.3608247422680409E-2</v>
      </c>
      <c r="I15" s="98">
        <v>288</v>
      </c>
      <c r="J15" s="101">
        <f t="shared" si="1"/>
        <v>0.1979381443298969</v>
      </c>
      <c r="K15" s="98">
        <v>77</v>
      </c>
      <c r="L15" s="101">
        <f t="shared" si="2"/>
        <v>0.15778688524590165</v>
      </c>
      <c r="M15" s="98">
        <v>223</v>
      </c>
      <c r="N15" s="101">
        <f t="shared" si="3"/>
        <v>0.45696721311475408</v>
      </c>
      <c r="O15" s="98">
        <v>756</v>
      </c>
      <c r="P15" s="101">
        <f t="shared" si="4"/>
        <v>0.78179937952430201</v>
      </c>
      <c r="Q15" s="98">
        <v>28</v>
      </c>
      <c r="R15" s="101">
        <f t="shared" si="5"/>
        <v>1.9243986254295534E-2</v>
      </c>
      <c r="S15" s="17"/>
      <c r="T15" s="36" t="b">
        <f t="shared" si="6"/>
        <v>0</v>
      </c>
    </row>
    <row r="16" spans="2:20" ht="30" customHeight="1" thickBot="1" x14ac:dyDescent="0.25">
      <c r="B16" s="108" t="s">
        <v>9</v>
      </c>
      <c r="C16" s="95">
        <v>614</v>
      </c>
      <c r="D16" s="96">
        <v>68</v>
      </c>
      <c r="E16" s="95">
        <v>346</v>
      </c>
      <c r="F16" s="97">
        <v>31</v>
      </c>
      <c r="G16" s="98">
        <v>50</v>
      </c>
      <c r="H16" s="101">
        <f t="shared" si="0"/>
        <v>5.2083333333333336E-2</v>
      </c>
      <c r="I16" s="98">
        <v>383</v>
      </c>
      <c r="J16" s="101">
        <f t="shared" si="1"/>
        <v>0.39895833333333336</v>
      </c>
      <c r="K16" s="98">
        <v>131</v>
      </c>
      <c r="L16" s="101">
        <f t="shared" si="2"/>
        <v>0.21335504885993486</v>
      </c>
      <c r="M16" s="98">
        <v>176</v>
      </c>
      <c r="N16" s="101">
        <f t="shared" si="3"/>
        <v>0.28664495114006516</v>
      </c>
      <c r="O16" s="98">
        <v>198</v>
      </c>
      <c r="P16" s="101">
        <f t="shared" si="4"/>
        <v>0.5722543352601156</v>
      </c>
      <c r="Q16" s="98">
        <v>22</v>
      </c>
      <c r="R16" s="101">
        <f t="shared" si="5"/>
        <v>2.2916666666666665E-2</v>
      </c>
      <c r="S16" s="17"/>
      <c r="T16" s="36" t="b">
        <f t="shared" si="6"/>
        <v>1</v>
      </c>
    </row>
    <row r="17" spans="2:20" ht="30" customHeight="1" thickBot="1" x14ac:dyDescent="0.25">
      <c r="B17" s="108" t="s">
        <v>10</v>
      </c>
      <c r="C17" s="95">
        <v>358</v>
      </c>
      <c r="D17" s="96">
        <v>25</v>
      </c>
      <c r="E17" s="95">
        <v>810</v>
      </c>
      <c r="F17" s="97">
        <v>13</v>
      </c>
      <c r="G17" s="98">
        <v>22</v>
      </c>
      <c r="H17" s="101">
        <f t="shared" si="0"/>
        <v>1.8835616438356163E-2</v>
      </c>
      <c r="I17" s="98">
        <v>734</v>
      </c>
      <c r="J17" s="101">
        <f t="shared" si="1"/>
        <v>0.62842465753424659</v>
      </c>
      <c r="K17" s="98">
        <v>106</v>
      </c>
      <c r="L17" s="101">
        <f t="shared" si="2"/>
        <v>0.29608938547486036</v>
      </c>
      <c r="M17" s="98">
        <v>40</v>
      </c>
      <c r="N17" s="101">
        <f t="shared" si="3"/>
        <v>0.11173184357541899</v>
      </c>
      <c r="O17" s="98">
        <v>248</v>
      </c>
      <c r="P17" s="101">
        <f t="shared" si="4"/>
        <v>0.30617283950617286</v>
      </c>
      <c r="Q17" s="98">
        <v>23</v>
      </c>
      <c r="R17" s="101">
        <f t="shared" si="5"/>
        <v>1.9691780821917807E-2</v>
      </c>
      <c r="S17" s="17"/>
      <c r="T17" s="36" t="b">
        <f t="shared" si="6"/>
        <v>0</v>
      </c>
    </row>
    <row r="18" spans="2:20" ht="30" customHeight="1" thickBot="1" x14ac:dyDescent="0.25">
      <c r="B18" s="108" t="s">
        <v>11</v>
      </c>
      <c r="C18" s="95">
        <v>94</v>
      </c>
      <c r="D18" s="96">
        <v>1</v>
      </c>
      <c r="E18" s="95">
        <v>1275</v>
      </c>
      <c r="F18" s="97">
        <v>136</v>
      </c>
      <c r="G18" s="98">
        <v>87</v>
      </c>
      <c r="H18" s="101">
        <f t="shared" si="0"/>
        <v>6.3550036523009501E-2</v>
      </c>
      <c r="I18" s="98">
        <v>381</v>
      </c>
      <c r="J18" s="101">
        <f t="shared" si="1"/>
        <v>0.27830533235938643</v>
      </c>
      <c r="K18" s="98">
        <v>65</v>
      </c>
      <c r="L18" s="101">
        <f t="shared" si="2"/>
        <v>0.69148936170212771</v>
      </c>
      <c r="M18" s="98">
        <v>19</v>
      </c>
      <c r="N18" s="101">
        <f t="shared" si="3"/>
        <v>0.20212765957446807</v>
      </c>
      <c r="O18" s="98">
        <v>774</v>
      </c>
      <c r="P18" s="101">
        <f t="shared" si="4"/>
        <v>0.60705882352941176</v>
      </c>
      <c r="Q18" s="98">
        <v>43</v>
      </c>
      <c r="R18" s="101">
        <f t="shared" si="5"/>
        <v>3.1409788166544925E-2</v>
      </c>
      <c r="S18" s="17"/>
      <c r="T18" s="36" t="b">
        <f t="shared" si="6"/>
        <v>1</v>
      </c>
    </row>
    <row r="19" spans="2:20" ht="30" customHeight="1" thickBot="1" x14ac:dyDescent="0.25">
      <c r="B19" s="108" t="s">
        <v>12</v>
      </c>
      <c r="C19" s="95">
        <v>0</v>
      </c>
      <c r="D19" s="96">
        <v>0</v>
      </c>
      <c r="E19" s="95">
        <v>541</v>
      </c>
      <c r="F19" s="97">
        <v>0</v>
      </c>
      <c r="G19" s="98">
        <v>26</v>
      </c>
      <c r="H19" s="101">
        <f t="shared" si="0"/>
        <v>4.8059149722735672E-2</v>
      </c>
      <c r="I19" s="98">
        <v>93</v>
      </c>
      <c r="J19" s="101">
        <f t="shared" si="1"/>
        <v>0.17190388170055454</v>
      </c>
      <c r="K19" s="98">
        <v>0</v>
      </c>
      <c r="L19" s="101">
        <v>0</v>
      </c>
      <c r="M19" s="98">
        <v>0</v>
      </c>
      <c r="N19" s="101">
        <v>0</v>
      </c>
      <c r="O19" s="98">
        <v>416</v>
      </c>
      <c r="P19" s="101">
        <f t="shared" si="4"/>
        <v>0.76894639556377076</v>
      </c>
      <c r="Q19" s="98">
        <v>6</v>
      </c>
      <c r="R19" s="101">
        <f t="shared" si="5"/>
        <v>1.1090573012939002E-2</v>
      </c>
      <c r="S19" s="17"/>
      <c r="T19" s="36" t="b">
        <f t="shared" si="6"/>
        <v>1</v>
      </c>
    </row>
    <row r="20" spans="2:20" ht="30" customHeight="1" thickBot="1" x14ac:dyDescent="0.25">
      <c r="B20" s="108" t="s">
        <v>13</v>
      </c>
      <c r="C20" s="95">
        <v>251</v>
      </c>
      <c r="D20" s="96">
        <v>8</v>
      </c>
      <c r="E20" s="95">
        <v>255</v>
      </c>
      <c r="F20" s="97">
        <v>11</v>
      </c>
      <c r="G20" s="98">
        <v>36</v>
      </c>
      <c r="H20" s="101">
        <f t="shared" si="0"/>
        <v>7.1146245059288543E-2</v>
      </c>
      <c r="I20" s="98">
        <v>238</v>
      </c>
      <c r="J20" s="101">
        <f t="shared" si="1"/>
        <v>0.47035573122529645</v>
      </c>
      <c r="K20" s="98">
        <v>59</v>
      </c>
      <c r="L20" s="101">
        <f t="shared" si="2"/>
        <v>0.23505976095617531</v>
      </c>
      <c r="M20" s="98">
        <v>23</v>
      </c>
      <c r="N20" s="101">
        <f t="shared" si="3"/>
        <v>9.1633466135458169E-2</v>
      </c>
      <c r="O20" s="98">
        <v>133</v>
      </c>
      <c r="P20" s="101">
        <f t="shared" si="4"/>
        <v>0.52156862745098043</v>
      </c>
      <c r="Q20" s="98">
        <v>17</v>
      </c>
      <c r="R20" s="101">
        <f t="shared" si="5"/>
        <v>3.3596837944664032E-2</v>
      </c>
      <c r="S20" s="17"/>
      <c r="T20" s="36" t="b">
        <f t="shared" si="6"/>
        <v>1</v>
      </c>
    </row>
    <row r="21" spans="2:20" ht="30" customHeight="1" thickBot="1" x14ac:dyDescent="0.25">
      <c r="B21" s="109" t="s">
        <v>16</v>
      </c>
      <c r="C21" s="100">
        <f>SUM(C7:C20)</f>
        <v>4323</v>
      </c>
      <c r="D21" s="100">
        <f>SUM(D7:D20)</f>
        <v>245</v>
      </c>
      <c r="E21" s="100">
        <f>SUM(E7:E20)</f>
        <v>10028</v>
      </c>
      <c r="F21" s="100">
        <f>SUM(F7:F20)</f>
        <v>385</v>
      </c>
      <c r="G21" s="100">
        <f>SUM(G7:G20)</f>
        <v>414</v>
      </c>
      <c r="H21" s="103">
        <f t="shared" si="0"/>
        <v>2.8848163891018047E-2</v>
      </c>
      <c r="I21" s="104">
        <f>SUM(I7:I20)</f>
        <v>4812</v>
      </c>
      <c r="J21" s="103">
        <f t="shared" si="1"/>
        <v>0.33530764406661556</v>
      </c>
      <c r="K21" s="104">
        <f>SUM(K7:K20)</f>
        <v>919</v>
      </c>
      <c r="L21" s="103">
        <f t="shared" si="2"/>
        <v>0.21258385380522785</v>
      </c>
      <c r="M21" s="105">
        <f>SUM(M7:M20)</f>
        <v>1362</v>
      </c>
      <c r="N21" s="103">
        <f t="shared" si="3"/>
        <v>0.31505898681471201</v>
      </c>
      <c r="O21" s="104">
        <f>SUM(O7:O20)</f>
        <v>6443</v>
      </c>
      <c r="P21" s="103">
        <f t="shared" si="4"/>
        <v>0.64250099720781806</v>
      </c>
      <c r="Q21" s="105">
        <f>SUM(Q7:Q20)</f>
        <v>385</v>
      </c>
      <c r="R21" s="103">
        <f t="shared" si="5"/>
        <v>2.6827398787540938E-2</v>
      </c>
      <c r="S21" s="17"/>
      <c r="T21" s="36" t="b">
        <f t="shared" si="6"/>
        <v>0</v>
      </c>
    </row>
    <row r="22" spans="2:20" ht="9.75" customHeight="1" x14ac:dyDescent="0.2"/>
    <row r="23" spans="2:20" ht="63" customHeight="1" x14ac:dyDescent="0.2">
      <c r="B23" s="241" t="s">
        <v>234</v>
      </c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EBCD-D5B9-466A-82FE-9D8DFDB615EA}">
  <sheetPr>
    <pageSetUpPr fitToPage="1"/>
  </sheetPr>
  <dimension ref="B1:R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4" t="s">
        <v>66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6"/>
      <c r="N3" s="226"/>
      <c r="O3" s="27"/>
      <c r="P3" s="27"/>
      <c r="Q3" s="226"/>
      <c r="R3" s="226"/>
    </row>
    <row r="4" spans="2:18" ht="15" customHeight="1" x14ac:dyDescent="0.2">
      <c r="B4" s="230" t="s">
        <v>14</v>
      </c>
      <c r="C4" s="237" t="s">
        <v>174</v>
      </c>
      <c r="D4" s="242" t="s">
        <v>65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4"/>
    </row>
    <row r="5" spans="2:18" ht="21.75" customHeight="1" x14ac:dyDescent="0.2">
      <c r="B5" s="230"/>
      <c r="C5" s="237"/>
      <c r="D5" s="235" t="s">
        <v>106</v>
      </c>
      <c r="E5" s="249" t="s">
        <v>101</v>
      </c>
      <c r="F5" s="250"/>
      <c r="G5" s="249" t="s">
        <v>175</v>
      </c>
      <c r="H5" s="250"/>
      <c r="I5" s="249" t="s">
        <v>176</v>
      </c>
      <c r="J5" s="250"/>
      <c r="K5" s="246" t="s">
        <v>94</v>
      </c>
      <c r="L5" s="247"/>
      <c r="M5" s="247"/>
      <c r="N5" s="247"/>
      <c r="O5" s="247"/>
      <c r="P5" s="247"/>
      <c r="Q5" s="247"/>
      <c r="R5" s="248"/>
    </row>
    <row r="6" spans="2:18" ht="100.5" customHeight="1" x14ac:dyDescent="0.2">
      <c r="B6" s="230"/>
      <c r="C6" s="237"/>
      <c r="D6" s="255"/>
      <c r="E6" s="251"/>
      <c r="F6" s="252"/>
      <c r="G6" s="251"/>
      <c r="H6" s="252"/>
      <c r="I6" s="251"/>
      <c r="J6" s="252"/>
      <c r="K6" s="246" t="s">
        <v>92</v>
      </c>
      <c r="L6" s="254"/>
      <c r="M6" s="204" t="s">
        <v>220</v>
      </c>
      <c r="N6" s="253"/>
      <c r="O6" s="204" t="s">
        <v>114</v>
      </c>
      <c r="P6" s="253"/>
      <c r="Q6" s="204" t="s">
        <v>93</v>
      </c>
      <c r="R6" s="253"/>
    </row>
    <row r="7" spans="2:18" ht="120" customHeight="1" x14ac:dyDescent="0.2">
      <c r="B7" s="230"/>
      <c r="C7" s="237"/>
      <c r="D7" s="236"/>
      <c r="E7" s="106" t="s">
        <v>64</v>
      </c>
      <c r="F7" s="41" t="s">
        <v>67</v>
      </c>
      <c r="G7" s="106" t="s">
        <v>64</v>
      </c>
      <c r="H7" s="42" t="s">
        <v>67</v>
      </c>
      <c r="I7" s="106" t="s">
        <v>64</v>
      </c>
      <c r="J7" s="42" t="s">
        <v>67</v>
      </c>
      <c r="K7" s="106" t="s">
        <v>64</v>
      </c>
      <c r="L7" s="42" t="s">
        <v>67</v>
      </c>
      <c r="M7" s="38" t="s">
        <v>64</v>
      </c>
      <c r="N7" s="42" t="s">
        <v>67</v>
      </c>
      <c r="O7" s="106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8" t="s">
        <v>0</v>
      </c>
      <c r="C8" s="117">
        <f>G8+K8+M8+O8+Q8</f>
        <v>1369</v>
      </c>
      <c r="D8" s="182">
        <v>393</v>
      </c>
      <c r="E8" s="98">
        <v>931</v>
      </c>
      <c r="F8" s="101">
        <f>E8/C8</f>
        <v>0.68005843681519362</v>
      </c>
      <c r="G8" s="98">
        <v>151</v>
      </c>
      <c r="H8" s="101">
        <f>G8/C8</f>
        <v>0.11029948867786706</v>
      </c>
      <c r="I8" s="98">
        <v>173</v>
      </c>
      <c r="J8" s="101">
        <f>I8/C8</f>
        <v>0.12636961285609935</v>
      </c>
      <c r="K8" s="98">
        <v>630</v>
      </c>
      <c r="L8" s="101">
        <f>K8/C8</f>
        <v>0.46018991964937911</v>
      </c>
      <c r="M8" s="98">
        <v>104</v>
      </c>
      <c r="N8" s="101">
        <f>M8/C8</f>
        <v>7.5967859751643538E-2</v>
      </c>
      <c r="O8" s="98">
        <v>398</v>
      </c>
      <c r="P8" s="101">
        <f>O8/C8</f>
        <v>0.29072315558802048</v>
      </c>
      <c r="Q8" s="98">
        <v>86</v>
      </c>
      <c r="R8" s="101">
        <f>Q8/C8</f>
        <v>6.2819576333089849E-2</v>
      </c>
    </row>
    <row r="9" spans="2:18" ht="30" customHeight="1" x14ac:dyDescent="0.2">
      <c r="B9" s="108" t="s">
        <v>1</v>
      </c>
      <c r="C9" s="117">
        <f t="shared" ref="C9:C22" si="0">G9+K9+M9+O9+Q9</f>
        <v>406</v>
      </c>
      <c r="D9" s="98">
        <v>50</v>
      </c>
      <c r="E9" s="98">
        <v>171</v>
      </c>
      <c r="F9" s="101">
        <f t="shared" ref="F9:F22" si="1">E9/C9</f>
        <v>0.4211822660098522</v>
      </c>
      <c r="G9" s="98">
        <v>38</v>
      </c>
      <c r="H9" s="101">
        <f t="shared" ref="H9:H22" si="2">G9/C9</f>
        <v>9.3596059113300489E-2</v>
      </c>
      <c r="I9" s="98">
        <v>80</v>
      </c>
      <c r="J9" s="101">
        <f t="shared" ref="J9:J22" si="3">I9/C9</f>
        <v>0.19704433497536947</v>
      </c>
      <c r="K9" s="98">
        <v>93</v>
      </c>
      <c r="L9" s="101">
        <f t="shared" ref="L9:L22" si="4">K9/C9</f>
        <v>0.22906403940886699</v>
      </c>
      <c r="M9" s="98">
        <v>24</v>
      </c>
      <c r="N9" s="101">
        <f t="shared" ref="N9:N22" si="5">M9/C9</f>
        <v>5.9113300492610835E-2</v>
      </c>
      <c r="O9" s="98">
        <v>139</v>
      </c>
      <c r="P9" s="101">
        <f t="shared" ref="P9:P22" si="6">O9/C9</f>
        <v>0.34236453201970446</v>
      </c>
      <c r="Q9" s="98">
        <v>112</v>
      </c>
      <c r="R9" s="101">
        <f t="shared" ref="R9:R22" si="7">Q9/C9</f>
        <v>0.27586206896551724</v>
      </c>
    </row>
    <row r="10" spans="2:18" ht="30" customHeight="1" x14ac:dyDescent="0.2">
      <c r="B10" s="108" t="s">
        <v>2</v>
      </c>
      <c r="C10" s="117">
        <f t="shared" si="0"/>
        <v>324</v>
      </c>
      <c r="D10" s="98">
        <v>71</v>
      </c>
      <c r="E10" s="98">
        <v>111</v>
      </c>
      <c r="F10" s="101">
        <f t="shared" si="1"/>
        <v>0.34259259259259262</v>
      </c>
      <c r="G10" s="98">
        <v>28</v>
      </c>
      <c r="H10" s="101">
        <f t="shared" si="2"/>
        <v>8.6419753086419748E-2</v>
      </c>
      <c r="I10" s="98">
        <v>66</v>
      </c>
      <c r="J10" s="101">
        <f t="shared" si="3"/>
        <v>0.20370370370370369</v>
      </c>
      <c r="K10" s="98">
        <v>81</v>
      </c>
      <c r="L10" s="101">
        <f t="shared" si="4"/>
        <v>0.25</v>
      </c>
      <c r="M10" s="98">
        <v>13</v>
      </c>
      <c r="N10" s="101">
        <f t="shared" si="5"/>
        <v>4.0123456790123455E-2</v>
      </c>
      <c r="O10" s="98">
        <v>161</v>
      </c>
      <c r="P10" s="101">
        <f t="shared" si="6"/>
        <v>0.49691358024691357</v>
      </c>
      <c r="Q10" s="98">
        <v>41</v>
      </c>
      <c r="R10" s="101">
        <f t="shared" si="7"/>
        <v>0.12654320987654322</v>
      </c>
    </row>
    <row r="11" spans="2:18" ht="30" customHeight="1" x14ac:dyDescent="0.2">
      <c r="B11" s="108" t="s">
        <v>3</v>
      </c>
      <c r="C11" s="117">
        <f t="shared" si="0"/>
        <v>2048</v>
      </c>
      <c r="D11" s="98">
        <v>631</v>
      </c>
      <c r="E11" s="98">
        <v>959</v>
      </c>
      <c r="F11" s="101">
        <f t="shared" si="1"/>
        <v>0.46826171875</v>
      </c>
      <c r="G11" s="98">
        <v>132</v>
      </c>
      <c r="H11" s="101">
        <f t="shared" si="2"/>
        <v>6.4453125E-2</v>
      </c>
      <c r="I11" s="98">
        <v>343</v>
      </c>
      <c r="J11" s="101">
        <f t="shared" si="3"/>
        <v>0.16748046875</v>
      </c>
      <c r="K11" s="98">
        <v>433</v>
      </c>
      <c r="L11" s="101">
        <f t="shared" si="4"/>
        <v>0.21142578125</v>
      </c>
      <c r="M11" s="98">
        <v>119</v>
      </c>
      <c r="N11" s="101">
        <f t="shared" si="5"/>
        <v>5.810546875E-2</v>
      </c>
      <c r="O11" s="98">
        <v>647</v>
      </c>
      <c r="P11" s="101">
        <f t="shared" si="6"/>
        <v>0.31591796875</v>
      </c>
      <c r="Q11" s="98">
        <v>717</v>
      </c>
      <c r="R11" s="101">
        <f t="shared" si="7"/>
        <v>0.35009765625</v>
      </c>
    </row>
    <row r="12" spans="2:18" ht="30" customHeight="1" x14ac:dyDescent="0.2">
      <c r="B12" s="108" t="s">
        <v>4</v>
      </c>
      <c r="C12" s="117">
        <f t="shared" si="0"/>
        <v>493</v>
      </c>
      <c r="D12" s="98">
        <v>172</v>
      </c>
      <c r="E12" s="98">
        <v>255</v>
      </c>
      <c r="F12" s="101">
        <f t="shared" si="1"/>
        <v>0.51724137931034486</v>
      </c>
      <c r="G12" s="98">
        <v>56</v>
      </c>
      <c r="H12" s="101">
        <f t="shared" si="2"/>
        <v>0.11359026369168357</v>
      </c>
      <c r="I12" s="98">
        <v>63</v>
      </c>
      <c r="J12" s="101">
        <f t="shared" si="3"/>
        <v>0.12778904665314403</v>
      </c>
      <c r="K12" s="98">
        <v>164</v>
      </c>
      <c r="L12" s="101">
        <f t="shared" si="4"/>
        <v>0.33265720081135902</v>
      </c>
      <c r="M12" s="98">
        <v>12</v>
      </c>
      <c r="N12" s="101">
        <f t="shared" si="5"/>
        <v>2.434077079107505E-2</v>
      </c>
      <c r="O12" s="98">
        <v>178</v>
      </c>
      <c r="P12" s="101">
        <f t="shared" si="6"/>
        <v>0.36105476673427994</v>
      </c>
      <c r="Q12" s="98">
        <v>83</v>
      </c>
      <c r="R12" s="101">
        <f t="shared" si="7"/>
        <v>0.16835699797160245</v>
      </c>
    </row>
    <row r="13" spans="2:18" ht="30" customHeight="1" x14ac:dyDescent="0.2">
      <c r="B13" s="108" t="s">
        <v>5</v>
      </c>
      <c r="C13" s="117">
        <f t="shared" si="0"/>
        <v>491</v>
      </c>
      <c r="D13" s="98">
        <v>127</v>
      </c>
      <c r="E13" s="98">
        <v>300</v>
      </c>
      <c r="F13" s="101">
        <f t="shared" si="1"/>
        <v>0.61099796334012224</v>
      </c>
      <c r="G13" s="102">
        <v>24</v>
      </c>
      <c r="H13" s="101">
        <f t="shared" si="2"/>
        <v>4.8879837067209775E-2</v>
      </c>
      <c r="I13" s="183">
        <v>14</v>
      </c>
      <c r="J13" s="101">
        <f t="shared" si="3"/>
        <v>2.8513238289205704E-2</v>
      </c>
      <c r="K13" s="99">
        <v>114</v>
      </c>
      <c r="L13" s="101">
        <f t="shared" si="4"/>
        <v>0.23217922606924643</v>
      </c>
      <c r="M13" s="99">
        <v>37</v>
      </c>
      <c r="N13" s="101">
        <f t="shared" si="5"/>
        <v>7.5356415478615074E-2</v>
      </c>
      <c r="O13" s="98">
        <v>177</v>
      </c>
      <c r="P13" s="101">
        <f t="shared" si="6"/>
        <v>0.3604887983706721</v>
      </c>
      <c r="Q13" s="99">
        <v>139</v>
      </c>
      <c r="R13" s="101">
        <f t="shared" si="7"/>
        <v>0.28309572301425662</v>
      </c>
    </row>
    <row r="14" spans="2:18" ht="30" customHeight="1" x14ac:dyDescent="0.2">
      <c r="B14" s="108" t="s">
        <v>6</v>
      </c>
      <c r="C14" s="117">
        <f t="shared" si="0"/>
        <v>1508</v>
      </c>
      <c r="D14" s="98">
        <v>365</v>
      </c>
      <c r="E14" s="98">
        <v>580</v>
      </c>
      <c r="F14" s="101">
        <f t="shared" si="1"/>
        <v>0.38461538461538464</v>
      </c>
      <c r="G14" s="98">
        <v>11</v>
      </c>
      <c r="H14" s="101">
        <f t="shared" si="2"/>
        <v>7.2944297082228118E-3</v>
      </c>
      <c r="I14" s="98">
        <v>309</v>
      </c>
      <c r="J14" s="101">
        <f t="shared" si="3"/>
        <v>0.20490716180371352</v>
      </c>
      <c r="K14" s="98">
        <v>326</v>
      </c>
      <c r="L14" s="101">
        <f t="shared" si="4"/>
        <v>0.21618037135278514</v>
      </c>
      <c r="M14" s="98">
        <v>17</v>
      </c>
      <c r="N14" s="101">
        <f t="shared" si="5"/>
        <v>1.1273209549071617E-2</v>
      </c>
      <c r="O14" s="98">
        <v>1049</v>
      </c>
      <c r="P14" s="101">
        <f t="shared" si="6"/>
        <v>0.69562334217506627</v>
      </c>
      <c r="Q14" s="98">
        <v>105</v>
      </c>
      <c r="R14" s="101">
        <f t="shared" si="7"/>
        <v>6.9628647214854109E-2</v>
      </c>
    </row>
    <row r="15" spans="2:18" ht="30" customHeight="1" x14ac:dyDescent="0.2">
      <c r="B15" s="108" t="s">
        <v>7</v>
      </c>
      <c r="C15" s="117">
        <f t="shared" si="0"/>
        <v>395</v>
      </c>
      <c r="D15" s="98">
        <v>67</v>
      </c>
      <c r="E15" s="98">
        <v>151</v>
      </c>
      <c r="F15" s="101">
        <f t="shared" si="1"/>
        <v>0.38227848101265821</v>
      </c>
      <c r="G15" s="98">
        <v>41</v>
      </c>
      <c r="H15" s="101">
        <f t="shared" si="2"/>
        <v>0.10379746835443038</v>
      </c>
      <c r="I15" s="98">
        <v>63</v>
      </c>
      <c r="J15" s="101">
        <f t="shared" si="3"/>
        <v>0.15949367088607594</v>
      </c>
      <c r="K15" s="98">
        <v>110</v>
      </c>
      <c r="L15" s="101">
        <f t="shared" si="4"/>
        <v>0.27848101265822783</v>
      </c>
      <c r="M15" s="98">
        <v>22</v>
      </c>
      <c r="N15" s="101">
        <f t="shared" si="5"/>
        <v>5.5696202531645568E-2</v>
      </c>
      <c r="O15" s="98">
        <v>170</v>
      </c>
      <c r="P15" s="101">
        <f t="shared" si="6"/>
        <v>0.43037974683544306</v>
      </c>
      <c r="Q15" s="98">
        <v>52</v>
      </c>
      <c r="R15" s="101">
        <f t="shared" si="7"/>
        <v>0.13164556962025317</v>
      </c>
    </row>
    <row r="16" spans="2:18" ht="30" customHeight="1" x14ac:dyDescent="0.2">
      <c r="B16" s="108" t="s">
        <v>8</v>
      </c>
      <c r="C16" s="117">
        <f t="shared" si="0"/>
        <v>1129</v>
      </c>
      <c r="D16" s="98">
        <v>300</v>
      </c>
      <c r="E16" s="98">
        <v>459</v>
      </c>
      <c r="F16" s="101">
        <f t="shared" si="1"/>
        <v>0.40655447298494241</v>
      </c>
      <c r="G16" s="98">
        <v>68</v>
      </c>
      <c r="H16" s="101">
        <f t="shared" si="2"/>
        <v>6.0230292294065547E-2</v>
      </c>
      <c r="I16" s="98">
        <v>266</v>
      </c>
      <c r="J16" s="101">
        <f t="shared" si="3"/>
        <v>0.23560673162090345</v>
      </c>
      <c r="K16" s="98">
        <v>230</v>
      </c>
      <c r="L16" s="101">
        <f t="shared" si="4"/>
        <v>0.20372010628875112</v>
      </c>
      <c r="M16" s="98">
        <v>45</v>
      </c>
      <c r="N16" s="101">
        <f t="shared" si="5"/>
        <v>3.9858281665190433E-2</v>
      </c>
      <c r="O16" s="98">
        <v>585</v>
      </c>
      <c r="P16" s="101">
        <f t="shared" si="6"/>
        <v>0.51815766164747568</v>
      </c>
      <c r="Q16" s="98">
        <v>201</v>
      </c>
      <c r="R16" s="101">
        <f t="shared" si="7"/>
        <v>0.17803365810451727</v>
      </c>
    </row>
    <row r="17" spans="2:18" ht="30" customHeight="1" x14ac:dyDescent="0.2">
      <c r="B17" s="108" t="s">
        <v>9</v>
      </c>
      <c r="C17" s="117">
        <f t="shared" si="0"/>
        <v>601</v>
      </c>
      <c r="D17" s="98">
        <v>192</v>
      </c>
      <c r="E17" s="98">
        <v>246</v>
      </c>
      <c r="F17" s="101">
        <f t="shared" si="1"/>
        <v>0.40931780366056575</v>
      </c>
      <c r="G17" s="98">
        <v>131</v>
      </c>
      <c r="H17" s="101">
        <f t="shared" si="2"/>
        <v>0.21797004991680533</v>
      </c>
      <c r="I17" s="98">
        <v>90</v>
      </c>
      <c r="J17" s="101">
        <f t="shared" si="3"/>
        <v>0.14975041597337771</v>
      </c>
      <c r="K17" s="98">
        <v>205</v>
      </c>
      <c r="L17" s="101">
        <f t="shared" si="4"/>
        <v>0.34109816971713808</v>
      </c>
      <c r="M17" s="98">
        <v>23</v>
      </c>
      <c r="N17" s="101">
        <f t="shared" si="5"/>
        <v>3.8269550748752081E-2</v>
      </c>
      <c r="O17" s="98">
        <v>191</v>
      </c>
      <c r="P17" s="101">
        <f t="shared" si="6"/>
        <v>0.31780366056572379</v>
      </c>
      <c r="Q17" s="98">
        <v>51</v>
      </c>
      <c r="R17" s="101">
        <f t="shared" si="7"/>
        <v>8.4858569051580693E-2</v>
      </c>
    </row>
    <row r="18" spans="2:18" ht="30" customHeight="1" x14ac:dyDescent="0.2">
      <c r="B18" s="108" t="s">
        <v>10</v>
      </c>
      <c r="C18" s="117">
        <f t="shared" si="0"/>
        <v>673</v>
      </c>
      <c r="D18" s="98">
        <v>131</v>
      </c>
      <c r="E18" s="98">
        <v>256</v>
      </c>
      <c r="F18" s="101">
        <f t="shared" si="1"/>
        <v>0.38038632986627041</v>
      </c>
      <c r="G18" s="98">
        <v>106</v>
      </c>
      <c r="H18" s="101">
        <f t="shared" si="2"/>
        <v>0.1575037147102526</v>
      </c>
      <c r="I18" s="98">
        <v>67</v>
      </c>
      <c r="J18" s="101">
        <f t="shared" si="3"/>
        <v>9.9554234769687958E-2</v>
      </c>
      <c r="K18" s="98">
        <v>112</v>
      </c>
      <c r="L18" s="101">
        <f t="shared" si="4"/>
        <v>0.16641901931649331</v>
      </c>
      <c r="M18" s="98">
        <v>64</v>
      </c>
      <c r="N18" s="101">
        <f t="shared" si="5"/>
        <v>9.5096582466567603E-2</v>
      </c>
      <c r="O18" s="98">
        <v>201</v>
      </c>
      <c r="P18" s="101">
        <f t="shared" si="6"/>
        <v>0.29866270430906389</v>
      </c>
      <c r="Q18" s="98">
        <v>190</v>
      </c>
      <c r="R18" s="101">
        <f t="shared" si="7"/>
        <v>0.28231797919762258</v>
      </c>
    </row>
    <row r="19" spans="2:18" ht="30" customHeight="1" x14ac:dyDescent="0.2">
      <c r="B19" s="108" t="s">
        <v>11</v>
      </c>
      <c r="C19" s="117">
        <f t="shared" si="0"/>
        <v>631</v>
      </c>
      <c r="D19" s="98">
        <v>197</v>
      </c>
      <c r="E19" s="98">
        <v>351</v>
      </c>
      <c r="F19" s="101">
        <f t="shared" si="1"/>
        <v>0.55625990491283672</v>
      </c>
      <c r="G19" s="98">
        <v>65</v>
      </c>
      <c r="H19" s="101">
        <f t="shared" si="2"/>
        <v>0.10301109350237718</v>
      </c>
      <c r="I19" s="98">
        <v>160</v>
      </c>
      <c r="J19" s="101">
        <f t="shared" si="3"/>
        <v>0.25356576862123614</v>
      </c>
      <c r="K19" s="98">
        <v>170</v>
      </c>
      <c r="L19" s="101">
        <f t="shared" si="4"/>
        <v>0.26941362916006339</v>
      </c>
      <c r="M19" s="98">
        <v>76</v>
      </c>
      <c r="N19" s="101">
        <f t="shared" si="5"/>
        <v>0.12044374009508717</v>
      </c>
      <c r="O19" s="98">
        <v>270</v>
      </c>
      <c r="P19" s="101">
        <f t="shared" si="6"/>
        <v>0.42789223454833597</v>
      </c>
      <c r="Q19" s="98">
        <v>50</v>
      </c>
      <c r="R19" s="101">
        <f t="shared" si="7"/>
        <v>7.9239302694136288E-2</v>
      </c>
    </row>
    <row r="20" spans="2:18" ht="30" customHeight="1" x14ac:dyDescent="0.2">
      <c r="B20" s="108" t="s">
        <v>12</v>
      </c>
      <c r="C20" s="117">
        <f t="shared" si="0"/>
        <v>593</v>
      </c>
      <c r="D20" s="98">
        <v>112</v>
      </c>
      <c r="E20" s="98">
        <v>272</v>
      </c>
      <c r="F20" s="101">
        <f t="shared" si="1"/>
        <v>0.45868465430016864</v>
      </c>
      <c r="G20" s="98">
        <v>0</v>
      </c>
      <c r="H20" s="101">
        <f t="shared" si="2"/>
        <v>0</v>
      </c>
      <c r="I20" s="98">
        <v>78</v>
      </c>
      <c r="J20" s="101">
        <f t="shared" si="3"/>
        <v>0.13153456998313659</v>
      </c>
      <c r="K20" s="98">
        <v>221</v>
      </c>
      <c r="L20" s="101">
        <f t="shared" si="4"/>
        <v>0.37268128161888703</v>
      </c>
      <c r="M20" s="98">
        <v>15</v>
      </c>
      <c r="N20" s="101">
        <f t="shared" si="5"/>
        <v>2.5295109612141653E-2</v>
      </c>
      <c r="O20" s="98">
        <v>280</v>
      </c>
      <c r="P20" s="101">
        <f t="shared" si="6"/>
        <v>0.47217537942664417</v>
      </c>
      <c r="Q20" s="98">
        <v>77</v>
      </c>
      <c r="R20" s="101">
        <f t="shared" si="7"/>
        <v>0.12984822934232715</v>
      </c>
    </row>
    <row r="21" spans="2:18" ht="30" customHeight="1" x14ac:dyDescent="0.2">
      <c r="B21" s="108" t="s">
        <v>13</v>
      </c>
      <c r="C21" s="117">
        <f t="shared" si="0"/>
        <v>454</v>
      </c>
      <c r="D21" s="98">
        <v>50</v>
      </c>
      <c r="E21" s="98">
        <v>353</v>
      </c>
      <c r="F21" s="101">
        <f t="shared" si="1"/>
        <v>0.77753303964757714</v>
      </c>
      <c r="G21" s="98">
        <v>59</v>
      </c>
      <c r="H21" s="101">
        <f t="shared" si="2"/>
        <v>0.12995594713656389</v>
      </c>
      <c r="I21" s="98">
        <v>110</v>
      </c>
      <c r="J21" s="101">
        <f t="shared" si="3"/>
        <v>0.24229074889867841</v>
      </c>
      <c r="K21" s="98">
        <v>164</v>
      </c>
      <c r="L21" s="101">
        <f t="shared" si="4"/>
        <v>0.36123348017621143</v>
      </c>
      <c r="M21" s="98">
        <v>17</v>
      </c>
      <c r="N21" s="101">
        <f t="shared" si="5"/>
        <v>3.7444933920704845E-2</v>
      </c>
      <c r="O21" s="98">
        <v>135</v>
      </c>
      <c r="P21" s="101">
        <f t="shared" si="6"/>
        <v>0.29735682819383258</v>
      </c>
      <c r="Q21" s="98">
        <v>79</v>
      </c>
      <c r="R21" s="101">
        <f t="shared" si="7"/>
        <v>0.17400881057268722</v>
      </c>
    </row>
    <row r="22" spans="2:18" ht="30" customHeight="1" x14ac:dyDescent="0.2">
      <c r="B22" s="109" t="s">
        <v>16</v>
      </c>
      <c r="C22" s="118">
        <f t="shared" si="0"/>
        <v>11115</v>
      </c>
      <c r="D22" s="104">
        <f>SUM(D8:D21)</f>
        <v>2858</v>
      </c>
      <c r="E22" s="104">
        <f>SUM(E8:E21)</f>
        <v>5395</v>
      </c>
      <c r="F22" s="103">
        <f t="shared" si="1"/>
        <v>0.4853801169590643</v>
      </c>
      <c r="G22" s="104">
        <f>SUM(G8:G21)</f>
        <v>910</v>
      </c>
      <c r="H22" s="103">
        <f t="shared" si="2"/>
        <v>8.1871345029239762E-2</v>
      </c>
      <c r="I22" s="105">
        <f>SUM(I8:I21)</f>
        <v>1882</v>
      </c>
      <c r="J22" s="103">
        <f t="shared" si="3"/>
        <v>0.16932073774179038</v>
      </c>
      <c r="K22" s="104">
        <f>SUM(K8:K21)</f>
        <v>3053</v>
      </c>
      <c r="L22" s="103">
        <f t="shared" si="4"/>
        <v>0.27467386414754835</v>
      </c>
      <c r="M22" s="104">
        <f>SUM(M8:M21)</f>
        <v>588</v>
      </c>
      <c r="N22" s="103">
        <f t="shared" si="5"/>
        <v>5.2901484480431846E-2</v>
      </c>
      <c r="O22" s="105">
        <f>SUM(O8:O21)</f>
        <v>4581</v>
      </c>
      <c r="P22" s="103">
        <f t="shared" si="6"/>
        <v>0.41214574898785428</v>
      </c>
      <c r="Q22" s="104">
        <f>SUM(Q8:Q21)</f>
        <v>1983</v>
      </c>
      <c r="R22" s="103">
        <f t="shared" si="7"/>
        <v>0.17840755735492578</v>
      </c>
    </row>
    <row r="24" spans="2:18" ht="30.75" customHeight="1" x14ac:dyDescent="0.2">
      <c r="B24" s="245" t="s">
        <v>235</v>
      </c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B422-583B-4268-85C6-536F64BD04F8}">
  <sheetPr>
    <pageSetUpPr fitToPage="1"/>
  </sheetPr>
  <dimension ref="B1:P25"/>
  <sheetViews>
    <sheetView view="pageBreakPreview" zoomScale="75" zoomScaleNormal="90" zoomScaleSheetLayoutView="75" workbookViewId="0">
      <selection activeCell="J10" sqref="J10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8.42578125" style="2" customWidth="1"/>
    <col min="5" max="5" width="12" style="2" customWidth="1"/>
    <col min="6" max="6" width="14.14062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11.140625" style="2" customWidth="1"/>
    <col min="12" max="12" width="14.85546875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6" ht="16.5" customHeight="1" x14ac:dyDescent="0.3">
      <c r="B2" s="234" t="s">
        <v>95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</row>
    <row r="3" spans="2:16" ht="16.5" customHeight="1" x14ac:dyDescent="0.3">
      <c r="B3" s="29"/>
      <c r="C3" s="29"/>
      <c r="D3" s="29"/>
      <c r="E3" s="29"/>
      <c r="F3" s="29"/>
      <c r="G3" s="29"/>
      <c r="H3" s="29"/>
      <c r="I3" s="226"/>
      <c r="J3" s="226"/>
      <c r="K3" s="27"/>
      <c r="L3" s="28"/>
    </row>
    <row r="4" spans="2:16" ht="51.75" customHeight="1" x14ac:dyDescent="0.2">
      <c r="B4" s="230" t="s">
        <v>14</v>
      </c>
      <c r="C4" s="235" t="s">
        <v>221</v>
      </c>
      <c r="D4" s="242" t="s">
        <v>65</v>
      </c>
      <c r="E4" s="256"/>
      <c r="F4" s="198" t="s">
        <v>222</v>
      </c>
      <c r="G4" s="242" t="s">
        <v>65</v>
      </c>
      <c r="H4" s="244"/>
      <c r="I4" s="198" t="s">
        <v>130</v>
      </c>
      <c r="J4" s="261" t="s">
        <v>223</v>
      </c>
      <c r="K4" s="230" t="s">
        <v>98</v>
      </c>
      <c r="L4" s="230"/>
      <c r="M4" s="230"/>
      <c r="O4" s="76"/>
    </row>
    <row r="5" spans="2:16" ht="20.25" customHeight="1" x14ac:dyDescent="0.2">
      <c r="B5" s="230"/>
      <c r="C5" s="255"/>
      <c r="D5" s="258" t="s">
        <v>96</v>
      </c>
      <c r="E5" s="264" t="s">
        <v>97</v>
      </c>
      <c r="F5" s="267"/>
      <c r="G5" s="235" t="s">
        <v>96</v>
      </c>
      <c r="H5" s="261" t="s">
        <v>97</v>
      </c>
      <c r="I5" s="267"/>
      <c r="J5" s="262"/>
      <c r="K5" s="235" t="s">
        <v>15</v>
      </c>
      <c r="L5" s="230" t="s">
        <v>57</v>
      </c>
      <c r="M5" s="230"/>
      <c r="O5" s="76"/>
    </row>
    <row r="6" spans="2:16" ht="48.75" customHeight="1" x14ac:dyDescent="0.2">
      <c r="B6" s="230"/>
      <c r="C6" s="255"/>
      <c r="D6" s="259"/>
      <c r="E6" s="265"/>
      <c r="F6" s="267"/>
      <c r="G6" s="255"/>
      <c r="H6" s="270"/>
      <c r="I6" s="267"/>
      <c r="J6" s="262"/>
      <c r="K6" s="257"/>
      <c r="L6" s="235" t="s">
        <v>160</v>
      </c>
      <c r="M6" s="264" t="s">
        <v>99</v>
      </c>
      <c r="O6" s="273" t="s">
        <v>159</v>
      </c>
      <c r="P6" s="269" t="s">
        <v>161</v>
      </c>
    </row>
    <row r="7" spans="2:16" ht="120.75" customHeight="1" x14ac:dyDescent="0.2">
      <c r="B7" s="230"/>
      <c r="C7" s="236"/>
      <c r="D7" s="260"/>
      <c r="E7" s="266"/>
      <c r="F7" s="268"/>
      <c r="G7" s="236"/>
      <c r="H7" s="271"/>
      <c r="I7" s="268"/>
      <c r="J7" s="263"/>
      <c r="K7" s="236"/>
      <c r="L7" s="236"/>
      <c r="M7" s="272"/>
      <c r="O7" s="273"/>
      <c r="P7" s="269"/>
    </row>
    <row r="8" spans="2:16" ht="30" customHeight="1" x14ac:dyDescent="0.2">
      <c r="B8" s="108" t="s">
        <v>0</v>
      </c>
      <c r="C8" s="98">
        <v>354</v>
      </c>
      <c r="D8" s="111">
        <v>77</v>
      </c>
      <c r="E8" s="101">
        <f>D8/C8</f>
        <v>0.2175141242937853</v>
      </c>
      <c r="F8" s="98">
        <v>14</v>
      </c>
      <c r="G8" s="98">
        <v>0</v>
      </c>
      <c r="H8" s="101">
        <f>G8/F8</f>
        <v>0</v>
      </c>
      <c r="I8" s="98">
        <v>9</v>
      </c>
      <c r="J8" s="101" t="e">
        <f>I8/#REF!</f>
        <v>#REF!</v>
      </c>
      <c r="K8" s="98">
        <v>79</v>
      </c>
      <c r="L8" s="98">
        <v>0</v>
      </c>
      <c r="M8" s="112">
        <f>L8/K8</f>
        <v>0</v>
      </c>
      <c r="N8" s="44"/>
      <c r="O8" s="77" t="e">
        <f>#REF!/(C8+F8+I8)</f>
        <v>#REF!</v>
      </c>
      <c r="P8" s="79" t="e">
        <f>#REF!/'11. Замещение'!C8</f>
        <v>#REF!</v>
      </c>
    </row>
    <row r="9" spans="2:16" ht="30" customHeight="1" x14ac:dyDescent="0.2">
      <c r="B9" s="108" t="s">
        <v>1</v>
      </c>
      <c r="C9" s="98">
        <v>102</v>
      </c>
      <c r="D9" s="111">
        <v>85</v>
      </c>
      <c r="E9" s="101">
        <f t="shared" ref="E9:E22" si="0">D9/C9</f>
        <v>0.83333333333333337</v>
      </c>
      <c r="F9" s="98">
        <v>35</v>
      </c>
      <c r="G9" s="98">
        <v>0</v>
      </c>
      <c r="H9" s="101">
        <f t="shared" ref="H9:H22" si="1">G9/F9</f>
        <v>0</v>
      </c>
      <c r="I9" s="98">
        <v>1</v>
      </c>
      <c r="J9" s="101" t="e">
        <f>I9/#REF!</f>
        <v>#REF!</v>
      </c>
      <c r="K9" s="98">
        <v>84</v>
      </c>
      <c r="L9" s="98">
        <v>12</v>
      </c>
      <c r="M9" s="112">
        <f t="shared" ref="M9:M22" si="2">L9/K9</f>
        <v>0.14285714285714285</v>
      </c>
      <c r="N9" s="44"/>
      <c r="O9" s="77" t="e">
        <f>#REF!/(C9+F9+I9)</f>
        <v>#REF!</v>
      </c>
      <c r="P9" s="79" t="e">
        <f>#REF!/'11. Замещение'!C9</f>
        <v>#REF!</v>
      </c>
    </row>
    <row r="10" spans="2:16" ht="30" customHeight="1" x14ac:dyDescent="0.2">
      <c r="B10" s="108" t="s">
        <v>2</v>
      </c>
      <c r="C10" s="102">
        <v>103</v>
      </c>
      <c r="D10" s="111">
        <v>67</v>
      </c>
      <c r="E10" s="101">
        <f t="shared" si="0"/>
        <v>0.65048543689320393</v>
      </c>
      <c r="F10" s="98">
        <v>21</v>
      </c>
      <c r="G10" s="98">
        <v>0</v>
      </c>
      <c r="H10" s="101">
        <f t="shared" si="1"/>
        <v>0</v>
      </c>
      <c r="I10" s="98">
        <v>5</v>
      </c>
      <c r="J10" s="101" t="e">
        <f>I10/#REF!</f>
        <v>#REF!</v>
      </c>
      <c r="K10" s="102">
        <v>61</v>
      </c>
      <c r="L10" s="102">
        <v>16</v>
      </c>
      <c r="M10" s="112">
        <f t="shared" si="2"/>
        <v>0.26229508196721313</v>
      </c>
      <c r="N10" s="44"/>
      <c r="O10" s="77" t="e">
        <f>#REF!/(C10+F10+I10)</f>
        <v>#REF!</v>
      </c>
      <c r="P10" s="79" t="e">
        <f>#REF!/'11. Замещение'!C10</f>
        <v>#REF!</v>
      </c>
    </row>
    <row r="11" spans="2:16" ht="30" customHeight="1" x14ac:dyDescent="0.2">
      <c r="B11" s="108" t="s">
        <v>3</v>
      </c>
      <c r="C11" s="98">
        <v>557</v>
      </c>
      <c r="D11" s="111">
        <v>123</v>
      </c>
      <c r="E11" s="101">
        <f t="shared" si="0"/>
        <v>0.22082585278276481</v>
      </c>
      <c r="F11" s="98">
        <v>62</v>
      </c>
      <c r="G11" s="99">
        <v>6</v>
      </c>
      <c r="H11" s="101">
        <f t="shared" si="1"/>
        <v>9.6774193548387094E-2</v>
      </c>
      <c r="I11" s="99">
        <v>26</v>
      </c>
      <c r="J11" s="101" t="e">
        <f>I11/#REF!</f>
        <v>#REF!</v>
      </c>
      <c r="K11" s="98">
        <v>124</v>
      </c>
      <c r="L11" s="98">
        <v>9</v>
      </c>
      <c r="M11" s="112">
        <f t="shared" si="2"/>
        <v>7.2580645161290328E-2</v>
      </c>
      <c r="N11" s="44"/>
      <c r="O11" s="77" t="e">
        <f>#REF!/(C11+F11+I11)</f>
        <v>#REF!</v>
      </c>
      <c r="P11" s="79" t="e">
        <f>#REF!/'11. Замещение'!C11</f>
        <v>#REF!</v>
      </c>
    </row>
    <row r="12" spans="2:16" ht="30" customHeight="1" x14ac:dyDescent="0.2">
      <c r="B12" s="108" t="s">
        <v>4</v>
      </c>
      <c r="C12" s="98">
        <v>120</v>
      </c>
      <c r="D12" s="111">
        <v>67</v>
      </c>
      <c r="E12" s="101">
        <f t="shared" si="0"/>
        <v>0.55833333333333335</v>
      </c>
      <c r="F12" s="98">
        <v>5</v>
      </c>
      <c r="G12" s="98">
        <v>0</v>
      </c>
      <c r="H12" s="101">
        <f t="shared" si="1"/>
        <v>0</v>
      </c>
      <c r="I12" s="98">
        <v>0</v>
      </c>
      <c r="J12" s="101" t="e">
        <f>I12/#REF!</f>
        <v>#REF!</v>
      </c>
      <c r="K12" s="98">
        <v>59</v>
      </c>
      <c r="L12" s="98">
        <v>9</v>
      </c>
      <c r="M12" s="112">
        <f t="shared" si="2"/>
        <v>0.15254237288135594</v>
      </c>
      <c r="N12" s="44"/>
      <c r="O12" s="77" t="e">
        <f>#REF!/(C12+F12+I12)</f>
        <v>#REF!</v>
      </c>
      <c r="P12" s="79" t="e">
        <f>#REF!/'11. Замещение'!C12</f>
        <v>#REF!</v>
      </c>
    </row>
    <row r="13" spans="2:16" ht="30" customHeight="1" x14ac:dyDescent="0.2">
      <c r="B13" s="108" t="s">
        <v>5</v>
      </c>
      <c r="C13" s="98">
        <v>122</v>
      </c>
      <c r="D13" s="111">
        <v>98</v>
      </c>
      <c r="E13" s="101">
        <f t="shared" si="0"/>
        <v>0.80327868852459017</v>
      </c>
      <c r="F13" s="98">
        <v>6</v>
      </c>
      <c r="G13" s="98">
        <v>0</v>
      </c>
      <c r="H13" s="101">
        <f t="shared" si="1"/>
        <v>0</v>
      </c>
      <c r="I13" s="98">
        <v>58</v>
      </c>
      <c r="J13" s="101" t="e">
        <f>I13/#REF!</f>
        <v>#REF!</v>
      </c>
      <c r="K13" s="98">
        <v>156</v>
      </c>
      <c r="L13" s="98">
        <v>12</v>
      </c>
      <c r="M13" s="112">
        <f t="shared" si="2"/>
        <v>7.6923076923076927E-2</v>
      </c>
      <c r="N13" s="44"/>
      <c r="O13" s="77" t="e">
        <f>#REF!/(C13+F13+I13)</f>
        <v>#REF!</v>
      </c>
      <c r="P13" s="79" t="e">
        <f>#REF!/'11. Замещение'!C13</f>
        <v>#REF!</v>
      </c>
    </row>
    <row r="14" spans="2:16" ht="30" customHeight="1" x14ac:dyDescent="0.2">
      <c r="B14" s="108" t="s">
        <v>6</v>
      </c>
      <c r="C14" s="98">
        <v>335</v>
      </c>
      <c r="D14" s="111">
        <v>241</v>
      </c>
      <c r="E14" s="101">
        <f t="shared" si="0"/>
        <v>0.71940298507462686</v>
      </c>
      <c r="F14" s="98">
        <v>22</v>
      </c>
      <c r="G14" s="98">
        <v>2</v>
      </c>
      <c r="H14" s="101">
        <f t="shared" si="1"/>
        <v>9.0909090909090912E-2</v>
      </c>
      <c r="I14" s="98">
        <v>61</v>
      </c>
      <c r="J14" s="101" t="e">
        <f>I14/#REF!</f>
        <v>#REF!</v>
      </c>
      <c r="K14" s="98">
        <v>243</v>
      </c>
      <c r="L14" s="98">
        <v>243</v>
      </c>
      <c r="M14" s="112">
        <f t="shared" si="2"/>
        <v>1</v>
      </c>
      <c r="N14" s="44"/>
      <c r="O14" s="77" t="e">
        <f>#REF!/(C14+F14+I14)</f>
        <v>#REF!</v>
      </c>
      <c r="P14" s="79" t="e">
        <f>#REF!/'11. Замещение'!C14</f>
        <v>#REF!</v>
      </c>
    </row>
    <row r="15" spans="2:16" ht="30" customHeight="1" x14ac:dyDescent="0.2">
      <c r="B15" s="108" t="s">
        <v>7</v>
      </c>
      <c r="C15" s="98">
        <v>104</v>
      </c>
      <c r="D15" s="111">
        <v>104</v>
      </c>
      <c r="E15" s="101">
        <f t="shared" si="0"/>
        <v>1</v>
      </c>
      <c r="F15" s="98">
        <v>7</v>
      </c>
      <c r="G15" s="98">
        <v>7</v>
      </c>
      <c r="H15" s="101">
        <f t="shared" si="1"/>
        <v>1</v>
      </c>
      <c r="I15" s="98">
        <v>0</v>
      </c>
      <c r="J15" s="101" t="e">
        <f>I15/#REF!</f>
        <v>#REF!</v>
      </c>
      <c r="K15" s="98">
        <v>100</v>
      </c>
      <c r="L15" s="98">
        <v>4</v>
      </c>
      <c r="M15" s="112">
        <f t="shared" si="2"/>
        <v>0.04</v>
      </c>
      <c r="N15" s="44"/>
      <c r="O15" s="77" t="e">
        <f>#REF!/(C15+F15+I15)</f>
        <v>#REF!</v>
      </c>
      <c r="P15" s="79" t="e">
        <f>#REF!/'11. Замещение'!C15</f>
        <v>#REF!</v>
      </c>
    </row>
    <row r="16" spans="2:16" ht="30" customHeight="1" x14ac:dyDescent="0.2">
      <c r="B16" s="108" t="s">
        <v>8</v>
      </c>
      <c r="C16" s="98">
        <v>203</v>
      </c>
      <c r="D16" s="111">
        <v>51</v>
      </c>
      <c r="E16" s="101">
        <f t="shared" si="0"/>
        <v>0.25123152709359609</v>
      </c>
      <c r="F16" s="98">
        <v>50</v>
      </c>
      <c r="G16" s="98">
        <v>4</v>
      </c>
      <c r="H16" s="101">
        <f t="shared" si="1"/>
        <v>0.08</v>
      </c>
      <c r="I16" s="98">
        <v>76</v>
      </c>
      <c r="J16" s="101" t="e">
        <f>I16/#REF!</f>
        <v>#REF!</v>
      </c>
      <c r="K16" s="98">
        <v>131</v>
      </c>
      <c r="L16" s="98">
        <v>0</v>
      </c>
      <c r="M16" s="112">
        <f t="shared" si="2"/>
        <v>0</v>
      </c>
      <c r="N16" s="44"/>
      <c r="O16" s="77" t="e">
        <f>#REF!/(C16+F16+I16)</f>
        <v>#REF!</v>
      </c>
      <c r="P16" s="79" t="e">
        <f>#REF!/'11. Замещение'!C16</f>
        <v>#REF!</v>
      </c>
    </row>
    <row r="17" spans="2:16" ht="30" customHeight="1" x14ac:dyDescent="0.2">
      <c r="B17" s="108" t="s">
        <v>9</v>
      </c>
      <c r="C17" s="98">
        <v>177</v>
      </c>
      <c r="D17" s="111">
        <v>143</v>
      </c>
      <c r="E17" s="101">
        <f t="shared" si="0"/>
        <v>0.80790960451977401</v>
      </c>
      <c r="F17" s="98">
        <v>24</v>
      </c>
      <c r="G17" s="98">
        <v>14</v>
      </c>
      <c r="H17" s="101">
        <f t="shared" si="1"/>
        <v>0.58333333333333337</v>
      </c>
      <c r="I17" s="98">
        <v>31</v>
      </c>
      <c r="J17" s="101" t="e">
        <f>I17/#REF!</f>
        <v>#REF!</v>
      </c>
      <c r="K17" s="98">
        <v>188</v>
      </c>
      <c r="L17" s="98">
        <v>13</v>
      </c>
      <c r="M17" s="112">
        <f t="shared" si="2"/>
        <v>6.9148936170212769E-2</v>
      </c>
      <c r="N17" s="44"/>
      <c r="O17" s="77" t="e">
        <f>#REF!/(C17+F17+I17)</f>
        <v>#REF!</v>
      </c>
      <c r="P17" s="79" t="e">
        <f>#REF!/'11. Замещение'!C17</f>
        <v>#REF!</v>
      </c>
    </row>
    <row r="18" spans="2:16" ht="30" customHeight="1" x14ac:dyDescent="0.2">
      <c r="B18" s="108" t="s">
        <v>10</v>
      </c>
      <c r="C18" s="98">
        <v>179</v>
      </c>
      <c r="D18" s="111">
        <v>49</v>
      </c>
      <c r="E18" s="101">
        <f t="shared" si="0"/>
        <v>0.27374301675977653</v>
      </c>
      <c r="F18" s="98">
        <v>36</v>
      </c>
      <c r="G18" s="98">
        <v>0</v>
      </c>
      <c r="H18" s="101">
        <f t="shared" si="1"/>
        <v>0</v>
      </c>
      <c r="I18" s="98">
        <v>21</v>
      </c>
      <c r="J18" s="101" t="e">
        <f>I18/#REF!</f>
        <v>#REF!</v>
      </c>
      <c r="K18" s="98">
        <v>70</v>
      </c>
      <c r="L18" s="98">
        <v>23</v>
      </c>
      <c r="M18" s="112">
        <f t="shared" si="2"/>
        <v>0.32857142857142857</v>
      </c>
      <c r="N18" s="44"/>
      <c r="O18" s="77" t="e">
        <f>#REF!/(C18+F18+I18)</f>
        <v>#REF!</v>
      </c>
      <c r="P18" s="79" t="e">
        <f>#REF!/'11. Замещение'!C18</f>
        <v>#REF!</v>
      </c>
    </row>
    <row r="19" spans="2:16" ht="30" customHeight="1" x14ac:dyDescent="0.2">
      <c r="B19" s="108" t="s">
        <v>11</v>
      </c>
      <c r="C19" s="113">
        <v>222</v>
      </c>
      <c r="D19" s="111">
        <v>198</v>
      </c>
      <c r="E19" s="101">
        <f t="shared" si="0"/>
        <v>0.89189189189189189</v>
      </c>
      <c r="F19" s="98">
        <v>36</v>
      </c>
      <c r="G19" s="98">
        <v>6</v>
      </c>
      <c r="H19" s="101">
        <f t="shared" si="1"/>
        <v>0.16666666666666666</v>
      </c>
      <c r="I19" s="98">
        <v>19</v>
      </c>
      <c r="J19" s="101" t="e">
        <f>I19/#REF!</f>
        <v>#REF!</v>
      </c>
      <c r="K19" s="102">
        <v>181</v>
      </c>
      <c r="L19" s="102">
        <v>23</v>
      </c>
      <c r="M19" s="112">
        <f t="shared" si="2"/>
        <v>0.1270718232044199</v>
      </c>
      <c r="N19" s="44"/>
      <c r="O19" s="77" t="e">
        <f>#REF!/(C19+F19+I19)</f>
        <v>#REF!</v>
      </c>
      <c r="P19" s="79" t="e">
        <f>#REF!/'11. Замещение'!C19</f>
        <v>#REF!</v>
      </c>
    </row>
    <row r="20" spans="2:16" ht="30" customHeight="1" x14ac:dyDescent="0.2">
      <c r="B20" s="108" t="s">
        <v>12</v>
      </c>
      <c r="C20" s="113">
        <v>104</v>
      </c>
      <c r="D20" s="111">
        <v>69</v>
      </c>
      <c r="E20" s="101">
        <f t="shared" si="0"/>
        <v>0.66346153846153844</v>
      </c>
      <c r="F20" s="98">
        <v>55</v>
      </c>
      <c r="G20" s="113">
        <v>14</v>
      </c>
      <c r="H20" s="101">
        <f t="shared" si="1"/>
        <v>0.25454545454545452</v>
      </c>
      <c r="I20" s="113">
        <v>18</v>
      </c>
      <c r="J20" s="101" t="e">
        <f>I20/#REF!</f>
        <v>#REF!</v>
      </c>
      <c r="K20" s="102">
        <v>90</v>
      </c>
      <c r="L20" s="102">
        <v>6</v>
      </c>
      <c r="M20" s="112">
        <f t="shared" si="2"/>
        <v>6.6666666666666666E-2</v>
      </c>
      <c r="N20" s="44"/>
      <c r="O20" s="77" t="e">
        <f>#REF!/(C20+F20+I20)</f>
        <v>#REF!</v>
      </c>
      <c r="P20" s="79" t="e">
        <f>#REF!/'11. Замещение'!C20</f>
        <v>#REF!</v>
      </c>
    </row>
    <row r="21" spans="2:16" ht="30" customHeight="1" x14ac:dyDescent="0.2">
      <c r="B21" s="108" t="s">
        <v>13</v>
      </c>
      <c r="C21" s="113">
        <v>110</v>
      </c>
      <c r="D21" s="111">
        <v>106</v>
      </c>
      <c r="E21" s="101">
        <f t="shared" si="0"/>
        <v>0.96363636363636362</v>
      </c>
      <c r="F21" s="98">
        <v>63</v>
      </c>
      <c r="G21" s="113">
        <v>50</v>
      </c>
      <c r="H21" s="101">
        <f t="shared" si="1"/>
        <v>0.79365079365079361</v>
      </c>
      <c r="I21" s="113">
        <v>81</v>
      </c>
      <c r="J21" s="101" t="e">
        <f>I21/#REF!</f>
        <v>#REF!</v>
      </c>
      <c r="K21" s="102">
        <v>237</v>
      </c>
      <c r="L21" s="102">
        <v>97</v>
      </c>
      <c r="M21" s="112">
        <f t="shared" si="2"/>
        <v>0.40928270042194093</v>
      </c>
      <c r="N21" s="44"/>
      <c r="O21" s="77" t="e">
        <f>#REF!/(C21+F21+I21)</f>
        <v>#REF!</v>
      </c>
      <c r="P21" s="79" t="e">
        <f>#REF!/'11. Замещение'!C21</f>
        <v>#REF!</v>
      </c>
    </row>
    <row r="22" spans="2:16" ht="30" customHeight="1" x14ac:dyDescent="0.2">
      <c r="B22" s="109" t="s">
        <v>16</v>
      </c>
      <c r="C22" s="104">
        <f>SUM(C8:C21)</f>
        <v>2792</v>
      </c>
      <c r="D22" s="104">
        <f>SUM(D8:D21)</f>
        <v>1478</v>
      </c>
      <c r="E22" s="103">
        <f t="shared" si="0"/>
        <v>0.52936962750716332</v>
      </c>
      <c r="F22" s="105">
        <f>SUM(F8:F21)</f>
        <v>436</v>
      </c>
      <c r="G22" s="105">
        <f>SUM(G8:G21)</f>
        <v>103</v>
      </c>
      <c r="H22" s="103">
        <f t="shared" si="1"/>
        <v>0.23623853211009174</v>
      </c>
      <c r="I22" s="115">
        <f>SUM(I8:I21)</f>
        <v>406</v>
      </c>
      <c r="J22" s="103" t="e">
        <f>I22/#REF!</f>
        <v>#REF!</v>
      </c>
      <c r="K22" s="115">
        <f>SUM(K8:K21)</f>
        <v>1803</v>
      </c>
      <c r="L22" s="115">
        <f>SUM(L8:L21)</f>
        <v>467</v>
      </c>
      <c r="M22" s="116">
        <f t="shared" si="2"/>
        <v>0.25901275651691624</v>
      </c>
      <c r="N22" s="44"/>
      <c r="O22" s="78" t="e">
        <f>#REF!/(C22+F22+I22)</f>
        <v>#REF!</v>
      </c>
      <c r="P22" s="80" t="e">
        <f>#REF!/'11. Замещение'!C22</f>
        <v>#REF!</v>
      </c>
    </row>
    <row r="24" spans="2:16" x14ac:dyDescent="0.2">
      <c r="J24" s="90" t="s">
        <v>199</v>
      </c>
    </row>
    <row r="25" spans="2:16" ht="51" customHeight="1" x14ac:dyDescent="0.2">
      <c r="J25" s="90" t="s">
        <v>200</v>
      </c>
    </row>
  </sheetData>
  <sheetProtection formatCells="0" formatColumns="0" formatRows="0" selectLockedCells="1"/>
  <mergeCells count="20">
    <mergeCell ref="P6:P7"/>
    <mergeCell ref="G5:G7"/>
    <mergeCell ref="L5:M5"/>
    <mergeCell ref="I4:I7"/>
    <mergeCell ref="H5:H7"/>
    <mergeCell ref="M6:M7"/>
    <mergeCell ref="O6:O7"/>
    <mergeCell ref="B2:M2"/>
    <mergeCell ref="I3:J3"/>
    <mergeCell ref="B4:B7"/>
    <mergeCell ref="C4:C7"/>
    <mergeCell ref="D4:E4"/>
    <mergeCell ref="D5:D7"/>
    <mergeCell ref="J4:J7"/>
    <mergeCell ref="K4:M4"/>
    <mergeCell ref="G4:H4"/>
    <mergeCell ref="E5:E7"/>
    <mergeCell ref="F4:F7"/>
    <mergeCell ref="K5:K7"/>
    <mergeCell ref="L6:L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E94B-E279-4A47-BA0A-9906955E069D}">
  <sheetPr>
    <pageSetUpPr fitToPage="1"/>
  </sheetPr>
  <dimension ref="B2:R21"/>
  <sheetViews>
    <sheetView view="pageBreakPreview" topLeftCell="A12" zoomScale="90" zoomScaleNormal="90" zoomScaleSheetLayoutView="90" workbookViewId="0">
      <selection activeCell="J17" sqref="J17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200" t="s">
        <v>17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</row>
    <row r="4" spans="2:18" ht="63" customHeight="1" x14ac:dyDescent="0.2">
      <c r="B4" s="201" t="s">
        <v>14</v>
      </c>
      <c r="C4" s="204" t="s">
        <v>143</v>
      </c>
      <c r="D4" s="205"/>
      <c r="E4" s="205"/>
      <c r="F4" s="206"/>
      <c r="G4" s="204" t="s">
        <v>141</v>
      </c>
      <c r="H4" s="205"/>
      <c r="I4" s="205"/>
      <c r="J4" s="206"/>
      <c r="K4" s="204" t="s">
        <v>20</v>
      </c>
      <c r="L4" s="205"/>
      <c r="M4" s="205"/>
      <c r="N4" s="206"/>
      <c r="O4" s="204" t="s">
        <v>156</v>
      </c>
      <c r="P4" s="205"/>
      <c r="Q4" s="205"/>
      <c r="R4" s="206"/>
    </row>
    <row r="5" spans="2:18" ht="22.5" customHeight="1" x14ac:dyDescent="0.2">
      <c r="B5" s="202"/>
      <c r="C5" s="198" t="s">
        <v>100</v>
      </c>
      <c r="D5" s="195" t="s">
        <v>57</v>
      </c>
      <c r="E5" s="196"/>
      <c r="F5" s="197"/>
      <c r="G5" s="198" t="s">
        <v>100</v>
      </c>
      <c r="H5" s="195" t="s">
        <v>57</v>
      </c>
      <c r="I5" s="196"/>
      <c r="J5" s="197"/>
      <c r="K5" s="198" t="s">
        <v>136</v>
      </c>
      <c r="L5" s="195" t="s">
        <v>57</v>
      </c>
      <c r="M5" s="196"/>
      <c r="N5" s="197"/>
      <c r="O5" s="198" t="s">
        <v>136</v>
      </c>
      <c r="P5" s="195" t="s">
        <v>57</v>
      </c>
      <c r="Q5" s="196"/>
      <c r="R5" s="197"/>
    </row>
    <row r="6" spans="2:18" ht="147" customHeight="1" x14ac:dyDescent="0.2">
      <c r="B6" s="203"/>
      <c r="C6" s="199"/>
      <c r="D6" s="20" t="s">
        <v>144</v>
      </c>
      <c r="E6" s="20" t="s">
        <v>142</v>
      </c>
      <c r="F6" s="5" t="s">
        <v>145</v>
      </c>
      <c r="G6" s="199"/>
      <c r="H6" s="20" t="s">
        <v>144</v>
      </c>
      <c r="I6" s="20" t="s">
        <v>142</v>
      </c>
      <c r="J6" s="6" t="s">
        <v>146</v>
      </c>
      <c r="K6" s="199"/>
      <c r="L6" s="20" t="s">
        <v>140</v>
      </c>
      <c r="M6" s="20" t="s">
        <v>138</v>
      </c>
      <c r="N6" s="7" t="s">
        <v>146</v>
      </c>
      <c r="O6" s="199"/>
      <c r="P6" s="20" t="s">
        <v>139</v>
      </c>
      <c r="Q6" s="20" t="s">
        <v>137</v>
      </c>
      <c r="R6" s="7" t="s">
        <v>196</v>
      </c>
    </row>
    <row r="7" spans="2:18" ht="30" customHeight="1" x14ac:dyDescent="0.2">
      <c r="B7" s="108" t="s">
        <v>0</v>
      </c>
      <c r="C7" s="141">
        <f>G7+K7+O7</f>
        <v>5396</v>
      </c>
      <c r="D7" s="141">
        <f>H7+L7+P7</f>
        <v>5044</v>
      </c>
      <c r="E7" s="141">
        <f>I7+M7+Q7</f>
        <v>455</v>
      </c>
      <c r="F7" s="142">
        <f>D7/C7</f>
        <v>0.9347664936990363</v>
      </c>
      <c r="G7" s="143">
        <v>82</v>
      </c>
      <c r="H7" s="143">
        <v>80</v>
      </c>
      <c r="I7" s="143">
        <v>0</v>
      </c>
      <c r="J7" s="144">
        <f>H7/G7</f>
        <v>0.97560975609756095</v>
      </c>
      <c r="K7" s="145">
        <v>5214</v>
      </c>
      <c r="L7" s="145">
        <v>4873</v>
      </c>
      <c r="M7" s="145">
        <v>453</v>
      </c>
      <c r="N7" s="144">
        <f>L7/K7</f>
        <v>0.93459915611814348</v>
      </c>
      <c r="O7" s="145">
        <v>100</v>
      </c>
      <c r="P7" s="145">
        <v>91</v>
      </c>
      <c r="Q7" s="145">
        <v>2</v>
      </c>
      <c r="R7" s="142">
        <f>P7/D7</f>
        <v>1.804123711340206E-2</v>
      </c>
    </row>
    <row r="8" spans="2:18" ht="30" customHeight="1" x14ac:dyDescent="0.2">
      <c r="B8" s="108" t="s">
        <v>1</v>
      </c>
      <c r="C8" s="141">
        <f t="shared" ref="C8:C21" si="0">G8+K8+O8</f>
        <v>1406</v>
      </c>
      <c r="D8" s="141">
        <f t="shared" ref="D8:D21" si="1">H8+L8+P8</f>
        <v>1358</v>
      </c>
      <c r="E8" s="141">
        <f t="shared" ref="E8:E21" si="2">I8+M8+Q8</f>
        <v>80</v>
      </c>
      <c r="F8" s="142">
        <f t="shared" ref="F8:F21" si="3">D8/C8</f>
        <v>0.96586059743954478</v>
      </c>
      <c r="G8" s="143">
        <v>38</v>
      </c>
      <c r="H8" s="143">
        <v>36</v>
      </c>
      <c r="I8" s="143">
        <v>0</v>
      </c>
      <c r="J8" s="144">
        <f t="shared" ref="J8:J21" si="4">H8/G8</f>
        <v>0.94736842105263153</v>
      </c>
      <c r="K8" s="145">
        <v>1186</v>
      </c>
      <c r="L8" s="146">
        <v>1144</v>
      </c>
      <c r="M8" s="145">
        <v>70</v>
      </c>
      <c r="N8" s="144">
        <f t="shared" ref="N8:N21" si="5">L8/K8</f>
        <v>0.96458684654300164</v>
      </c>
      <c r="O8" s="145">
        <v>182</v>
      </c>
      <c r="P8" s="146">
        <v>178</v>
      </c>
      <c r="Q8" s="146">
        <v>10</v>
      </c>
      <c r="R8" s="144">
        <f t="shared" ref="R8:R21" si="6">P8/D8</f>
        <v>0.13107511045655376</v>
      </c>
    </row>
    <row r="9" spans="2:18" ht="30" customHeight="1" x14ac:dyDescent="0.2">
      <c r="B9" s="108" t="s">
        <v>2</v>
      </c>
      <c r="C9" s="141">
        <f t="shared" si="0"/>
        <v>1412</v>
      </c>
      <c r="D9" s="141">
        <f t="shared" si="1"/>
        <v>1292</v>
      </c>
      <c r="E9" s="141">
        <f t="shared" si="2"/>
        <v>84</v>
      </c>
      <c r="F9" s="142">
        <f t="shared" si="3"/>
        <v>0.91501416430594906</v>
      </c>
      <c r="G9" s="143">
        <v>47</v>
      </c>
      <c r="H9" s="143">
        <v>41</v>
      </c>
      <c r="I9" s="143">
        <v>0</v>
      </c>
      <c r="J9" s="144">
        <f t="shared" si="4"/>
        <v>0.87234042553191493</v>
      </c>
      <c r="K9" s="145">
        <v>1184</v>
      </c>
      <c r="L9" s="146">
        <v>1092</v>
      </c>
      <c r="M9" s="145">
        <v>71</v>
      </c>
      <c r="N9" s="144">
        <f t="shared" si="5"/>
        <v>0.92229729729729726</v>
      </c>
      <c r="O9" s="145">
        <v>181</v>
      </c>
      <c r="P9" s="146">
        <v>159</v>
      </c>
      <c r="Q9" s="146">
        <v>13</v>
      </c>
      <c r="R9" s="144">
        <f t="shared" si="6"/>
        <v>0.12306501547987617</v>
      </c>
    </row>
    <row r="10" spans="2:18" ht="30" customHeight="1" x14ac:dyDescent="0.2">
      <c r="B10" s="108" t="s">
        <v>3</v>
      </c>
      <c r="C10" s="141">
        <f t="shared" si="0"/>
        <v>6860</v>
      </c>
      <c r="D10" s="141">
        <f t="shared" si="1"/>
        <v>6285</v>
      </c>
      <c r="E10" s="141">
        <f t="shared" si="2"/>
        <v>506</v>
      </c>
      <c r="F10" s="142">
        <f t="shared" si="3"/>
        <v>0.91618075801749266</v>
      </c>
      <c r="G10" s="143">
        <v>51</v>
      </c>
      <c r="H10" s="143">
        <v>50</v>
      </c>
      <c r="I10" s="143">
        <v>0</v>
      </c>
      <c r="J10" s="144">
        <f t="shared" si="4"/>
        <v>0.98039215686274506</v>
      </c>
      <c r="K10" s="145">
        <v>5782</v>
      </c>
      <c r="L10" s="146">
        <v>5369</v>
      </c>
      <c r="M10" s="145">
        <v>439</v>
      </c>
      <c r="N10" s="144">
        <f t="shared" si="5"/>
        <v>0.9285714285714286</v>
      </c>
      <c r="O10" s="145">
        <v>1027</v>
      </c>
      <c r="P10" s="146">
        <v>866</v>
      </c>
      <c r="Q10" s="146">
        <v>67</v>
      </c>
      <c r="R10" s="144">
        <f t="shared" si="6"/>
        <v>0.13778838504375499</v>
      </c>
    </row>
    <row r="11" spans="2:18" ht="30" customHeight="1" x14ac:dyDescent="0.2">
      <c r="B11" s="108" t="s">
        <v>4</v>
      </c>
      <c r="C11" s="141">
        <f t="shared" si="0"/>
        <v>2530</v>
      </c>
      <c r="D11" s="141">
        <f t="shared" si="1"/>
        <v>2200</v>
      </c>
      <c r="E11" s="141">
        <f t="shared" si="2"/>
        <v>176</v>
      </c>
      <c r="F11" s="142">
        <f t="shared" si="3"/>
        <v>0.86956521739130432</v>
      </c>
      <c r="G11" s="143">
        <v>57</v>
      </c>
      <c r="H11" s="143">
        <v>48</v>
      </c>
      <c r="I11" s="143">
        <v>0</v>
      </c>
      <c r="J11" s="144">
        <f t="shared" si="4"/>
        <v>0.84210526315789469</v>
      </c>
      <c r="K11" s="145">
        <v>1988</v>
      </c>
      <c r="L11" s="146">
        <v>1717</v>
      </c>
      <c r="M11" s="145">
        <v>141</v>
      </c>
      <c r="N11" s="144">
        <f t="shared" si="5"/>
        <v>0.86368209255533201</v>
      </c>
      <c r="O11" s="145">
        <v>485</v>
      </c>
      <c r="P11" s="146">
        <v>435</v>
      </c>
      <c r="Q11" s="146">
        <v>35</v>
      </c>
      <c r="R11" s="144">
        <f t="shared" si="6"/>
        <v>0.19772727272727272</v>
      </c>
    </row>
    <row r="12" spans="2:18" ht="30" customHeight="1" x14ac:dyDescent="0.2">
      <c r="B12" s="108" t="s">
        <v>5</v>
      </c>
      <c r="C12" s="141">
        <f t="shared" si="0"/>
        <v>1485</v>
      </c>
      <c r="D12" s="141">
        <f t="shared" si="1"/>
        <v>1358</v>
      </c>
      <c r="E12" s="141">
        <f t="shared" si="2"/>
        <v>142</v>
      </c>
      <c r="F12" s="142">
        <f t="shared" si="3"/>
        <v>0.91447811447811445</v>
      </c>
      <c r="G12" s="143">
        <v>40</v>
      </c>
      <c r="H12" s="143">
        <v>38</v>
      </c>
      <c r="I12" s="143">
        <v>0</v>
      </c>
      <c r="J12" s="144">
        <f t="shared" si="4"/>
        <v>0.95</v>
      </c>
      <c r="K12" s="145">
        <v>1425</v>
      </c>
      <c r="L12" s="146">
        <v>1301</v>
      </c>
      <c r="M12" s="145">
        <v>141</v>
      </c>
      <c r="N12" s="144">
        <f t="shared" si="5"/>
        <v>0.9129824561403509</v>
      </c>
      <c r="O12" s="145">
        <v>20</v>
      </c>
      <c r="P12" s="146">
        <v>19</v>
      </c>
      <c r="Q12" s="146">
        <v>1</v>
      </c>
      <c r="R12" s="144">
        <f t="shared" si="6"/>
        <v>1.3991163475699559E-2</v>
      </c>
    </row>
    <row r="13" spans="2:18" ht="30" customHeight="1" x14ac:dyDescent="0.2">
      <c r="B13" s="108" t="s">
        <v>6</v>
      </c>
      <c r="C13" s="141">
        <f t="shared" si="0"/>
        <v>3932</v>
      </c>
      <c r="D13" s="141">
        <f t="shared" si="1"/>
        <v>3582</v>
      </c>
      <c r="E13" s="141">
        <f t="shared" si="2"/>
        <v>301</v>
      </c>
      <c r="F13" s="142">
        <f t="shared" si="3"/>
        <v>0.9109867751780264</v>
      </c>
      <c r="G13" s="143">
        <v>45</v>
      </c>
      <c r="H13" s="143">
        <v>37</v>
      </c>
      <c r="I13" s="143">
        <v>0</v>
      </c>
      <c r="J13" s="144">
        <f t="shared" si="4"/>
        <v>0.82222222222222219</v>
      </c>
      <c r="K13" s="145">
        <v>3533</v>
      </c>
      <c r="L13" s="146">
        <v>3211</v>
      </c>
      <c r="M13" s="145">
        <v>265</v>
      </c>
      <c r="N13" s="144">
        <f t="shared" si="5"/>
        <v>0.90885932635154265</v>
      </c>
      <c r="O13" s="145">
        <v>354</v>
      </c>
      <c r="P13" s="146">
        <v>334</v>
      </c>
      <c r="Q13" s="146">
        <v>36</v>
      </c>
      <c r="R13" s="144">
        <f t="shared" si="6"/>
        <v>9.3243997766610826E-2</v>
      </c>
    </row>
    <row r="14" spans="2:18" ht="30" customHeight="1" x14ac:dyDescent="0.2">
      <c r="B14" s="108" t="s">
        <v>7</v>
      </c>
      <c r="C14" s="141">
        <f t="shared" si="0"/>
        <v>1999</v>
      </c>
      <c r="D14" s="141">
        <f t="shared" si="1"/>
        <v>1907</v>
      </c>
      <c r="E14" s="141">
        <f t="shared" si="2"/>
        <v>101</v>
      </c>
      <c r="F14" s="142">
        <f t="shared" si="3"/>
        <v>0.95397698849424717</v>
      </c>
      <c r="G14" s="143">
        <v>45</v>
      </c>
      <c r="H14" s="143">
        <v>42</v>
      </c>
      <c r="I14" s="143">
        <v>0</v>
      </c>
      <c r="J14" s="144">
        <f t="shared" si="4"/>
        <v>0.93333333333333335</v>
      </c>
      <c r="K14" s="145">
        <v>1914</v>
      </c>
      <c r="L14" s="146">
        <v>1827</v>
      </c>
      <c r="M14" s="145">
        <v>100</v>
      </c>
      <c r="N14" s="144">
        <f t="shared" si="5"/>
        <v>0.95454545454545459</v>
      </c>
      <c r="O14" s="145">
        <v>40</v>
      </c>
      <c r="P14" s="146">
        <v>38</v>
      </c>
      <c r="Q14" s="146">
        <v>1</v>
      </c>
      <c r="R14" s="144">
        <f t="shared" si="6"/>
        <v>1.9926586261143155E-2</v>
      </c>
    </row>
    <row r="15" spans="2:18" ht="30" customHeight="1" x14ac:dyDescent="0.2">
      <c r="B15" s="108" t="s">
        <v>8</v>
      </c>
      <c r="C15" s="141">
        <f t="shared" si="0"/>
        <v>4713</v>
      </c>
      <c r="D15" s="141">
        <f t="shared" si="1"/>
        <v>4221</v>
      </c>
      <c r="E15" s="141">
        <f t="shared" si="2"/>
        <v>276</v>
      </c>
      <c r="F15" s="142">
        <f t="shared" si="3"/>
        <v>0.89560789306174415</v>
      </c>
      <c r="G15" s="143">
        <v>68</v>
      </c>
      <c r="H15" s="143">
        <v>66</v>
      </c>
      <c r="I15" s="143">
        <v>0</v>
      </c>
      <c r="J15" s="144">
        <f t="shared" si="4"/>
        <v>0.97058823529411764</v>
      </c>
      <c r="K15" s="145">
        <v>4213</v>
      </c>
      <c r="L15" s="146">
        <v>3750</v>
      </c>
      <c r="M15" s="145">
        <v>260</v>
      </c>
      <c r="N15" s="144">
        <f t="shared" si="5"/>
        <v>0.8901020650367909</v>
      </c>
      <c r="O15" s="145">
        <v>432</v>
      </c>
      <c r="P15" s="146">
        <v>405</v>
      </c>
      <c r="Q15" s="146">
        <v>16</v>
      </c>
      <c r="R15" s="144">
        <f t="shared" si="6"/>
        <v>9.5948827292110878E-2</v>
      </c>
    </row>
    <row r="16" spans="2:18" ht="30" customHeight="1" x14ac:dyDescent="0.2">
      <c r="B16" s="108" t="s">
        <v>9</v>
      </c>
      <c r="C16" s="141">
        <f t="shared" si="0"/>
        <v>2594</v>
      </c>
      <c r="D16" s="141">
        <f t="shared" si="1"/>
        <v>2420</v>
      </c>
      <c r="E16" s="141">
        <f t="shared" si="2"/>
        <v>161</v>
      </c>
      <c r="F16" s="142">
        <f t="shared" si="3"/>
        <v>0.93292212798766383</v>
      </c>
      <c r="G16" s="143">
        <v>51</v>
      </c>
      <c r="H16" s="143">
        <v>49</v>
      </c>
      <c r="I16" s="143">
        <v>0</v>
      </c>
      <c r="J16" s="144">
        <f t="shared" si="4"/>
        <v>0.96078431372549022</v>
      </c>
      <c r="K16" s="145">
        <v>2172</v>
      </c>
      <c r="L16" s="146">
        <v>2030</v>
      </c>
      <c r="M16" s="145">
        <v>139</v>
      </c>
      <c r="N16" s="144">
        <f t="shared" si="5"/>
        <v>0.93462246777163904</v>
      </c>
      <c r="O16" s="145">
        <v>371</v>
      </c>
      <c r="P16" s="146">
        <v>341</v>
      </c>
      <c r="Q16" s="146">
        <v>22</v>
      </c>
      <c r="R16" s="144">
        <f t="shared" si="6"/>
        <v>0.1409090909090909</v>
      </c>
    </row>
    <row r="17" spans="2:18" ht="30" customHeight="1" x14ac:dyDescent="0.2">
      <c r="B17" s="108" t="s">
        <v>10</v>
      </c>
      <c r="C17" s="141">
        <f t="shared" si="0"/>
        <v>1835</v>
      </c>
      <c r="D17" s="141">
        <f t="shared" si="1"/>
        <v>1714</v>
      </c>
      <c r="E17" s="141">
        <f t="shared" si="2"/>
        <v>84</v>
      </c>
      <c r="F17" s="142">
        <f t="shared" si="3"/>
        <v>0.93405994550408722</v>
      </c>
      <c r="G17" s="143">
        <v>54</v>
      </c>
      <c r="H17" s="143">
        <v>47</v>
      </c>
      <c r="I17" s="143">
        <v>0</v>
      </c>
      <c r="J17" s="144">
        <f t="shared" si="4"/>
        <v>0.87037037037037035</v>
      </c>
      <c r="K17" s="145">
        <v>1727</v>
      </c>
      <c r="L17" s="146">
        <v>1620</v>
      </c>
      <c r="M17" s="145">
        <v>84</v>
      </c>
      <c r="N17" s="144">
        <f t="shared" si="5"/>
        <v>0.9380428488708743</v>
      </c>
      <c r="O17" s="145">
        <v>54</v>
      </c>
      <c r="P17" s="146">
        <v>47</v>
      </c>
      <c r="Q17" s="146">
        <v>0</v>
      </c>
      <c r="R17" s="144">
        <f t="shared" si="6"/>
        <v>2.7421236872812137E-2</v>
      </c>
    </row>
    <row r="18" spans="2:18" ht="30" customHeight="1" x14ac:dyDescent="0.2">
      <c r="B18" s="108" t="s">
        <v>11</v>
      </c>
      <c r="C18" s="141">
        <f t="shared" si="0"/>
        <v>4505</v>
      </c>
      <c r="D18" s="141">
        <f t="shared" si="1"/>
        <v>4189</v>
      </c>
      <c r="E18" s="141">
        <f t="shared" si="2"/>
        <v>171</v>
      </c>
      <c r="F18" s="142">
        <f t="shared" si="3"/>
        <v>0.92985571587125415</v>
      </c>
      <c r="G18" s="143">
        <v>59</v>
      </c>
      <c r="H18" s="143">
        <v>55</v>
      </c>
      <c r="I18" s="143">
        <v>1</v>
      </c>
      <c r="J18" s="144">
        <f t="shared" si="4"/>
        <v>0.93220338983050843</v>
      </c>
      <c r="K18" s="145">
        <v>4239</v>
      </c>
      <c r="L18" s="146">
        <v>3948</v>
      </c>
      <c r="M18" s="145">
        <v>166</v>
      </c>
      <c r="N18" s="144">
        <f t="shared" si="5"/>
        <v>0.93135173389950465</v>
      </c>
      <c r="O18" s="145">
        <v>207</v>
      </c>
      <c r="P18" s="146">
        <v>186</v>
      </c>
      <c r="Q18" s="146">
        <v>4</v>
      </c>
      <c r="R18" s="144">
        <f t="shared" si="6"/>
        <v>4.4402005251850084E-2</v>
      </c>
    </row>
    <row r="19" spans="2:18" ht="30" customHeight="1" x14ac:dyDescent="0.2">
      <c r="B19" s="108" t="s">
        <v>12</v>
      </c>
      <c r="C19" s="141">
        <f t="shared" si="0"/>
        <v>2968</v>
      </c>
      <c r="D19" s="141">
        <f t="shared" si="1"/>
        <v>2816</v>
      </c>
      <c r="E19" s="141">
        <f t="shared" si="2"/>
        <v>127</v>
      </c>
      <c r="F19" s="142">
        <f t="shared" si="3"/>
        <v>0.94878706199460916</v>
      </c>
      <c r="G19" s="143">
        <v>101</v>
      </c>
      <c r="H19" s="143">
        <v>99</v>
      </c>
      <c r="I19" s="143">
        <v>0</v>
      </c>
      <c r="J19" s="144">
        <f t="shared" si="4"/>
        <v>0.98019801980198018</v>
      </c>
      <c r="K19" s="145">
        <v>2528</v>
      </c>
      <c r="L19" s="146">
        <v>2416</v>
      </c>
      <c r="M19" s="145">
        <v>105</v>
      </c>
      <c r="N19" s="144">
        <f t="shared" si="5"/>
        <v>0.95569620253164556</v>
      </c>
      <c r="O19" s="145">
        <v>339</v>
      </c>
      <c r="P19" s="146">
        <v>301</v>
      </c>
      <c r="Q19" s="146">
        <v>22</v>
      </c>
      <c r="R19" s="144">
        <f t="shared" si="6"/>
        <v>0.10688920454545454</v>
      </c>
    </row>
    <row r="20" spans="2:18" ht="30" customHeight="1" x14ac:dyDescent="0.2">
      <c r="B20" s="108" t="s">
        <v>13</v>
      </c>
      <c r="C20" s="141">
        <f t="shared" si="0"/>
        <v>1986</v>
      </c>
      <c r="D20" s="141">
        <f t="shared" si="1"/>
        <v>1722</v>
      </c>
      <c r="E20" s="141">
        <f t="shared" si="2"/>
        <v>115</v>
      </c>
      <c r="F20" s="142">
        <f t="shared" si="3"/>
        <v>0.86706948640483383</v>
      </c>
      <c r="G20" s="143">
        <v>83</v>
      </c>
      <c r="H20" s="143">
        <v>79</v>
      </c>
      <c r="I20" s="143">
        <v>0</v>
      </c>
      <c r="J20" s="144">
        <f t="shared" si="4"/>
        <v>0.95180722891566261</v>
      </c>
      <c r="K20" s="145">
        <v>1492</v>
      </c>
      <c r="L20" s="146">
        <v>1368</v>
      </c>
      <c r="M20" s="145">
        <v>100</v>
      </c>
      <c r="N20" s="144">
        <f t="shared" si="5"/>
        <v>0.91689008042895437</v>
      </c>
      <c r="O20" s="145">
        <v>411</v>
      </c>
      <c r="P20" s="146">
        <v>275</v>
      </c>
      <c r="Q20" s="146">
        <v>15</v>
      </c>
      <c r="R20" s="144">
        <f t="shared" si="6"/>
        <v>0.15969802555168408</v>
      </c>
    </row>
    <row r="21" spans="2:18" ht="30" customHeight="1" x14ac:dyDescent="0.2">
      <c r="B21" s="152" t="s">
        <v>90</v>
      </c>
      <c r="C21" s="147">
        <f t="shared" si="0"/>
        <v>43621</v>
      </c>
      <c r="D21" s="147">
        <f t="shared" si="1"/>
        <v>40108</v>
      </c>
      <c r="E21" s="147">
        <f t="shared" si="2"/>
        <v>2779</v>
      </c>
      <c r="F21" s="148">
        <f t="shared" si="3"/>
        <v>0.91946539510786085</v>
      </c>
      <c r="G21" s="149">
        <f>SUM(G7:G20)</f>
        <v>821</v>
      </c>
      <c r="H21" s="149">
        <f>SUM(H7:H20)</f>
        <v>767</v>
      </c>
      <c r="I21" s="149">
        <f>SUM(I7:I20)</f>
        <v>1</v>
      </c>
      <c r="J21" s="150">
        <f t="shared" si="4"/>
        <v>0.93422655298416568</v>
      </c>
      <c r="K21" s="151">
        <f>SUM(K7:K20)</f>
        <v>38597</v>
      </c>
      <c r="L21" s="151">
        <f>SUM(L7:L20)</f>
        <v>35666</v>
      </c>
      <c r="M21" s="151">
        <f>SUM(M7:M20)</f>
        <v>2534</v>
      </c>
      <c r="N21" s="150">
        <f t="shared" si="5"/>
        <v>0.92406145555354047</v>
      </c>
      <c r="O21" s="151">
        <f>SUM(O7:O20)</f>
        <v>4203</v>
      </c>
      <c r="P21" s="151">
        <f>SUM(P7:P20)</f>
        <v>3675</v>
      </c>
      <c r="Q21" s="151">
        <f>SUM(Q7:Q20)</f>
        <v>244</v>
      </c>
      <c r="R21" s="150">
        <f t="shared" si="6"/>
        <v>9.1627605465243844E-2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4D41-0C98-47C9-8FA8-DBC8D4C3EDB4}">
  <sheetPr>
    <pageSetUpPr fitToPage="1"/>
  </sheetPr>
  <dimension ref="B1:U23"/>
  <sheetViews>
    <sheetView view="pageBreakPreview" zoomScale="75" zoomScaleNormal="100" zoomScaleSheetLayoutView="75" workbookViewId="0">
      <selection sqref="A1:A1048576"/>
    </sheetView>
  </sheetViews>
  <sheetFormatPr defaultRowHeight="12.75" x14ac:dyDescent="0.2"/>
  <cols>
    <col min="1" max="1" width="9.140625" style="2"/>
    <col min="2" max="2" width="35.7109375" style="2" customWidth="1"/>
    <col min="3" max="3" width="11.140625" style="48" customWidth="1"/>
    <col min="4" max="4" width="11.5703125" style="48" customWidth="1"/>
    <col min="5" max="5" width="10.7109375" style="48" customWidth="1"/>
    <col min="6" max="6" width="9.28515625" style="48" customWidth="1"/>
    <col min="7" max="8" width="10.28515625" style="48" customWidth="1"/>
    <col min="9" max="9" width="10.5703125" style="48" customWidth="1"/>
    <col min="10" max="10" width="10.42578125" style="48" customWidth="1"/>
    <col min="11" max="11" width="10.28515625" style="48" customWidth="1"/>
    <col min="12" max="12" width="8.7109375" style="48" customWidth="1"/>
    <col min="13" max="13" width="10.42578125" style="48" customWidth="1"/>
    <col min="14" max="14" width="8.42578125" style="48" customWidth="1"/>
    <col min="15" max="15" width="10.42578125" style="48" customWidth="1"/>
    <col min="16" max="16" width="7.7109375" style="48" customWidth="1"/>
    <col min="17" max="17" width="10.140625" style="48" customWidth="1"/>
    <col min="18" max="18" width="8.85546875" style="48" customWidth="1"/>
    <col min="19" max="19" width="10.28515625" style="48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40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</row>
    <row r="2" spans="2:21" ht="16.5" customHeight="1" x14ac:dyDescent="0.3">
      <c r="B2" s="234" t="s">
        <v>75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</row>
    <row r="3" spans="2:21" ht="16.5" customHeight="1" x14ac:dyDescent="0.3">
      <c r="B3" s="29"/>
      <c r="C3" s="47"/>
      <c r="D3" s="47"/>
      <c r="E3" s="47"/>
      <c r="F3" s="47"/>
      <c r="G3" s="47"/>
      <c r="H3" s="47"/>
      <c r="I3" s="47"/>
      <c r="J3" s="47"/>
      <c r="K3" s="46"/>
      <c r="L3" s="46"/>
      <c r="M3" s="46"/>
      <c r="N3" s="46"/>
      <c r="O3" s="46"/>
      <c r="P3" s="226"/>
      <c r="Q3" s="226"/>
      <c r="R3" s="226"/>
      <c r="S3" s="226"/>
    </row>
    <row r="4" spans="2:21" ht="30" customHeight="1" x14ac:dyDescent="0.2">
      <c r="B4" s="230" t="s">
        <v>14</v>
      </c>
      <c r="C4" s="223" t="s">
        <v>224</v>
      </c>
      <c r="D4" s="278" t="s">
        <v>68</v>
      </c>
      <c r="E4" s="242" t="s">
        <v>74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4"/>
    </row>
    <row r="5" spans="2:21" ht="23.25" customHeight="1" x14ac:dyDescent="0.2">
      <c r="B5" s="230"/>
      <c r="C5" s="274"/>
      <c r="D5" s="276"/>
      <c r="E5" s="223" t="s">
        <v>15</v>
      </c>
      <c r="F5" s="223" t="s">
        <v>69</v>
      </c>
      <c r="G5" s="275" t="s">
        <v>27</v>
      </c>
      <c r="H5" s="223" t="s">
        <v>70</v>
      </c>
      <c r="I5" s="275" t="s">
        <v>27</v>
      </c>
      <c r="J5" s="279" t="s">
        <v>57</v>
      </c>
      <c r="K5" s="280"/>
      <c r="L5" s="280"/>
      <c r="M5" s="280"/>
      <c r="N5" s="280"/>
      <c r="O5" s="280"/>
      <c r="P5" s="280"/>
      <c r="Q5" s="280"/>
      <c r="R5" s="280"/>
      <c r="S5" s="281"/>
    </row>
    <row r="6" spans="2:21" ht="165.75" customHeight="1" thickBot="1" x14ac:dyDescent="0.25">
      <c r="B6" s="230"/>
      <c r="C6" s="274"/>
      <c r="D6" s="276"/>
      <c r="E6" s="274"/>
      <c r="F6" s="274"/>
      <c r="G6" s="276"/>
      <c r="H6" s="274"/>
      <c r="I6" s="276"/>
      <c r="J6" s="24" t="s">
        <v>162</v>
      </c>
      <c r="K6" s="23" t="s">
        <v>27</v>
      </c>
      <c r="L6" s="24" t="s">
        <v>177</v>
      </c>
      <c r="M6" s="23" t="s">
        <v>27</v>
      </c>
      <c r="N6" s="24" t="s">
        <v>71</v>
      </c>
      <c r="O6" s="23" t="s">
        <v>27</v>
      </c>
      <c r="P6" s="24" t="s">
        <v>72</v>
      </c>
      <c r="Q6" s="23" t="s">
        <v>27</v>
      </c>
      <c r="R6" s="24" t="s">
        <v>73</v>
      </c>
      <c r="S6" s="23" t="s">
        <v>27</v>
      </c>
    </row>
    <row r="7" spans="2:21" ht="30" customHeight="1" thickBot="1" x14ac:dyDescent="0.3">
      <c r="B7" s="108" t="s">
        <v>0</v>
      </c>
      <c r="C7" s="138">
        <v>40</v>
      </c>
      <c r="D7" s="101">
        <f>C7/'8. Кол-во гос.органов'!C6</f>
        <v>0.93023255813953487</v>
      </c>
      <c r="E7" s="117">
        <f>F7+H7</f>
        <v>2061</v>
      </c>
      <c r="F7" s="98">
        <v>786</v>
      </c>
      <c r="G7" s="101">
        <f>F7/E7</f>
        <v>0.38136826783114991</v>
      </c>
      <c r="H7" s="98">
        <v>1275</v>
      </c>
      <c r="I7" s="101">
        <f>H7/E7</f>
        <v>0.61863173216885003</v>
      </c>
      <c r="J7" s="98">
        <v>1152</v>
      </c>
      <c r="K7" s="101">
        <f>J7/E7</f>
        <v>0.55895196506550215</v>
      </c>
      <c r="L7" s="98">
        <v>544</v>
      </c>
      <c r="M7" s="101">
        <f>L7/E7</f>
        <v>0.26394953905870938</v>
      </c>
      <c r="N7" s="98">
        <v>295</v>
      </c>
      <c r="O7" s="101">
        <f>N7/E7</f>
        <v>0.14313440077632217</v>
      </c>
      <c r="P7" s="98">
        <v>70</v>
      </c>
      <c r="Q7" s="101">
        <f>P7/E7</f>
        <v>3.3964095099466275E-2</v>
      </c>
      <c r="R7" s="98">
        <v>0</v>
      </c>
      <c r="S7" s="101">
        <f>R7/E7</f>
        <v>0</v>
      </c>
      <c r="U7" s="49" t="b">
        <f>F7+H7=J7+L7+N7+P7+R7</f>
        <v>1</v>
      </c>
    </row>
    <row r="8" spans="2:21" ht="30" customHeight="1" thickBot="1" x14ac:dyDescent="0.3">
      <c r="B8" s="108" t="s">
        <v>1</v>
      </c>
      <c r="C8" s="138">
        <v>24</v>
      </c>
      <c r="D8" s="101">
        <f>C8/'8. Кол-во гос.органов'!C7</f>
        <v>1</v>
      </c>
      <c r="E8" s="117">
        <f t="shared" ref="E8:E21" si="0">F8+H8</f>
        <v>564</v>
      </c>
      <c r="F8" s="98">
        <v>177</v>
      </c>
      <c r="G8" s="101">
        <f t="shared" ref="G8:G21" si="1">F8/E8</f>
        <v>0.31382978723404253</v>
      </c>
      <c r="H8" s="98">
        <v>387</v>
      </c>
      <c r="I8" s="101">
        <f t="shared" ref="I8:I21" si="2">H8/E8</f>
        <v>0.68617021276595747</v>
      </c>
      <c r="J8" s="98">
        <v>212</v>
      </c>
      <c r="K8" s="101">
        <f t="shared" ref="K8:K21" si="3">J8/E8</f>
        <v>0.37588652482269502</v>
      </c>
      <c r="L8" s="98">
        <v>150</v>
      </c>
      <c r="M8" s="101">
        <f t="shared" ref="M8:M21" si="4">L8/E8</f>
        <v>0.26595744680851063</v>
      </c>
      <c r="N8" s="98">
        <v>198</v>
      </c>
      <c r="O8" s="101">
        <f t="shared" ref="O8:O21" si="5">N8/E8</f>
        <v>0.35106382978723405</v>
      </c>
      <c r="P8" s="98">
        <v>3</v>
      </c>
      <c r="Q8" s="101">
        <f t="shared" ref="Q8:Q21" si="6">P8/E8</f>
        <v>5.3191489361702126E-3</v>
      </c>
      <c r="R8" s="98">
        <v>1</v>
      </c>
      <c r="S8" s="101">
        <f t="shared" ref="S8:S21" si="7">R8/E8</f>
        <v>1.7730496453900709E-3</v>
      </c>
      <c r="U8" s="49" t="b">
        <f t="shared" ref="U8:U21" si="8">F8+H8=J8+L8+N8+P8+R8</f>
        <v>1</v>
      </c>
    </row>
    <row r="9" spans="2:21" ht="30" customHeight="1" thickBot="1" x14ac:dyDescent="0.3">
      <c r="B9" s="108" t="s">
        <v>2</v>
      </c>
      <c r="C9" s="138">
        <v>21</v>
      </c>
      <c r="D9" s="101">
        <f>C9/'8. Кол-во гос.органов'!C8</f>
        <v>0.84</v>
      </c>
      <c r="E9" s="117">
        <f t="shared" si="0"/>
        <v>442</v>
      </c>
      <c r="F9" s="98">
        <v>200</v>
      </c>
      <c r="G9" s="101">
        <f t="shared" si="1"/>
        <v>0.45248868778280543</v>
      </c>
      <c r="H9" s="98">
        <v>242</v>
      </c>
      <c r="I9" s="101">
        <f t="shared" si="2"/>
        <v>0.54751131221719462</v>
      </c>
      <c r="J9" s="98">
        <v>290</v>
      </c>
      <c r="K9" s="101">
        <f t="shared" si="3"/>
        <v>0.65610859728506787</v>
      </c>
      <c r="L9" s="98">
        <v>75</v>
      </c>
      <c r="M9" s="101">
        <f t="shared" si="4"/>
        <v>0.16968325791855204</v>
      </c>
      <c r="N9" s="98">
        <v>76</v>
      </c>
      <c r="O9" s="101">
        <f t="shared" si="5"/>
        <v>0.17194570135746606</v>
      </c>
      <c r="P9" s="98">
        <v>0</v>
      </c>
      <c r="Q9" s="101">
        <f t="shared" si="6"/>
        <v>0</v>
      </c>
      <c r="R9" s="98">
        <v>1</v>
      </c>
      <c r="S9" s="101">
        <f t="shared" si="7"/>
        <v>2.2624434389140274E-3</v>
      </c>
      <c r="U9" s="49" t="b">
        <f t="shared" si="8"/>
        <v>1</v>
      </c>
    </row>
    <row r="10" spans="2:21" ht="30" customHeight="1" thickBot="1" x14ac:dyDescent="0.3">
      <c r="B10" s="108" t="s">
        <v>3</v>
      </c>
      <c r="C10" s="138">
        <v>40</v>
      </c>
      <c r="D10" s="101">
        <f>C10/'8. Кол-во гос.органов'!C9</f>
        <v>0.78431372549019607</v>
      </c>
      <c r="E10" s="117">
        <f t="shared" si="0"/>
        <v>2426</v>
      </c>
      <c r="F10" s="98">
        <v>778</v>
      </c>
      <c r="G10" s="101">
        <f t="shared" si="1"/>
        <v>0.32069249793899424</v>
      </c>
      <c r="H10" s="98">
        <v>1648</v>
      </c>
      <c r="I10" s="101">
        <f t="shared" si="2"/>
        <v>0.67930750206100576</v>
      </c>
      <c r="J10" s="98">
        <v>875</v>
      </c>
      <c r="K10" s="101">
        <f t="shared" si="3"/>
        <v>0.36067600989282772</v>
      </c>
      <c r="L10" s="98">
        <v>200</v>
      </c>
      <c r="M10" s="101">
        <f t="shared" si="4"/>
        <v>8.244023083264633E-2</v>
      </c>
      <c r="N10" s="98">
        <v>1330</v>
      </c>
      <c r="O10" s="101">
        <f t="shared" si="5"/>
        <v>0.54822753503709809</v>
      </c>
      <c r="P10" s="98">
        <v>19</v>
      </c>
      <c r="Q10" s="101">
        <f t="shared" si="6"/>
        <v>7.8318219291014009E-3</v>
      </c>
      <c r="R10" s="98">
        <v>2</v>
      </c>
      <c r="S10" s="101">
        <f t="shared" si="7"/>
        <v>8.2440230832646333E-4</v>
      </c>
      <c r="U10" s="49" t="b">
        <f t="shared" si="8"/>
        <v>1</v>
      </c>
    </row>
    <row r="11" spans="2:21" ht="30" customHeight="1" thickBot="1" x14ac:dyDescent="0.3">
      <c r="B11" s="108" t="s">
        <v>4</v>
      </c>
      <c r="C11" s="138">
        <v>29</v>
      </c>
      <c r="D11" s="101">
        <f>C11/'8. Кол-во гос.органов'!C10</f>
        <v>0.90625</v>
      </c>
      <c r="E11" s="117">
        <f t="shared" si="0"/>
        <v>608</v>
      </c>
      <c r="F11" s="98">
        <v>205</v>
      </c>
      <c r="G11" s="101">
        <f t="shared" si="1"/>
        <v>0.33717105263157893</v>
      </c>
      <c r="H11" s="98">
        <v>403</v>
      </c>
      <c r="I11" s="101">
        <f t="shared" si="2"/>
        <v>0.66282894736842102</v>
      </c>
      <c r="J11" s="98">
        <v>184</v>
      </c>
      <c r="K11" s="101">
        <f t="shared" si="3"/>
        <v>0.30263157894736842</v>
      </c>
      <c r="L11" s="98">
        <v>157</v>
      </c>
      <c r="M11" s="101">
        <f t="shared" si="4"/>
        <v>0.25822368421052633</v>
      </c>
      <c r="N11" s="98">
        <v>244</v>
      </c>
      <c r="O11" s="101">
        <f t="shared" si="5"/>
        <v>0.40131578947368424</v>
      </c>
      <c r="P11" s="98">
        <v>23</v>
      </c>
      <c r="Q11" s="101">
        <f t="shared" si="6"/>
        <v>3.7828947368421052E-2</v>
      </c>
      <c r="R11" s="98">
        <v>0</v>
      </c>
      <c r="S11" s="101">
        <f t="shared" si="7"/>
        <v>0</v>
      </c>
      <c r="U11" s="49" t="b">
        <f t="shared" si="8"/>
        <v>1</v>
      </c>
    </row>
    <row r="12" spans="2:21" ht="30" customHeight="1" thickBot="1" x14ac:dyDescent="0.3">
      <c r="B12" s="108" t="s">
        <v>5</v>
      </c>
      <c r="C12" s="179">
        <v>24</v>
      </c>
      <c r="D12" s="101">
        <f>C12/'8. Кол-во гос.органов'!C11</f>
        <v>1</v>
      </c>
      <c r="E12" s="117">
        <f t="shared" si="0"/>
        <v>816</v>
      </c>
      <c r="F12" s="120">
        <v>371</v>
      </c>
      <c r="G12" s="101">
        <f t="shared" si="1"/>
        <v>0.45465686274509803</v>
      </c>
      <c r="H12" s="99">
        <v>445</v>
      </c>
      <c r="I12" s="101">
        <f t="shared" si="2"/>
        <v>0.54534313725490191</v>
      </c>
      <c r="J12" s="99">
        <v>773</v>
      </c>
      <c r="K12" s="101">
        <f t="shared" si="3"/>
        <v>0.94730392156862742</v>
      </c>
      <c r="L12" s="99">
        <v>29</v>
      </c>
      <c r="M12" s="101">
        <f t="shared" si="4"/>
        <v>3.5539215686274508E-2</v>
      </c>
      <c r="N12" s="98">
        <v>14</v>
      </c>
      <c r="O12" s="101">
        <f t="shared" si="5"/>
        <v>1.7156862745098041E-2</v>
      </c>
      <c r="P12" s="98">
        <v>0</v>
      </c>
      <c r="Q12" s="101">
        <f t="shared" si="6"/>
        <v>0</v>
      </c>
      <c r="R12" s="98">
        <v>0</v>
      </c>
      <c r="S12" s="101">
        <f t="shared" si="7"/>
        <v>0</v>
      </c>
      <c r="U12" s="49" t="b">
        <f t="shared" si="8"/>
        <v>1</v>
      </c>
    </row>
    <row r="13" spans="2:21" ht="30" customHeight="1" thickBot="1" x14ac:dyDescent="0.3">
      <c r="B13" s="108" t="s">
        <v>6</v>
      </c>
      <c r="C13" s="138">
        <v>37</v>
      </c>
      <c r="D13" s="101">
        <f>C13/'8. Кол-во гос.органов'!C12</f>
        <v>1</v>
      </c>
      <c r="E13" s="117">
        <f t="shared" si="0"/>
        <v>4408</v>
      </c>
      <c r="F13" s="98">
        <v>1739</v>
      </c>
      <c r="G13" s="101">
        <f t="shared" si="1"/>
        <v>0.39450998185117969</v>
      </c>
      <c r="H13" s="98">
        <v>2669</v>
      </c>
      <c r="I13" s="101">
        <f t="shared" si="2"/>
        <v>0.60549001814882031</v>
      </c>
      <c r="J13" s="98">
        <v>3545</v>
      </c>
      <c r="K13" s="101">
        <f t="shared" si="3"/>
        <v>0.80421960072595278</v>
      </c>
      <c r="L13" s="98">
        <v>157</v>
      </c>
      <c r="M13" s="101">
        <f t="shared" si="4"/>
        <v>3.5617059891107077E-2</v>
      </c>
      <c r="N13" s="98">
        <v>706</v>
      </c>
      <c r="O13" s="101">
        <f t="shared" si="5"/>
        <v>0.16016333938294011</v>
      </c>
      <c r="P13" s="98">
        <v>0</v>
      </c>
      <c r="Q13" s="101">
        <f t="shared" si="6"/>
        <v>0</v>
      </c>
      <c r="R13" s="98">
        <v>0</v>
      </c>
      <c r="S13" s="101">
        <f t="shared" si="7"/>
        <v>0</v>
      </c>
      <c r="U13" s="49" t="b">
        <f t="shared" si="8"/>
        <v>1</v>
      </c>
    </row>
    <row r="14" spans="2:21" ht="30" customHeight="1" thickBot="1" x14ac:dyDescent="0.3">
      <c r="B14" s="108" t="s">
        <v>7</v>
      </c>
      <c r="C14" s="138">
        <v>34</v>
      </c>
      <c r="D14" s="101">
        <f>C14/'8. Кол-во гос.органов'!C13</f>
        <v>1</v>
      </c>
      <c r="E14" s="117">
        <f t="shared" si="0"/>
        <v>1165</v>
      </c>
      <c r="F14" s="98">
        <v>349</v>
      </c>
      <c r="G14" s="101">
        <f t="shared" si="1"/>
        <v>0.29957081545064379</v>
      </c>
      <c r="H14" s="98">
        <v>816</v>
      </c>
      <c r="I14" s="101">
        <f t="shared" si="2"/>
        <v>0.70042918454935621</v>
      </c>
      <c r="J14" s="98">
        <v>684</v>
      </c>
      <c r="K14" s="101">
        <f t="shared" si="3"/>
        <v>0.58712446351931336</v>
      </c>
      <c r="L14" s="98">
        <v>200</v>
      </c>
      <c r="M14" s="101">
        <f t="shared" si="4"/>
        <v>0.17167381974248927</v>
      </c>
      <c r="N14" s="98">
        <v>279</v>
      </c>
      <c r="O14" s="101">
        <f t="shared" si="5"/>
        <v>0.23948497854077253</v>
      </c>
      <c r="P14" s="98">
        <v>2</v>
      </c>
      <c r="Q14" s="101">
        <f t="shared" si="6"/>
        <v>1.7167381974248926E-3</v>
      </c>
      <c r="R14" s="98">
        <v>0</v>
      </c>
      <c r="S14" s="101">
        <f t="shared" si="7"/>
        <v>0</v>
      </c>
      <c r="U14" s="49" t="b">
        <f t="shared" si="8"/>
        <v>1</v>
      </c>
    </row>
    <row r="15" spans="2:21" ht="30" customHeight="1" thickBot="1" x14ac:dyDescent="0.3">
      <c r="B15" s="108" t="s">
        <v>8</v>
      </c>
      <c r="C15" s="138">
        <v>45</v>
      </c>
      <c r="D15" s="101">
        <f>C15/'8. Кол-во гос.органов'!C14</f>
        <v>1</v>
      </c>
      <c r="E15" s="117">
        <f t="shared" si="0"/>
        <v>3846</v>
      </c>
      <c r="F15" s="98">
        <v>864</v>
      </c>
      <c r="G15" s="101">
        <f t="shared" si="1"/>
        <v>0.22464898595943839</v>
      </c>
      <c r="H15" s="98">
        <v>2982</v>
      </c>
      <c r="I15" s="101">
        <f t="shared" si="2"/>
        <v>0.77535101404056161</v>
      </c>
      <c r="J15" s="98">
        <v>2088</v>
      </c>
      <c r="K15" s="101">
        <f t="shared" si="3"/>
        <v>0.54290171606864279</v>
      </c>
      <c r="L15" s="98">
        <v>628</v>
      </c>
      <c r="M15" s="101">
        <f t="shared" si="4"/>
        <v>0.16328653146125846</v>
      </c>
      <c r="N15" s="98">
        <v>1055</v>
      </c>
      <c r="O15" s="101">
        <f t="shared" si="5"/>
        <v>0.27431097243889757</v>
      </c>
      <c r="P15" s="98">
        <v>73</v>
      </c>
      <c r="Q15" s="101">
        <f t="shared" si="6"/>
        <v>1.8980759230369213E-2</v>
      </c>
      <c r="R15" s="98">
        <v>2</v>
      </c>
      <c r="S15" s="101">
        <f t="shared" si="7"/>
        <v>5.2002080083203334E-4</v>
      </c>
      <c r="U15" s="49" t="b">
        <f t="shared" si="8"/>
        <v>1</v>
      </c>
    </row>
    <row r="16" spans="2:21" ht="30" customHeight="1" thickBot="1" x14ac:dyDescent="0.3">
      <c r="B16" s="108" t="s">
        <v>9</v>
      </c>
      <c r="C16" s="138">
        <v>32</v>
      </c>
      <c r="D16" s="101">
        <f>C16/'8. Кол-во гос.органов'!C15</f>
        <v>0.96969696969696972</v>
      </c>
      <c r="E16" s="117">
        <f t="shared" si="0"/>
        <v>768</v>
      </c>
      <c r="F16" s="98">
        <v>366</v>
      </c>
      <c r="G16" s="101">
        <f t="shared" si="1"/>
        <v>0.4765625</v>
      </c>
      <c r="H16" s="98">
        <v>402</v>
      </c>
      <c r="I16" s="101">
        <f t="shared" si="2"/>
        <v>0.5234375</v>
      </c>
      <c r="J16" s="98">
        <v>288</v>
      </c>
      <c r="K16" s="101">
        <f t="shared" si="3"/>
        <v>0.375</v>
      </c>
      <c r="L16" s="98">
        <v>308</v>
      </c>
      <c r="M16" s="101">
        <f t="shared" si="4"/>
        <v>0.40104166666666669</v>
      </c>
      <c r="N16" s="98">
        <v>166</v>
      </c>
      <c r="O16" s="101">
        <f t="shared" si="5"/>
        <v>0.21614583333333334</v>
      </c>
      <c r="P16" s="98">
        <v>2</v>
      </c>
      <c r="Q16" s="101">
        <f t="shared" si="6"/>
        <v>2.6041666666666665E-3</v>
      </c>
      <c r="R16" s="98">
        <v>4</v>
      </c>
      <c r="S16" s="101">
        <f t="shared" si="7"/>
        <v>5.208333333333333E-3</v>
      </c>
      <c r="U16" s="49" t="b">
        <f t="shared" si="8"/>
        <v>1</v>
      </c>
    </row>
    <row r="17" spans="2:21" ht="30" customHeight="1" thickBot="1" x14ac:dyDescent="0.3">
      <c r="B17" s="108" t="s">
        <v>10</v>
      </c>
      <c r="C17" s="138">
        <v>24</v>
      </c>
      <c r="D17" s="101">
        <f>C17/'8. Кол-во гос.органов'!C16</f>
        <v>0.92307692307692313</v>
      </c>
      <c r="E17" s="117">
        <f t="shared" si="0"/>
        <v>341</v>
      </c>
      <c r="F17" s="98">
        <v>93</v>
      </c>
      <c r="G17" s="101">
        <f t="shared" si="1"/>
        <v>0.27272727272727271</v>
      </c>
      <c r="H17" s="98">
        <v>248</v>
      </c>
      <c r="I17" s="101">
        <f t="shared" si="2"/>
        <v>0.72727272727272729</v>
      </c>
      <c r="J17" s="98">
        <v>163</v>
      </c>
      <c r="K17" s="101">
        <f t="shared" si="3"/>
        <v>0.47800586510263932</v>
      </c>
      <c r="L17" s="98">
        <v>39</v>
      </c>
      <c r="M17" s="101">
        <f t="shared" si="4"/>
        <v>0.11436950146627566</v>
      </c>
      <c r="N17" s="98">
        <v>139</v>
      </c>
      <c r="O17" s="101">
        <f t="shared" si="5"/>
        <v>0.40762463343108507</v>
      </c>
      <c r="P17" s="98">
        <v>0</v>
      </c>
      <c r="Q17" s="101">
        <f t="shared" si="6"/>
        <v>0</v>
      </c>
      <c r="R17" s="98">
        <v>0</v>
      </c>
      <c r="S17" s="101">
        <f t="shared" si="7"/>
        <v>0</v>
      </c>
      <c r="U17" s="49" t="b">
        <f t="shared" si="8"/>
        <v>1</v>
      </c>
    </row>
    <row r="18" spans="2:21" ht="30" customHeight="1" thickBot="1" x14ac:dyDescent="0.3">
      <c r="B18" s="108" t="s">
        <v>11</v>
      </c>
      <c r="C18" s="138">
        <v>35</v>
      </c>
      <c r="D18" s="101">
        <f>C18/'8. Кол-во гос.органов'!C17</f>
        <v>0.875</v>
      </c>
      <c r="E18" s="117">
        <f t="shared" si="0"/>
        <v>1770</v>
      </c>
      <c r="F18" s="98">
        <v>685</v>
      </c>
      <c r="G18" s="101">
        <f t="shared" si="1"/>
        <v>0.38700564971751411</v>
      </c>
      <c r="H18" s="98">
        <v>1085</v>
      </c>
      <c r="I18" s="101">
        <f t="shared" si="2"/>
        <v>0.61299435028248583</v>
      </c>
      <c r="J18" s="98">
        <v>1607</v>
      </c>
      <c r="K18" s="101">
        <f t="shared" si="3"/>
        <v>0.90790960451977398</v>
      </c>
      <c r="L18" s="98">
        <v>41</v>
      </c>
      <c r="M18" s="101">
        <f t="shared" si="4"/>
        <v>2.3163841807909605E-2</v>
      </c>
      <c r="N18" s="98">
        <v>121</v>
      </c>
      <c r="O18" s="101">
        <f t="shared" si="5"/>
        <v>6.8361581920903955E-2</v>
      </c>
      <c r="P18" s="98">
        <v>0</v>
      </c>
      <c r="Q18" s="101">
        <f t="shared" si="6"/>
        <v>0</v>
      </c>
      <c r="R18" s="98">
        <v>1</v>
      </c>
      <c r="S18" s="101">
        <f t="shared" si="7"/>
        <v>5.649717514124294E-4</v>
      </c>
      <c r="U18" s="49" t="b">
        <f t="shared" si="8"/>
        <v>1</v>
      </c>
    </row>
    <row r="19" spans="2:21" ht="30" customHeight="1" thickBot="1" x14ac:dyDescent="0.3">
      <c r="B19" s="108" t="s">
        <v>12</v>
      </c>
      <c r="C19" s="138">
        <v>35</v>
      </c>
      <c r="D19" s="101">
        <f>C19/'8. Кол-во гос.органов'!C18</f>
        <v>0.85365853658536583</v>
      </c>
      <c r="E19" s="117">
        <f t="shared" si="0"/>
        <v>616</v>
      </c>
      <c r="F19" s="98">
        <v>252</v>
      </c>
      <c r="G19" s="101">
        <f t="shared" si="1"/>
        <v>0.40909090909090912</v>
      </c>
      <c r="H19" s="98">
        <v>364</v>
      </c>
      <c r="I19" s="101">
        <f t="shared" si="2"/>
        <v>0.59090909090909094</v>
      </c>
      <c r="J19" s="98">
        <v>512</v>
      </c>
      <c r="K19" s="101">
        <f t="shared" si="3"/>
        <v>0.83116883116883122</v>
      </c>
      <c r="L19" s="98">
        <v>0</v>
      </c>
      <c r="M19" s="101">
        <f t="shared" si="4"/>
        <v>0</v>
      </c>
      <c r="N19" s="98">
        <v>96</v>
      </c>
      <c r="O19" s="101">
        <f t="shared" si="5"/>
        <v>0.15584415584415584</v>
      </c>
      <c r="P19" s="98">
        <v>5</v>
      </c>
      <c r="Q19" s="101">
        <f t="shared" si="6"/>
        <v>8.1168831168831161E-3</v>
      </c>
      <c r="R19" s="98">
        <v>3</v>
      </c>
      <c r="S19" s="101">
        <f t="shared" si="7"/>
        <v>4.87012987012987E-3</v>
      </c>
      <c r="U19" s="49" t="b">
        <f t="shared" si="8"/>
        <v>1</v>
      </c>
    </row>
    <row r="20" spans="2:21" ht="30" customHeight="1" thickBot="1" x14ac:dyDescent="0.3">
      <c r="B20" s="108" t="s">
        <v>13</v>
      </c>
      <c r="C20" s="138">
        <v>24</v>
      </c>
      <c r="D20" s="101">
        <f>C20/'8. Кол-во гос.органов'!C19</f>
        <v>1</v>
      </c>
      <c r="E20" s="117">
        <f t="shared" si="0"/>
        <v>559</v>
      </c>
      <c r="F20" s="98">
        <v>163</v>
      </c>
      <c r="G20" s="101">
        <f t="shared" si="1"/>
        <v>0.29159212880143115</v>
      </c>
      <c r="H20" s="98">
        <v>396</v>
      </c>
      <c r="I20" s="101">
        <f t="shared" si="2"/>
        <v>0.70840787119856885</v>
      </c>
      <c r="J20" s="98">
        <v>257</v>
      </c>
      <c r="K20" s="101">
        <f t="shared" si="3"/>
        <v>0.4597495527728086</v>
      </c>
      <c r="L20" s="98">
        <v>41</v>
      </c>
      <c r="M20" s="101">
        <f t="shared" si="4"/>
        <v>7.3345259391771014E-2</v>
      </c>
      <c r="N20" s="98">
        <v>261</v>
      </c>
      <c r="O20" s="101">
        <f t="shared" si="5"/>
        <v>0.4669051878354204</v>
      </c>
      <c r="P20" s="98">
        <v>0</v>
      </c>
      <c r="Q20" s="101">
        <f t="shared" si="6"/>
        <v>0</v>
      </c>
      <c r="R20" s="98">
        <v>0</v>
      </c>
      <c r="S20" s="101">
        <f t="shared" si="7"/>
        <v>0</v>
      </c>
      <c r="U20" s="49" t="b">
        <f t="shared" si="8"/>
        <v>1</v>
      </c>
    </row>
    <row r="21" spans="2:21" ht="30" customHeight="1" thickBot="1" x14ac:dyDescent="0.3">
      <c r="B21" s="109" t="s">
        <v>16</v>
      </c>
      <c r="C21" s="156">
        <f>SUM(C7:C20)</f>
        <v>444</v>
      </c>
      <c r="D21" s="103">
        <f>C21/'8. Кол-во гос.органов'!C20</f>
        <v>0.92693110647181631</v>
      </c>
      <c r="E21" s="118">
        <f t="shared" si="0"/>
        <v>20390</v>
      </c>
      <c r="F21" s="104">
        <f>SUM(F7:F20)</f>
        <v>7028</v>
      </c>
      <c r="G21" s="103">
        <f t="shared" si="1"/>
        <v>0.34467876410004905</v>
      </c>
      <c r="H21" s="104">
        <f>SUM(H7:H20)</f>
        <v>13362</v>
      </c>
      <c r="I21" s="103">
        <f t="shared" si="2"/>
        <v>0.65532123589995095</v>
      </c>
      <c r="J21" s="104">
        <f>SUM(J7:J20)</f>
        <v>12630</v>
      </c>
      <c r="K21" s="103">
        <f t="shared" si="3"/>
        <v>0.61942128494359983</v>
      </c>
      <c r="L21" s="104">
        <f>SUM(L7:L20)</f>
        <v>2569</v>
      </c>
      <c r="M21" s="103">
        <f t="shared" si="4"/>
        <v>0.12599313388916136</v>
      </c>
      <c r="N21" s="104">
        <f>SUM(N7:N20)</f>
        <v>4980</v>
      </c>
      <c r="O21" s="103">
        <f t="shared" si="5"/>
        <v>0.24423737126042178</v>
      </c>
      <c r="P21" s="104">
        <f>SUM(P7:P20)</f>
        <v>197</v>
      </c>
      <c r="Q21" s="103">
        <f t="shared" si="6"/>
        <v>9.6615988229524271E-3</v>
      </c>
      <c r="R21" s="104">
        <f>SUM(R7:R20)</f>
        <v>14</v>
      </c>
      <c r="S21" s="103">
        <f t="shared" si="7"/>
        <v>6.8661108386463957E-4</v>
      </c>
      <c r="U21" s="49" t="b">
        <f t="shared" si="8"/>
        <v>1</v>
      </c>
    </row>
    <row r="22" spans="2:21" ht="15" customHeight="1" x14ac:dyDescent="0.25">
      <c r="B22" s="187"/>
      <c r="C22" s="188"/>
      <c r="D22" s="189"/>
      <c r="E22" s="190"/>
      <c r="F22" s="191"/>
      <c r="G22" s="189"/>
      <c r="H22" s="191"/>
      <c r="I22" s="189"/>
      <c r="J22" s="191"/>
      <c r="K22" s="189"/>
      <c r="L22" s="191"/>
      <c r="M22" s="189"/>
      <c r="N22" s="191"/>
      <c r="O22" s="189"/>
      <c r="P22" s="191"/>
      <c r="Q22" s="189"/>
      <c r="R22" s="191"/>
      <c r="S22" s="189"/>
      <c r="U22" s="186"/>
    </row>
    <row r="23" spans="2:21" ht="37.5" customHeight="1" x14ac:dyDescent="0.2">
      <c r="B23" s="277" t="s">
        <v>230</v>
      </c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</row>
  </sheetData>
  <sheetProtection formatCells="0" formatColumns="0" formatRows="0" selectLockedCells="1"/>
  <mergeCells count="13">
    <mergeCell ref="H5:H6"/>
    <mergeCell ref="I5:I6"/>
    <mergeCell ref="P3:S3"/>
    <mergeCell ref="B23:S23"/>
    <mergeCell ref="B2:S2"/>
    <mergeCell ref="B4:B6"/>
    <mergeCell ref="C4:C6"/>
    <mergeCell ref="D4:D6"/>
    <mergeCell ref="E5:E6"/>
    <mergeCell ref="E4:S4"/>
    <mergeCell ref="J5:S5"/>
    <mergeCell ref="F5:F6"/>
    <mergeCell ref="G5:G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4310-2F92-43F3-87ED-C74539F6CF95}">
  <sheetPr>
    <pageSetUpPr fitToPage="1"/>
  </sheetPr>
  <dimension ref="B1:N21"/>
  <sheetViews>
    <sheetView view="pageBreakPreview" zoomScale="80" zoomScaleNormal="100" zoomScaleSheetLayoutView="80" workbookViewId="0">
      <selection activeCell="P5" sqref="P5"/>
    </sheetView>
  </sheetViews>
  <sheetFormatPr defaultRowHeight="12.75" x14ac:dyDescent="0.2"/>
  <cols>
    <col min="1" max="1" width="0.85546875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4" t="s">
        <v>78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30" t="s">
        <v>14</v>
      </c>
      <c r="C4" s="238" t="s">
        <v>179</v>
      </c>
      <c r="D4" s="238"/>
      <c r="E4" s="282" t="s">
        <v>57</v>
      </c>
      <c r="F4" s="282"/>
      <c r="G4" s="282"/>
      <c r="H4" s="282"/>
      <c r="I4" s="282"/>
      <c r="J4" s="282"/>
      <c r="K4" s="282"/>
      <c r="L4" s="282"/>
    </row>
    <row r="5" spans="2:14" ht="128.25" customHeight="1" x14ac:dyDescent="0.2">
      <c r="B5" s="230"/>
      <c r="C5" s="238"/>
      <c r="D5" s="238"/>
      <c r="E5" s="238" t="s">
        <v>189</v>
      </c>
      <c r="F5" s="238"/>
      <c r="G5" s="246" t="s">
        <v>191</v>
      </c>
      <c r="H5" s="248"/>
      <c r="I5" s="238" t="s">
        <v>192</v>
      </c>
      <c r="J5" s="238"/>
      <c r="K5" s="230" t="s">
        <v>190</v>
      </c>
      <c r="L5" s="230"/>
      <c r="N5" s="269" t="s">
        <v>178</v>
      </c>
    </row>
    <row r="6" spans="2:14" ht="49.5" customHeight="1" x14ac:dyDescent="0.2">
      <c r="B6" s="230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69"/>
    </row>
    <row r="7" spans="2:14" ht="30" customHeight="1" x14ac:dyDescent="0.2">
      <c r="B7" s="108" t="s">
        <v>0</v>
      </c>
      <c r="C7" s="117">
        <f>E7+G7+I7+K7</f>
        <v>432</v>
      </c>
      <c r="D7" s="117">
        <f>F7+H7+J7+L7</f>
        <v>554</v>
      </c>
      <c r="E7" s="98">
        <v>234</v>
      </c>
      <c r="F7" s="98">
        <v>423</v>
      </c>
      <c r="G7" s="98">
        <v>195</v>
      </c>
      <c r="H7" s="98">
        <v>124</v>
      </c>
      <c r="I7" s="98">
        <v>3</v>
      </c>
      <c r="J7" s="98">
        <v>7</v>
      </c>
      <c r="K7" s="98">
        <v>0</v>
      </c>
      <c r="L7" s="98">
        <v>0</v>
      </c>
      <c r="N7" s="79">
        <f>H7/D7</f>
        <v>0.22382671480144403</v>
      </c>
    </row>
    <row r="8" spans="2:14" ht="30" customHeight="1" x14ac:dyDescent="0.2">
      <c r="B8" s="108" t="s">
        <v>1</v>
      </c>
      <c r="C8" s="117">
        <f t="shared" ref="C8:C21" si="0">E8+G8+I8+K8</f>
        <v>244</v>
      </c>
      <c r="D8" s="117">
        <f t="shared" ref="D8:D21" si="1">F8+H8+J8+L8</f>
        <v>344</v>
      </c>
      <c r="E8" s="98">
        <v>190</v>
      </c>
      <c r="F8" s="98">
        <v>231</v>
      </c>
      <c r="G8" s="98">
        <v>54</v>
      </c>
      <c r="H8" s="98">
        <v>111</v>
      </c>
      <c r="I8" s="98">
        <v>0</v>
      </c>
      <c r="J8" s="98">
        <v>2</v>
      </c>
      <c r="K8" s="98">
        <v>0</v>
      </c>
      <c r="L8" s="98">
        <v>0</v>
      </c>
      <c r="N8" s="79">
        <f t="shared" ref="N8:N21" si="2">H8/D8</f>
        <v>0.32267441860465118</v>
      </c>
    </row>
    <row r="9" spans="2:14" ht="30" customHeight="1" x14ac:dyDescent="0.2">
      <c r="B9" s="108" t="s">
        <v>2</v>
      </c>
      <c r="C9" s="117">
        <f t="shared" si="0"/>
        <v>107</v>
      </c>
      <c r="D9" s="117">
        <f t="shared" si="1"/>
        <v>188</v>
      </c>
      <c r="E9" s="98">
        <v>70</v>
      </c>
      <c r="F9" s="98">
        <v>144</v>
      </c>
      <c r="G9" s="98">
        <v>37</v>
      </c>
      <c r="H9" s="98">
        <v>44</v>
      </c>
      <c r="I9" s="98">
        <v>0</v>
      </c>
      <c r="J9" s="98">
        <v>0</v>
      </c>
      <c r="K9" s="98">
        <v>0</v>
      </c>
      <c r="L9" s="98">
        <v>0</v>
      </c>
      <c r="N9" s="79">
        <f t="shared" si="2"/>
        <v>0.23404255319148937</v>
      </c>
    </row>
    <row r="10" spans="2:14" ht="30" customHeight="1" x14ac:dyDescent="0.2">
      <c r="B10" s="108" t="s">
        <v>3</v>
      </c>
      <c r="C10" s="117">
        <f t="shared" si="0"/>
        <v>827</v>
      </c>
      <c r="D10" s="117">
        <f t="shared" si="1"/>
        <v>1690</v>
      </c>
      <c r="E10" s="98">
        <v>531</v>
      </c>
      <c r="F10" s="98">
        <v>906</v>
      </c>
      <c r="G10" s="98">
        <v>283</v>
      </c>
      <c r="H10" s="98">
        <v>748</v>
      </c>
      <c r="I10" s="98">
        <v>13</v>
      </c>
      <c r="J10" s="98">
        <v>35</v>
      </c>
      <c r="K10" s="98">
        <v>0</v>
      </c>
      <c r="L10" s="111">
        <v>1</v>
      </c>
      <c r="N10" s="79">
        <f t="shared" si="2"/>
        <v>0.44260355029585796</v>
      </c>
    </row>
    <row r="11" spans="2:14" ht="30" customHeight="1" x14ac:dyDescent="0.2">
      <c r="B11" s="108" t="s">
        <v>4</v>
      </c>
      <c r="C11" s="117">
        <f t="shared" si="0"/>
        <v>280</v>
      </c>
      <c r="D11" s="117">
        <f t="shared" si="1"/>
        <v>266</v>
      </c>
      <c r="E11" s="98">
        <v>103</v>
      </c>
      <c r="F11" s="98">
        <v>136</v>
      </c>
      <c r="G11" s="98">
        <v>175</v>
      </c>
      <c r="H11" s="98">
        <v>129</v>
      </c>
      <c r="I11" s="98">
        <v>2</v>
      </c>
      <c r="J11" s="98">
        <v>1</v>
      </c>
      <c r="K11" s="98">
        <v>0</v>
      </c>
      <c r="L11" s="98">
        <v>0</v>
      </c>
      <c r="N11" s="79">
        <f t="shared" si="2"/>
        <v>0.48496240601503759</v>
      </c>
    </row>
    <row r="12" spans="2:14" ht="30" customHeight="1" x14ac:dyDescent="0.2">
      <c r="B12" s="108" t="s">
        <v>5</v>
      </c>
      <c r="C12" s="117">
        <f t="shared" si="0"/>
        <v>34</v>
      </c>
      <c r="D12" s="117">
        <f t="shared" si="1"/>
        <v>137</v>
      </c>
      <c r="E12" s="98">
        <v>27</v>
      </c>
      <c r="F12" s="98">
        <v>125</v>
      </c>
      <c r="G12" s="98">
        <v>7</v>
      </c>
      <c r="H12" s="98">
        <v>12</v>
      </c>
      <c r="I12" s="98">
        <v>0</v>
      </c>
      <c r="J12" s="98">
        <v>0</v>
      </c>
      <c r="K12" s="98">
        <v>0</v>
      </c>
      <c r="L12" s="98">
        <v>0</v>
      </c>
      <c r="N12" s="79">
        <f t="shared" si="2"/>
        <v>8.7591240875912413E-2</v>
      </c>
    </row>
    <row r="13" spans="2:14" ht="30" customHeight="1" x14ac:dyDescent="0.2">
      <c r="B13" s="108" t="s">
        <v>6</v>
      </c>
      <c r="C13" s="117">
        <f t="shared" si="0"/>
        <v>386</v>
      </c>
      <c r="D13" s="117">
        <f t="shared" si="1"/>
        <v>456</v>
      </c>
      <c r="E13" s="98">
        <v>94</v>
      </c>
      <c r="F13" s="98">
        <v>183</v>
      </c>
      <c r="G13" s="98">
        <v>292</v>
      </c>
      <c r="H13" s="98">
        <v>273</v>
      </c>
      <c r="I13" s="98">
        <v>0</v>
      </c>
      <c r="J13" s="98">
        <v>0</v>
      </c>
      <c r="K13" s="98">
        <v>0</v>
      </c>
      <c r="L13" s="98">
        <v>0</v>
      </c>
      <c r="N13" s="79">
        <f t="shared" si="2"/>
        <v>0.59868421052631582</v>
      </c>
    </row>
    <row r="14" spans="2:14" ht="30" customHeight="1" x14ac:dyDescent="0.2">
      <c r="B14" s="108" t="s">
        <v>7</v>
      </c>
      <c r="C14" s="117">
        <f t="shared" si="0"/>
        <v>372</v>
      </c>
      <c r="D14" s="117">
        <f t="shared" si="1"/>
        <v>319</v>
      </c>
      <c r="E14" s="98">
        <v>245</v>
      </c>
      <c r="F14" s="98">
        <v>192</v>
      </c>
      <c r="G14" s="98">
        <v>126</v>
      </c>
      <c r="H14" s="98">
        <v>126</v>
      </c>
      <c r="I14" s="98">
        <v>1</v>
      </c>
      <c r="J14" s="98">
        <v>1</v>
      </c>
      <c r="K14" s="98">
        <v>0</v>
      </c>
      <c r="L14" s="98">
        <v>0</v>
      </c>
      <c r="N14" s="79">
        <f t="shared" si="2"/>
        <v>0.39498432601880878</v>
      </c>
    </row>
    <row r="15" spans="2:14" ht="30" customHeight="1" x14ac:dyDescent="0.2">
      <c r="B15" s="108" t="s">
        <v>8</v>
      </c>
      <c r="C15" s="117">
        <f t="shared" si="0"/>
        <v>655</v>
      </c>
      <c r="D15" s="117">
        <f t="shared" si="1"/>
        <v>865</v>
      </c>
      <c r="E15" s="98">
        <v>472</v>
      </c>
      <c r="F15" s="98">
        <v>367</v>
      </c>
      <c r="G15" s="98">
        <v>177</v>
      </c>
      <c r="H15" s="98">
        <v>492</v>
      </c>
      <c r="I15" s="98">
        <v>6</v>
      </c>
      <c r="J15" s="98">
        <v>6</v>
      </c>
      <c r="K15" s="98">
        <v>0</v>
      </c>
      <c r="L15" s="98">
        <v>0</v>
      </c>
      <c r="N15" s="79">
        <f t="shared" si="2"/>
        <v>0.56878612716763011</v>
      </c>
    </row>
    <row r="16" spans="2:14" ht="30" customHeight="1" x14ac:dyDescent="0.2">
      <c r="B16" s="108" t="s">
        <v>9</v>
      </c>
      <c r="C16" s="117">
        <f t="shared" si="0"/>
        <v>300</v>
      </c>
      <c r="D16" s="117">
        <f t="shared" si="1"/>
        <v>449</v>
      </c>
      <c r="E16" s="98">
        <v>235</v>
      </c>
      <c r="F16" s="98">
        <v>341</v>
      </c>
      <c r="G16" s="98">
        <v>62</v>
      </c>
      <c r="H16" s="98">
        <v>104</v>
      </c>
      <c r="I16" s="98">
        <v>3</v>
      </c>
      <c r="J16" s="98">
        <v>4</v>
      </c>
      <c r="K16" s="98">
        <v>0</v>
      </c>
      <c r="L16" s="98">
        <v>0</v>
      </c>
      <c r="N16" s="79">
        <f t="shared" si="2"/>
        <v>0.23162583518930957</v>
      </c>
    </row>
    <row r="17" spans="2:14" ht="30" customHeight="1" x14ac:dyDescent="0.2">
      <c r="B17" s="108" t="s">
        <v>10</v>
      </c>
      <c r="C17" s="117">
        <f t="shared" si="0"/>
        <v>250</v>
      </c>
      <c r="D17" s="117">
        <f t="shared" si="1"/>
        <v>240</v>
      </c>
      <c r="E17" s="98">
        <v>184</v>
      </c>
      <c r="F17" s="98">
        <v>152</v>
      </c>
      <c r="G17" s="98">
        <v>66</v>
      </c>
      <c r="H17" s="98">
        <v>86</v>
      </c>
      <c r="I17" s="98">
        <v>0</v>
      </c>
      <c r="J17" s="98">
        <v>1</v>
      </c>
      <c r="K17" s="98">
        <v>0</v>
      </c>
      <c r="L17" s="98">
        <v>1</v>
      </c>
      <c r="N17" s="79">
        <f t="shared" si="2"/>
        <v>0.35833333333333334</v>
      </c>
    </row>
    <row r="18" spans="2:14" ht="30" customHeight="1" x14ac:dyDescent="0.2">
      <c r="B18" s="108" t="s">
        <v>11</v>
      </c>
      <c r="C18" s="117">
        <f t="shared" si="0"/>
        <v>833</v>
      </c>
      <c r="D18" s="117">
        <f t="shared" si="1"/>
        <v>519</v>
      </c>
      <c r="E18" s="98">
        <v>701</v>
      </c>
      <c r="F18" s="98">
        <v>433</v>
      </c>
      <c r="G18" s="98">
        <v>119</v>
      </c>
      <c r="H18" s="98">
        <v>78</v>
      </c>
      <c r="I18" s="98">
        <v>13</v>
      </c>
      <c r="J18" s="98">
        <v>8</v>
      </c>
      <c r="K18" s="98">
        <v>0</v>
      </c>
      <c r="L18" s="98">
        <v>0</v>
      </c>
      <c r="N18" s="79">
        <f t="shared" si="2"/>
        <v>0.15028901734104047</v>
      </c>
    </row>
    <row r="19" spans="2:14" ht="30" customHeight="1" x14ac:dyDescent="0.2">
      <c r="B19" s="108" t="s">
        <v>12</v>
      </c>
      <c r="C19" s="117">
        <f t="shared" si="0"/>
        <v>337</v>
      </c>
      <c r="D19" s="117">
        <f t="shared" si="1"/>
        <v>449</v>
      </c>
      <c r="E19" s="98">
        <v>294</v>
      </c>
      <c r="F19" s="98">
        <v>375</v>
      </c>
      <c r="G19" s="98">
        <v>40</v>
      </c>
      <c r="H19" s="98">
        <v>71</v>
      </c>
      <c r="I19" s="98">
        <v>2</v>
      </c>
      <c r="J19" s="98">
        <v>2</v>
      </c>
      <c r="K19" s="98">
        <v>1</v>
      </c>
      <c r="L19" s="98">
        <v>1</v>
      </c>
      <c r="N19" s="79">
        <f t="shared" si="2"/>
        <v>0.15812917594654788</v>
      </c>
    </row>
    <row r="20" spans="2:14" ht="30" customHeight="1" x14ac:dyDescent="0.2">
      <c r="B20" s="108" t="s">
        <v>13</v>
      </c>
      <c r="C20" s="117">
        <f t="shared" si="0"/>
        <v>287</v>
      </c>
      <c r="D20" s="117">
        <f t="shared" si="1"/>
        <v>275</v>
      </c>
      <c r="E20" s="98">
        <v>194</v>
      </c>
      <c r="F20" s="98">
        <v>152</v>
      </c>
      <c r="G20" s="98">
        <v>93</v>
      </c>
      <c r="H20" s="98">
        <v>123</v>
      </c>
      <c r="I20" s="98">
        <v>0</v>
      </c>
      <c r="J20" s="98">
        <v>0</v>
      </c>
      <c r="K20" s="98">
        <v>0</v>
      </c>
      <c r="L20" s="98">
        <v>0</v>
      </c>
      <c r="N20" s="79">
        <f t="shared" si="2"/>
        <v>0.44727272727272727</v>
      </c>
    </row>
    <row r="21" spans="2:14" ht="30" customHeight="1" x14ac:dyDescent="0.2">
      <c r="B21" s="109" t="s">
        <v>16</v>
      </c>
      <c r="C21" s="118">
        <f t="shared" si="0"/>
        <v>5344</v>
      </c>
      <c r="D21" s="118">
        <f t="shared" si="1"/>
        <v>6751</v>
      </c>
      <c r="E21" s="104">
        <f>SUM(E7:E20)</f>
        <v>3574</v>
      </c>
      <c r="F21" s="104">
        <f t="shared" ref="F21:L21" si="3">SUM(F7:F20)</f>
        <v>4160</v>
      </c>
      <c r="G21" s="104">
        <f t="shared" si="3"/>
        <v>1726</v>
      </c>
      <c r="H21" s="104">
        <f t="shared" si="3"/>
        <v>2521</v>
      </c>
      <c r="I21" s="104">
        <f t="shared" si="3"/>
        <v>43</v>
      </c>
      <c r="J21" s="104">
        <f t="shared" si="3"/>
        <v>67</v>
      </c>
      <c r="K21" s="104">
        <f t="shared" si="3"/>
        <v>1</v>
      </c>
      <c r="L21" s="104">
        <f t="shared" si="3"/>
        <v>3</v>
      </c>
      <c r="N21" s="80">
        <f t="shared" si="2"/>
        <v>0.37342615908754256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1214-58E8-4058-B9B9-2168C91FD2AF}">
  <sheetPr>
    <pageSetUpPr fitToPage="1"/>
  </sheetPr>
  <dimension ref="A1:T23"/>
  <sheetViews>
    <sheetView view="pageBreakPreview" topLeftCell="B2" zoomScale="85" zoomScaleNormal="100" zoomScaleSheetLayoutView="8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3" width="8.710937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8.710937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4" t="s">
        <v>81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1:20" s="43" customFormat="1" ht="15.75" customHeight="1" x14ac:dyDescent="0.3">
      <c r="B3" s="50"/>
      <c r="Q3" s="8"/>
    </row>
    <row r="4" spans="1:20" ht="18.75" customHeight="1" x14ac:dyDescent="0.2">
      <c r="B4" s="230" t="s">
        <v>14</v>
      </c>
      <c r="C4" s="230" t="s">
        <v>180</v>
      </c>
      <c r="D4" s="230"/>
      <c r="E4" s="230"/>
      <c r="F4" s="230"/>
      <c r="G4" s="242" t="s">
        <v>57</v>
      </c>
      <c r="H4" s="243"/>
      <c r="I4" s="243"/>
      <c r="J4" s="243"/>
      <c r="K4" s="243"/>
      <c r="L4" s="243"/>
      <c r="M4" s="243"/>
      <c r="N4" s="244"/>
      <c r="O4" s="207" t="s">
        <v>181</v>
      </c>
      <c r="P4" s="208"/>
      <c r="Q4" s="208"/>
      <c r="R4" s="209"/>
      <c r="T4" s="269" t="s">
        <v>182</v>
      </c>
    </row>
    <row r="5" spans="1:20" ht="93" customHeight="1" x14ac:dyDescent="0.2">
      <c r="B5" s="230"/>
      <c r="C5" s="230"/>
      <c r="D5" s="230"/>
      <c r="E5" s="230"/>
      <c r="F5" s="230"/>
      <c r="G5" s="230" t="s">
        <v>79</v>
      </c>
      <c r="H5" s="230"/>
      <c r="I5" s="230"/>
      <c r="J5" s="230"/>
      <c r="K5" s="230" t="s">
        <v>80</v>
      </c>
      <c r="L5" s="230"/>
      <c r="M5" s="230"/>
      <c r="N5" s="230"/>
      <c r="O5" s="210"/>
      <c r="P5" s="211"/>
      <c r="Q5" s="211"/>
      <c r="R5" s="212"/>
      <c r="T5" s="269"/>
    </row>
    <row r="6" spans="1:20" ht="59.25" customHeight="1" x14ac:dyDescent="0.2">
      <c r="B6" s="230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69"/>
    </row>
    <row r="7" spans="1:20" ht="30" customHeight="1" x14ac:dyDescent="0.2">
      <c r="B7" s="108" t="s">
        <v>0</v>
      </c>
      <c r="C7" s="117">
        <f>G7+K7</f>
        <v>1350</v>
      </c>
      <c r="D7" s="101">
        <f>C7/T7</f>
        <v>0.46328071379547014</v>
      </c>
      <c r="E7" s="117">
        <f>I7+M7</f>
        <v>1473</v>
      </c>
      <c r="F7" s="101">
        <f>E7/'1.1. Кол-во ГС'!L7</f>
        <v>0.30227785758259801</v>
      </c>
      <c r="G7" s="102">
        <v>1113</v>
      </c>
      <c r="H7" s="101">
        <f>G7/C7</f>
        <v>0.82444444444444442</v>
      </c>
      <c r="I7" s="102">
        <v>1274</v>
      </c>
      <c r="J7" s="101">
        <f>I7/E7</f>
        <v>0.86490156143923969</v>
      </c>
      <c r="K7" s="102">
        <v>237</v>
      </c>
      <c r="L7" s="101">
        <f>K7/C7</f>
        <v>0.17555555555555555</v>
      </c>
      <c r="M7" s="102">
        <v>199</v>
      </c>
      <c r="N7" s="101">
        <f>M7/E7</f>
        <v>0.13509843856076034</v>
      </c>
      <c r="O7" s="102">
        <v>9</v>
      </c>
      <c r="P7" s="101">
        <f>O7/C7</f>
        <v>6.6666666666666671E-3</v>
      </c>
      <c r="Q7" s="102">
        <v>1</v>
      </c>
      <c r="R7" s="101">
        <f>Q7/E7</f>
        <v>6.7888662593346908E-4</v>
      </c>
      <c r="T7" s="92">
        <v>2914</v>
      </c>
    </row>
    <row r="8" spans="1:20" ht="30" customHeight="1" x14ac:dyDescent="0.2">
      <c r="B8" s="108" t="s">
        <v>1</v>
      </c>
      <c r="C8" s="117">
        <f t="shared" ref="C8:C21" si="0">G8+K8</f>
        <v>362</v>
      </c>
      <c r="D8" s="101">
        <f t="shared" ref="D8:D21" si="1">C8/T8</f>
        <v>0.32495511669658889</v>
      </c>
      <c r="E8" s="117">
        <f t="shared" ref="E8:E21" si="2">I8+M8</f>
        <v>414</v>
      </c>
      <c r="F8" s="101">
        <f>E8/'1.1. Кол-во ГС'!L8</f>
        <v>0.36188811188811187</v>
      </c>
      <c r="G8" s="102">
        <v>319</v>
      </c>
      <c r="H8" s="101">
        <f t="shared" ref="H8:H21" si="3">G8/C8</f>
        <v>0.88121546961325969</v>
      </c>
      <c r="I8" s="102">
        <v>371</v>
      </c>
      <c r="J8" s="101">
        <f t="shared" ref="J8:J21" si="4">I8/E8</f>
        <v>0.89613526570048307</v>
      </c>
      <c r="K8" s="102">
        <v>43</v>
      </c>
      <c r="L8" s="101">
        <f t="shared" ref="L8:L21" si="5">K8/C8</f>
        <v>0.11878453038674033</v>
      </c>
      <c r="M8" s="102">
        <v>43</v>
      </c>
      <c r="N8" s="101">
        <f t="shared" ref="N8:N21" si="6">M8/E8</f>
        <v>0.10386473429951691</v>
      </c>
      <c r="O8" s="102">
        <v>2</v>
      </c>
      <c r="P8" s="101">
        <f t="shared" ref="P8:P21" si="7">O8/C8</f>
        <v>5.5248618784530384E-3</v>
      </c>
      <c r="Q8" s="102">
        <v>2</v>
      </c>
      <c r="R8" s="101">
        <f t="shared" ref="R8:R21" si="8">Q8/E8</f>
        <v>4.830917874396135E-3</v>
      </c>
      <c r="T8" s="92">
        <v>1114</v>
      </c>
    </row>
    <row r="9" spans="1:20" ht="30" customHeight="1" x14ac:dyDescent="0.2">
      <c r="B9" s="108" t="s">
        <v>2</v>
      </c>
      <c r="C9" s="117">
        <f t="shared" si="0"/>
        <v>366</v>
      </c>
      <c r="D9" s="101">
        <f t="shared" si="1"/>
        <v>0.33303002729754322</v>
      </c>
      <c r="E9" s="117">
        <f t="shared" si="2"/>
        <v>366</v>
      </c>
      <c r="F9" s="101">
        <f>E9/'1.1. Кол-во ГС'!L9</f>
        <v>0.33516483516483514</v>
      </c>
      <c r="G9" s="102">
        <v>321</v>
      </c>
      <c r="H9" s="101">
        <f t="shared" si="3"/>
        <v>0.87704918032786883</v>
      </c>
      <c r="I9" s="102">
        <v>327</v>
      </c>
      <c r="J9" s="101">
        <f t="shared" si="4"/>
        <v>0.89344262295081966</v>
      </c>
      <c r="K9" s="102">
        <v>45</v>
      </c>
      <c r="L9" s="101">
        <f t="shared" si="5"/>
        <v>0.12295081967213115</v>
      </c>
      <c r="M9" s="102">
        <v>39</v>
      </c>
      <c r="N9" s="101">
        <f t="shared" si="6"/>
        <v>0.10655737704918032</v>
      </c>
      <c r="O9" s="102">
        <v>0</v>
      </c>
      <c r="P9" s="101">
        <f t="shared" si="7"/>
        <v>0</v>
      </c>
      <c r="Q9" s="102">
        <v>0</v>
      </c>
      <c r="R9" s="101">
        <f t="shared" si="8"/>
        <v>0</v>
      </c>
      <c r="T9" s="92">
        <v>1099</v>
      </c>
    </row>
    <row r="10" spans="1:20" ht="30" customHeight="1" x14ac:dyDescent="0.2">
      <c r="B10" s="108" t="s">
        <v>3</v>
      </c>
      <c r="C10" s="117">
        <f t="shared" si="0"/>
        <v>1316</v>
      </c>
      <c r="D10" s="101">
        <f t="shared" si="1"/>
        <v>0.24981017463933181</v>
      </c>
      <c r="E10" s="117">
        <f t="shared" si="2"/>
        <v>1292</v>
      </c>
      <c r="F10" s="101">
        <f>E10/'1.1. Кол-во ГС'!L10</f>
        <v>0.24064071521698641</v>
      </c>
      <c r="G10" s="102">
        <v>1202</v>
      </c>
      <c r="H10" s="101">
        <f t="shared" si="3"/>
        <v>0.91337386018237077</v>
      </c>
      <c r="I10" s="102">
        <v>1157</v>
      </c>
      <c r="J10" s="101">
        <f t="shared" si="4"/>
        <v>0.89551083591331271</v>
      </c>
      <c r="K10" s="102">
        <v>114</v>
      </c>
      <c r="L10" s="101">
        <f t="shared" si="5"/>
        <v>8.6626139817629177E-2</v>
      </c>
      <c r="M10" s="102">
        <v>135</v>
      </c>
      <c r="N10" s="101">
        <f t="shared" si="6"/>
        <v>0.10448916408668731</v>
      </c>
      <c r="O10" s="102">
        <v>8</v>
      </c>
      <c r="P10" s="101">
        <f t="shared" si="7"/>
        <v>6.0790273556231003E-3</v>
      </c>
      <c r="Q10" s="102">
        <v>13</v>
      </c>
      <c r="R10" s="101">
        <f t="shared" si="8"/>
        <v>1.0061919504643963E-2</v>
      </c>
      <c r="T10" s="91">
        <v>5268</v>
      </c>
    </row>
    <row r="11" spans="1:20" ht="30" customHeight="1" x14ac:dyDescent="0.2">
      <c r="B11" s="108" t="s">
        <v>4</v>
      </c>
      <c r="C11" s="117">
        <f t="shared" si="0"/>
        <v>533</v>
      </c>
      <c r="D11" s="101">
        <f t="shared" si="1"/>
        <v>0.30457142857142855</v>
      </c>
      <c r="E11" s="117">
        <f t="shared" si="2"/>
        <v>510</v>
      </c>
      <c r="F11" s="101">
        <f>E11/'1.1. Кол-во ГС'!L11</f>
        <v>0.29702970297029702</v>
      </c>
      <c r="G11" s="102">
        <v>502</v>
      </c>
      <c r="H11" s="101">
        <f t="shared" si="3"/>
        <v>0.94183864915572235</v>
      </c>
      <c r="I11" s="102">
        <v>477</v>
      </c>
      <c r="J11" s="101">
        <f t="shared" si="4"/>
        <v>0.93529411764705883</v>
      </c>
      <c r="K11" s="102">
        <v>31</v>
      </c>
      <c r="L11" s="101">
        <f t="shared" si="5"/>
        <v>5.8161350844277676E-2</v>
      </c>
      <c r="M11" s="102">
        <v>33</v>
      </c>
      <c r="N11" s="101">
        <f t="shared" si="6"/>
        <v>6.4705882352941183E-2</v>
      </c>
      <c r="O11" s="102">
        <v>1</v>
      </c>
      <c r="P11" s="101">
        <f t="shared" si="7"/>
        <v>1.876172607879925E-3</v>
      </c>
      <c r="Q11" s="102">
        <v>1</v>
      </c>
      <c r="R11" s="101">
        <f t="shared" si="8"/>
        <v>1.9607843137254902E-3</v>
      </c>
      <c r="T11" s="92">
        <v>1750</v>
      </c>
    </row>
    <row r="12" spans="1:20" ht="30" customHeight="1" x14ac:dyDescent="0.2">
      <c r="B12" s="108" t="s">
        <v>5</v>
      </c>
      <c r="C12" s="117">
        <f t="shared" si="0"/>
        <v>430</v>
      </c>
      <c r="D12" s="101">
        <f t="shared" si="1"/>
        <v>0.34045922406967538</v>
      </c>
      <c r="E12" s="117">
        <f t="shared" si="2"/>
        <v>631</v>
      </c>
      <c r="F12" s="101">
        <f>E12/'1.1. Кол-во ГС'!L12</f>
        <v>0.48501152959262106</v>
      </c>
      <c r="G12" s="119">
        <v>375</v>
      </c>
      <c r="H12" s="101">
        <f t="shared" si="3"/>
        <v>0.87209302325581395</v>
      </c>
      <c r="I12" s="120">
        <v>544</v>
      </c>
      <c r="J12" s="101">
        <f t="shared" si="4"/>
        <v>0.86212361331220289</v>
      </c>
      <c r="K12" s="99">
        <v>55</v>
      </c>
      <c r="L12" s="101">
        <f t="shared" si="5"/>
        <v>0.12790697674418605</v>
      </c>
      <c r="M12" s="99">
        <v>87</v>
      </c>
      <c r="N12" s="101">
        <f t="shared" si="6"/>
        <v>0.13787638668779714</v>
      </c>
      <c r="O12" s="99">
        <v>0</v>
      </c>
      <c r="P12" s="101">
        <f t="shared" si="7"/>
        <v>0</v>
      </c>
      <c r="Q12" s="99">
        <v>2</v>
      </c>
      <c r="R12" s="101">
        <f t="shared" si="8"/>
        <v>3.1695721077654518E-3</v>
      </c>
      <c r="T12" s="91">
        <v>1263</v>
      </c>
    </row>
    <row r="13" spans="1:20" ht="30" customHeight="1" x14ac:dyDescent="0.2">
      <c r="B13" s="108" t="s">
        <v>6</v>
      </c>
      <c r="C13" s="117">
        <f t="shared" si="0"/>
        <v>1057</v>
      </c>
      <c r="D13" s="101">
        <f t="shared" si="1"/>
        <v>0.33976213436194147</v>
      </c>
      <c r="E13" s="117">
        <f t="shared" si="2"/>
        <v>1285</v>
      </c>
      <c r="F13" s="101">
        <f>E13/'1.1. Кол-во ГС'!L13</f>
        <v>0.40018685767673623</v>
      </c>
      <c r="G13" s="102">
        <v>972</v>
      </c>
      <c r="H13" s="101">
        <f t="shared" si="3"/>
        <v>0.91958372753074735</v>
      </c>
      <c r="I13" s="102">
        <v>1166</v>
      </c>
      <c r="J13" s="101">
        <f t="shared" si="4"/>
        <v>0.90739299610894941</v>
      </c>
      <c r="K13" s="102">
        <v>85</v>
      </c>
      <c r="L13" s="101">
        <f t="shared" si="5"/>
        <v>8.0416272469252606E-2</v>
      </c>
      <c r="M13" s="102">
        <v>119</v>
      </c>
      <c r="N13" s="101">
        <f t="shared" si="6"/>
        <v>9.2607003891050588E-2</v>
      </c>
      <c r="O13" s="102">
        <v>0</v>
      </c>
      <c r="P13" s="101">
        <f t="shared" si="7"/>
        <v>0</v>
      </c>
      <c r="Q13" s="102">
        <v>1</v>
      </c>
      <c r="R13" s="101">
        <f t="shared" si="8"/>
        <v>7.7821011673151756E-4</v>
      </c>
      <c r="T13" s="92">
        <v>3111</v>
      </c>
    </row>
    <row r="14" spans="1:20" ht="30" customHeight="1" x14ac:dyDescent="0.2">
      <c r="A14" s="12"/>
      <c r="B14" s="108" t="s">
        <v>7</v>
      </c>
      <c r="C14" s="117">
        <f t="shared" si="0"/>
        <v>391</v>
      </c>
      <c r="D14" s="101">
        <f t="shared" si="1"/>
        <v>0.21530837004405287</v>
      </c>
      <c r="E14" s="117">
        <f t="shared" si="2"/>
        <v>377</v>
      </c>
      <c r="F14" s="101">
        <f>E14/'1.1. Кол-во ГС'!L14</f>
        <v>0.20634920634920634</v>
      </c>
      <c r="G14" s="102">
        <v>317</v>
      </c>
      <c r="H14" s="101">
        <f t="shared" si="3"/>
        <v>0.8107416879795396</v>
      </c>
      <c r="I14" s="102">
        <v>311</v>
      </c>
      <c r="J14" s="101">
        <f t="shared" si="4"/>
        <v>0.82493368700265257</v>
      </c>
      <c r="K14" s="102">
        <v>74</v>
      </c>
      <c r="L14" s="101">
        <f t="shared" si="5"/>
        <v>0.18925831202046037</v>
      </c>
      <c r="M14" s="102">
        <v>66</v>
      </c>
      <c r="N14" s="101">
        <f t="shared" si="6"/>
        <v>0.17506631299734748</v>
      </c>
      <c r="O14" s="102">
        <v>3</v>
      </c>
      <c r="P14" s="101">
        <f t="shared" si="7"/>
        <v>7.6726342710997444E-3</v>
      </c>
      <c r="Q14" s="102">
        <v>0</v>
      </c>
      <c r="R14" s="101">
        <f t="shared" si="8"/>
        <v>0</v>
      </c>
      <c r="T14" s="92">
        <v>1816</v>
      </c>
    </row>
    <row r="15" spans="1:20" ht="30" customHeight="1" x14ac:dyDescent="0.2">
      <c r="B15" s="108" t="s">
        <v>8</v>
      </c>
      <c r="C15" s="117">
        <f t="shared" si="0"/>
        <v>991</v>
      </c>
      <c r="D15" s="101">
        <f t="shared" si="1"/>
        <v>0.26356382978723403</v>
      </c>
      <c r="E15" s="117">
        <f t="shared" si="2"/>
        <v>1137</v>
      </c>
      <c r="F15" s="101">
        <f>E15/'1.1. Кол-во ГС'!L15</f>
        <v>0.30320000000000003</v>
      </c>
      <c r="G15" s="102">
        <v>850</v>
      </c>
      <c r="H15" s="101">
        <f t="shared" si="3"/>
        <v>0.85771947527749748</v>
      </c>
      <c r="I15" s="102">
        <v>1047</v>
      </c>
      <c r="J15" s="101">
        <f t="shared" si="4"/>
        <v>0.920844327176781</v>
      </c>
      <c r="K15" s="102">
        <v>141</v>
      </c>
      <c r="L15" s="101">
        <f t="shared" si="5"/>
        <v>0.14228052472250252</v>
      </c>
      <c r="M15" s="102">
        <v>90</v>
      </c>
      <c r="N15" s="101">
        <f t="shared" si="6"/>
        <v>7.9155672823219003E-2</v>
      </c>
      <c r="O15" s="102">
        <v>0</v>
      </c>
      <c r="P15" s="101">
        <f t="shared" si="7"/>
        <v>0</v>
      </c>
      <c r="Q15" s="102">
        <v>0</v>
      </c>
      <c r="R15" s="101">
        <f t="shared" si="8"/>
        <v>0</v>
      </c>
      <c r="T15" s="92">
        <v>3760</v>
      </c>
    </row>
    <row r="16" spans="1:20" ht="30" customHeight="1" x14ac:dyDescent="0.2">
      <c r="B16" s="108" t="s">
        <v>9</v>
      </c>
      <c r="C16" s="117">
        <f t="shared" si="0"/>
        <v>477</v>
      </c>
      <c r="D16" s="101">
        <f t="shared" si="1"/>
        <v>0.23672456575682382</v>
      </c>
      <c r="E16" s="117">
        <f t="shared" si="2"/>
        <v>716</v>
      </c>
      <c r="F16" s="101">
        <f>E16/'1.1. Кол-во ГС'!L16</f>
        <v>0.35270935960591132</v>
      </c>
      <c r="G16" s="102">
        <v>467</v>
      </c>
      <c r="H16" s="101">
        <f t="shared" si="3"/>
        <v>0.97903563941299787</v>
      </c>
      <c r="I16" s="102">
        <v>652</v>
      </c>
      <c r="J16" s="101">
        <f t="shared" si="4"/>
        <v>0.91061452513966479</v>
      </c>
      <c r="K16" s="102">
        <v>10</v>
      </c>
      <c r="L16" s="101">
        <f t="shared" si="5"/>
        <v>2.0964360587002098E-2</v>
      </c>
      <c r="M16" s="102">
        <v>64</v>
      </c>
      <c r="N16" s="101">
        <f t="shared" si="6"/>
        <v>8.9385474860335198E-2</v>
      </c>
      <c r="O16" s="102">
        <v>0</v>
      </c>
      <c r="P16" s="101">
        <f t="shared" si="7"/>
        <v>0</v>
      </c>
      <c r="Q16" s="102">
        <v>0</v>
      </c>
      <c r="R16" s="101">
        <f t="shared" si="8"/>
        <v>0</v>
      </c>
      <c r="T16" s="92">
        <v>2015</v>
      </c>
    </row>
    <row r="17" spans="2:20" ht="30" customHeight="1" x14ac:dyDescent="0.2">
      <c r="B17" s="108" t="s">
        <v>10</v>
      </c>
      <c r="C17" s="117">
        <f t="shared" si="0"/>
        <v>277</v>
      </c>
      <c r="D17" s="101">
        <f t="shared" si="1"/>
        <v>0.18985606579849212</v>
      </c>
      <c r="E17" s="117">
        <f t="shared" si="2"/>
        <v>509</v>
      </c>
      <c r="F17" s="101">
        <f>E17/'1.1. Кол-во ГС'!L17</f>
        <v>0.31419753086419755</v>
      </c>
      <c r="G17" s="102">
        <v>248</v>
      </c>
      <c r="H17" s="101">
        <f t="shared" si="3"/>
        <v>0.89530685920577613</v>
      </c>
      <c r="I17" s="102">
        <v>465</v>
      </c>
      <c r="J17" s="101">
        <f t="shared" si="4"/>
        <v>0.91355599214145378</v>
      </c>
      <c r="K17" s="102">
        <v>29</v>
      </c>
      <c r="L17" s="101">
        <f t="shared" si="5"/>
        <v>0.10469314079422383</v>
      </c>
      <c r="M17" s="102">
        <v>44</v>
      </c>
      <c r="N17" s="101">
        <f t="shared" si="6"/>
        <v>8.6444007858546168E-2</v>
      </c>
      <c r="O17" s="102">
        <v>6</v>
      </c>
      <c r="P17" s="101">
        <f t="shared" si="7"/>
        <v>2.1660649819494584E-2</v>
      </c>
      <c r="Q17" s="102">
        <v>3</v>
      </c>
      <c r="R17" s="101">
        <f t="shared" si="8"/>
        <v>5.893909626719057E-3</v>
      </c>
      <c r="T17" s="92">
        <v>1459</v>
      </c>
    </row>
    <row r="18" spans="2:20" ht="30" customHeight="1" x14ac:dyDescent="0.2">
      <c r="B18" s="108" t="s">
        <v>11</v>
      </c>
      <c r="C18" s="117">
        <f t="shared" si="0"/>
        <v>1203</v>
      </c>
      <c r="D18" s="101">
        <f t="shared" si="1"/>
        <v>0.30494296577946767</v>
      </c>
      <c r="E18" s="117">
        <f t="shared" si="2"/>
        <v>1183</v>
      </c>
      <c r="F18" s="101">
        <f>E18/'1.1. Кол-во ГС'!L18</f>
        <v>0.299645390070922</v>
      </c>
      <c r="G18" s="102">
        <v>1111</v>
      </c>
      <c r="H18" s="101">
        <f t="shared" si="3"/>
        <v>0.92352452202826263</v>
      </c>
      <c r="I18" s="102">
        <v>1073</v>
      </c>
      <c r="J18" s="101">
        <f t="shared" si="4"/>
        <v>0.90701606086221476</v>
      </c>
      <c r="K18" s="102">
        <v>92</v>
      </c>
      <c r="L18" s="101">
        <f t="shared" si="5"/>
        <v>7.647547797173733E-2</v>
      </c>
      <c r="M18" s="102">
        <v>110</v>
      </c>
      <c r="N18" s="101">
        <f t="shared" si="6"/>
        <v>9.2983939137785285E-2</v>
      </c>
      <c r="O18" s="102">
        <v>7</v>
      </c>
      <c r="P18" s="101">
        <f t="shared" si="7"/>
        <v>5.8187863674147968E-3</v>
      </c>
      <c r="Q18" s="102">
        <v>8</v>
      </c>
      <c r="R18" s="101">
        <f t="shared" si="8"/>
        <v>6.762468300929839E-3</v>
      </c>
      <c r="T18" s="92">
        <v>3945</v>
      </c>
    </row>
    <row r="19" spans="2:20" ht="30" customHeight="1" x14ac:dyDescent="0.2">
      <c r="B19" s="108" t="s">
        <v>12</v>
      </c>
      <c r="C19" s="117">
        <f t="shared" si="0"/>
        <v>719</v>
      </c>
      <c r="D19" s="101">
        <f t="shared" si="1"/>
        <v>0.30831903945111494</v>
      </c>
      <c r="E19" s="117">
        <f t="shared" si="2"/>
        <v>790</v>
      </c>
      <c r="F19" s="101">
        <f>E19/'1.1. Кол-во ГС'!L19</f>
        <v>0.32698675496688739</v>
      </c>
      <c r="G19" s="102">
        <v>594</v>
      </c>
      <c r="H19" s="101">
        <f t="shared" si="3"/>
        <v>0.82614742698191934</v>
      </c>
      <c r="I19" s="102">
        <v>663</v>
      </c>
      <c r="J19" s="101">
        <f t="shared" si="4"/>
        <v>0.83924050632911396</v>
      </c>
      <c r="K19" s="102">
        <v>125</v>
      </c>
      <c r="L19" s="101">
        <f t="shared" si="5"/>
        <v>0.17385257301808066</v>
      </c>
      <c r="M19" s="102">
        <v>127</v>
      </c>
      <c r="N19" s="101">
        <f t="shared" si="6"/>
        <v>0.16075949367088607</v>
      </c>
      <c r="O19" s="102">
        <v>9</v>
      </c>
      <c r="P19" s="101">
        <f t="shared" si="7"/>
        <v>1.2517385257301807E-2</v>
      </c>
      <c r="Q19" s="102">
        <v>10</v>
      </c>
      <c r="R19" s="101">
        <f t="shared" si="8"/>
        <v>1.2658227848101266E-2</v>
      </c>
      <c r="T19" s="92">
        <v>2332</v>
      </c>
    </row>
    <row r="20" spans="2:20" ht="30" customHeight="1" x14ac:dyDescent="0.2">
      <c r="B20" s="108" t="s">
        <v>13</v>
      </c>
      <c r="C20" s="117">
        <f t="shared" si="0"/>
        <v>365</v>
      </c>
      <c r="D20" s="101">
        <f t="shared" si="1"/>
        <v>0.27361319340329837</v>
      </c>
      <c r="E20" s="117">
        <f t="shared" si="2"/>
        <v>502</v>
      </c>
      <c r="F20" s="101">
        <f>E20/'1.1. Кол-во ГС'!L20</f>
        <v>0.36695906432748537</v>
      </c>
      <c r="G20" s="102">
        <v>293</v>
      </c>
      <c r="H20" s="101">
        <f t="shared" si="3"/>
        <v>0.80273972602739729</v>
      </c>
      <c r="I20" s="102">
        <v>406</v>
      </c>
      <c r="J20" s="101">
        <f t="shared" si="4"/>
        <v>0.80876494023904377</v>
      </c>
      <c r="K20" s="102">
        <v>72</v>
      </c>
      <c r="L20" s="101">
        <f t="shared" si="5"/>
        <v>0.19726027397260273</v>
      </c>
      <c r="M20" s="102">
        <v>96</v>
      </c>
      <c r="N20" s="101">
        <f t="shared" si="6"/>
        <v>0.19123505976095617</v>
      </c>
      <c r="O20" s="102">
        <v>1</v>
      </c>
      <c r="P20" s="101">
        <f t="shared" si="7"/>
        <v>2.7397260273972603E-3</v>
      </c>
      <c r="Q20" s="102">
        <v>0</v>
      </c>
      <c r="R20" s="101">
        <f t="shared" si="8"/>
        <v>0</v>
      </c>
      <c r="T20" s="92">
        <v>1334</v>
      </c>
    </row>
    <row r="21" spans="2:20" ht="30" customHeight="1" x14ac:dyDescent="0.2">
      <c r="B21" s="109" t="s">
        <v>16</v>
      </c>
      <c r="C21" s="118">
        <f t="shared" si="0"/>
        <v>9837</v>
      </c>
      <c r="D21" s="103">
        <f t="shared" si="1"/>
        <v>0.29647377938517178</v>
      </c>
      <c r="E21" s="118">
        <f t="shared" si="2"/>
        <v>11185</v>
      </c>
      <c r="F21" s="103">
        <f>E21/'1.1. Кол-во ГС'!L21</f>
        <v>0.31360399259799249</v>
      </c>
      <c r="G21" s="104">
        <f>SUM(G7:G20)</f>
        <v>8684</v>
      </c>
      <c r="H21" s="103">
        <f t="shared" si="3"/>
        <v>0.88278946833384164</v>
      </c>
      <c r="I21" s="104">
        <f>SUM(I7:I20)</f>
        <v>9933</v>
      </c>
      <c r="J21" s="103">
        <f t="shared" si="4"/>
        <v>0.88806437192668752</v>
      </c>
      <c r="K21" s="104">
        <f>SUM(K7:K20)</f>
        <v>1153</v>
      </c>
      <c r="L21" s="103">
        <f t="shared" si="5"/>
        <v>0.11721053166615839</v>
      </c>
      <c r="M21" s="104">
        <f>SUM(M7:M20)</f>
        <v>1252</v>
      </c>
      <c r="N21" s="103">
        <f t="shared" si="6"/>
        <v>0.11193562807331248</v>
      </c>
      <c r="O21" s="104">
        <f>SUM(O7:O20)</f>
        <v>46</v>
      </c>
      <c r="P21" s="103">
        <f t="shared" si="7"/>
        <v>4.6762224255362406E-3</v>
      </c>
      <c r="Q21" s="104">
        <f>SUM(Q7:Q20)</f>
        <v>41</v>
      </c>
      <c r="R21" s="103">
        <f t="shared" si="8"/>
        <v>3.6656236030397854E-3</v>
      </c>
      <c r="T21" s="93">
        <f>SUM(T7:T20)</f>
        <v>33180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6638-D588-40B3-9999-516FF4CC14D9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84" t="s">
        <v>111</v>
      </c>
      <c r="C2" s="284"/>
      <c r="D2" s="284"/>
      <c r="E2" s="284"/>
      <c r="F2" s="284"/>
      <c r="G2" s="284"/>
      <c r="H2" s="284"/>
      <c r="I2" s="284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20" t="s">
        <v>14</v>
      </c>
      <c r="C4" s="249" t="s">
        <v>193</v>
      </c>
      <c r="D4" s="250"/>
      <c r="E4" s="287" t="s">
        <v>112</v>
      </c>
      <c r="F4" s="288"/>
      <c r="G4" s="288"/>
      <c r="H4" s="288"/>
      <c r="I4" s="289"/>
    </row>
    <row r="5" spans="2:15" ht="72.75" customHeight="1" x14ac:dyDescent="0.2">
      <c r="B5" s="221"/>
      <c r="C5" s="251"/>
      <c r="D5" s="252"/>
      <c r="E5" s="235" t="s">
        <v>113</v>
      </c>
      <c r="F5" s="235" t="s">
        <v>71</v>
      </c>
      <c r="G5" s="285" t="s">
        <v>205</v>
      </c>
      <c r="H5" s="235" t="s">
        <v>206</v>
      </c>
      <c r="I5" s="235" t="s">
        <v>115</v>
      </c>
    </row>
    <row r="6" spans="2:15" ht="244.5" customHeight="1" x14ac:dyDescent="0.3">
      <c r="B6" s="222"/>
      <c r="C6" s="106" t="s">
        <v>100</v>
      </c>
      <c r="D6" s="57" t="s">
        <v>207</v>
      </c>
      <c r="E6" s="236"/>
      <c r="F6" s="236"/>
      <c r="G6" s="286"/>
      <c r="H6" s="236"/>
      <c r="I6" s="236"/>
      <c r="O6" s="43"/>
    </row>
    <row r="7" spans="2:15" ht="30" customHeight="1" x14ac:dyDescent="0.2">
      <c r="B7" s="108" t="s">
        <v>0</v>
      </c>
      <c r="C7" s="117">
        <f>E7+F7+G7+H7+I7</f>
        <v>5396</v>
      </c>
      <c r="D7" s="101">
        <f>C7/'1.1. Кол-во ГС'!L7</f>
        <v>1.1073260824953828</v>
      </c>
      <c r="E7" s="121">
        <v>5107</v>
      </c>
      <c r="F7" s="98">
        <v>1</v>
      </c>
      <c r="G7" s="98">
        <v>3</v>
      </c>
      <c r="H7" s="122">
        <v>7</v>
      </c>
      <c r="I7" s="98">
        <v>278</v>
      </c>
      <c r="K7" s="13" t="b">
        <f>C7='17.3. ДПО ГС'!C7+'17.4. ДПО ГС'!C8</f>
        <v>1</v>
      </c>
    </row>
    <row r="8" spans="2:15" ht="30" customHeight="1" x14ac:dyDescent="0.2">
      <c r="B8" s="108" t="s">
        <v>1</v>
      </c>
      <c r="C8" s="117">
        <f t="shared" ref="C8:C21" si="0">E8+F8+G8+H8+I8</f>
        <v>1131</v>
      </c>
      <c r="D8" s="101">
        <f>C8/'1.1. Кол-во ГС'!L8</f>
        <v>0.98863636363636365</v>
      </c>
      <c r="E8" s="121">
        <v>1050</v>
      </c>
      <c r="F8" s="98">
        <v>0</v>
      </c>
      <c r="G8" s="98">
        <v>0</v>
      </c>
      <c r="H8" s="98">
        <v>4</v>
      </c>
      <c r="I8" s="98">
        <v>77</v>
      </c>
      <c r="K8" s="13" t="b">
        <f>C8='17.3. ДПО ГС'!C8+'17.4. ДПО ГС'!C9</f>
        <v>1</v>
      </c>
    </row>
    <row r="9" spans="2:15" ht="30" customHeight="1" x14ac:dyDescent="0.2">
      <c r="B9" s="108" t="s">
        <v>2</v>
      </c>
      <c r="C9" s="117">
        <f t="shared" si="0"/>
        <v>1549</v>
      </c>
      <c r="D9" s="101">
        <f>C9/'1.1. Кол-во ГС'!L9</f>
        <v>1.4184981684981686</v>
      </c>
      <c r="E9" s="121">
        <v>1452</v>
      </c>
      <c r="F9" s="98">
        <v>0</v>
      </c>
      <c r="G9" s="98">
        <v>3</v>
      </c>
      <c r="H9" s="98">
        <v>1</v>
      </c>
      <c r="I9" s="98">
        <v>93</v>
      </c>
      <c r="K9" s="13" t="b">
        <f>C9='17.3. ДПО ГС'!C9+'17.4. ДПО ГС'!C10</f>
        <v>1</v>
      </c>
    </row>
    <row r="10" spans="2:15" ht="30" customHeight="1" x14ac:dyDescent="0.2">
      <c r="B10" s="108" t="s">
        <v>3</v>
      </c>
      <c r="C10" s="117">
        <f t="shared" si="0"/>
        <v>2913</v>
      </c>
      <c r="D10" s="101">
        <f>C10/'1.1. Кол-во ГС'!L10</f>
        <v>0.54255913577947479</v>
      </c>
      <c r="E10" s="121">
        <v>2739</v>
      </c>
      <c r="F10" s="98">
        <v>53</v>
      </c>
      <c r="G10" s="98">
        <v>0</v>
      </c>
      <c r="H10" s="98">
        <v>15</v>
      </c>
      <c r="I10" s="98">
        <v>106</v>
      </c>
      <c r="K10" s="13" t="b">
        <f>C10='17.3. ДПО ГС'!C10+'17.4. ДПО ГС'!C11</f>
        <v>1</v>
      </c>
    </row>
    <row r="11" spans="2:15" ht="30" customHeight="1" x14ac:dyDescent="0.2">
      <c r="B11" s="108" t="s">
        <v>4</v>
      </c>
      <c r="C11" s="117">
        <f>E11+F11+G11+H11+I11</f>
        <v>2058</v>
      </c>
      <c r="D11" s="101">
        <f>C11/'1.1. Кол-во ГС'!L11</f>
        <v>1.1986022131624927</v>
      </c>
      <c r="E11" s="121">
        <v>1933</v>
      </c>
      <c r="F11" s="98">
        <v>0</v>
      </c>
      <c r="G11" s="98">
        <v>0</v>
      </c>
      <c r="H11" s="98">
        <v>0</v>
      </c>
      <c r="I11" s="98">
        <v>125</v>
      </c>
      <c r="K11" s="13" t="b">
        <f>C11='17.3. ДПО ГС'!C11+'17.4. ДПО ГС'!C12</f>
        <v>1</v>
      </c>
    </row>
    <row r="12" spans="2:15" ht="30" customHeight="1" x14ac:dyDescent="0.2">
      <c r="B12" s="108" t="s">
        <v>5</v>
      </c>
      <c r="C12" s="117">
        <f t="shared" si="0"/>
        <v>1425</v>
      </c>
      <c r="D12" s="101">
        <f>C12/'1.1. Кол-во ГС'!L12</f>
        <v>1.0953112990007687</v>
      </c>
      <c r="E12" s="99">
        <v>1264</v>
      </c>
      <c r="F12" s="102">
        <v>0</v>
      </c>
      <c r="G12" s="102">
        <v>0</v>
      </c>
      <c r="H12" s="102">
        <v>1</v>
      </c>
      <c r="I12" s="102">
        <v>160</v>
      </c>
      <c r="K12" s="192" t="b">
        <f>C12='17.3. ДПО ГС'!C12+'17.4. ДПО ГС'!C13</f>
        <v>1</v>
      </c>
    </row>
    <row r="13" spans="2:15" ht="30" customHeight="1" x14ac:dyDescent="0.2">
      <c r="B13" s="108" t="s">
        <v>6</v>
      </c>
      <c r="C13" s="117">
        <f t="shared" si="0"/>
        <v>3741</v>
      </c>
      <c r="D13" s="101">
        <f>C13/'1.1. Кол-во ГС'!L13</f>
        <v>1.1650576144503271</v>
      </c>
      <c r="E13" s="121">
        <v>3419</v>
      </c>
      <c r="F13" s="98">
        <v>0</v>
      </c>
      <c r="G13" s="98">
        <v>0</v>
      </c>
      <c r="H13" s="98">
        <v>0</v>
      </c>
      <c r="I13" s="98">
        <v>322</v>
      </c>
      <c r="K13" s="13" t="b">
        <f>C13='17.3. ДПО ГС'!C13+'17.4. ДПО ГС'!C14</f>
        <v>1</v>
      </c>
    </row>
    <row r="14" spans="2:15" ht="30" customHeight="1" x14ac:dyDescent="0.2">
      <c r="B14" s="108" t="s">
        <v>7</v>
      </c>
      <c r="C14" s="117">
        <f t="shared" si="0"/>
        <v>599</v>
      </c>
      <c r="D14" s="101">
        <f>C14/'1.1. Кол-во ГС'!L14</f>
        <v>0.32785987958401752</v>
      </c>
      <c r="E14" s="121">
        <v>317</v>
      </c>
      <c r="F14" s="98">
        <v>93</v>
      </c>
      <c r="G14" s="98">
        <v>4</v>
      </c>
      <c r="H14" s="98">
        <v>29</v>
      </c>
      <c r="I14" s="98">
        <v>156</v>
      </c>
      <c r="K14" s="13" t="b">
        <f>C14='17.3. ДПО ГС'!C14+'17.4. ДПО ГС'!C15</f>
        <v>1</v>
      </c>
    </row>
    <row r="15" spans="2:15" ht="30" customHeight="1" x14ac:dyDescent="0.2">
      <c r="B15" s="108" t="s">
        <v>8</v>
      </c>
      <c r="C15" s="117">
        <f t="shared" si="0"/>
        <v>4702</v>
      </c>
      <c r="D15" s="101">
        <f>C15/'1.1. Кол-во ГС'!L15</f>
        <v>1.2538666666666667</v>
      </c>
      <c r="E15" s="121">
        <v>4592</v>
      </c>
      <c r="F15" s="98">
        <v>6</v>
      </c>
      <c r="G15" s="98">
        <v>0</v>
      </c>
      <c r="H15" s="98">
        <v>0</v>
      </c>
      <c r="I15" s="98">
        <v>104</v>
      </c>
      <c r="K15" s="13" t="b">
        <f>C15='17.3. ДПО ГС'!C15+'17.4. ДПО ГС'!C16</f>
        <v>1</v>
      </c>
    </row>
    <row r="16" spans="2:15" ht="30" customHeight="1" x14ac:dyDescent="0.2">
      <c r="B16" s="108" t="s">
        <v>9</v>
      </c>
      <c r="C16" s="117">
        <f t="shared" si="0"/>
        <v>2073</v>
      </c>
      <c r="D16" s="101">
        <f>C16/'1.1. Кол-во ГС'!L16</f>
        <v>1.0211822660098522</v>
      </c>
      <c r="E16" s="121">
        <v>1998</v>
      </c>
      <c r="F16" s="98">
        <v>4</v>
      </c>
      <c r="G16" s="98">
        <v>0</v>
      </c>
      <c r="H16" s="98">
        <v>0</v>
      </c>
      <c r="I16" s="98">
        <v>71</v>
      </c>
      <c r="K16" s="13" t="b">
        <f>C16='17.3. ДПО ГС'!C16+'17.4. ДПО ГС'!C17</f>
        <v>1</v>
      </c>
    </row>
    <row r="17" spans="2:11" ht="30" customHeight="1" x14ac:dyDescent="0.2">
      <c r="B17" s="108" t="s">
        <v>10</v>
      </c>
      <c r="C17" s="117">
        <f t="shared" si="0"/>
        <v>2358</v>
      </c>
      <c r="D17" s="101">
        <f>C17/'1.1. Кол-во ГС'!L17</f>
        <v>1.4555555555555555</v>
      </c>
      <c r="E17" s="121">
        <v>2116</v>
      </c>
      <c r="F17" s="98">
        <v>0</v>
      </c>
      <c r="G17" s="98">
        <v>0</v>
      </c>
      <c r="H17" s="98">
        <v>0</v>
      </c>
      <c r="I17" s="98">
        <v>242</v>
      </c>
      <c r="K17" s="13" t="b">
        <f>C17='17.3. ДПО ГС'!C17+'17.4. ДПО ГС'!C18</f>
        <v>1</v>
      </c>
    </row>
    <row r="18" spans="2:11" ht="30" customHeight="1" x14ac:dyDescent="0.2">
      <c r="B18" s="108" t="s">
        <v>11</v>
      </c>
      <c r="C18" s="117">
        <f t="shared" si="0"/>
        <v>2700</v>
      </c>
      <c r="D18" s="101">
        <f>C18/'1.1. Кол-во ГС'!L18</f>
        <v>0.68389057750759874</v>
      </c>
      <c r="E18" s="121">
        <v>2626</v>
      </c>
      <c r="F18" s="98">
        <v>9</v>
      </c>
      <c r="G18" s="98">
        <v>0</v>
      </c>
      <c r="H18" s="98">
        <v>3</v>
      </c>
      <c r="I18" s="98">
        <v>62</v>
      </c>
      <c r="K18" s="13" t="b">
        <f>C18='17.3. ДПО ГС'!C18+'17.4. ДПО ГС'!C19</f>
        <v>1</v>
      </c>
    </row>
    <row r="19" spans="2:11" ht="30" customHeight="1" x14ac:dyDescent="0.2">
      <c r="B19" s="108" t="s">
        <v>12</v>
      </c>
      <c r="C19" s="117">
        <f t="shared" si="0"/>
        <v>1028</v>
      </c>
      <c r="D19" s="101">
        <f>C19/'1.1. Кол-во ГС'!L19</f>
        <v>0.42549668874172186</v>
      </c>
      <c r="E19" s="121">
        <v>968</v>
      </c>
      <c r="F19" s="98">
        <v>0</v>
      </c>
      <c r="G19" s="98">
        <v>0</v>
      </c>
      <c r="H19" s="98">
        <v>1</v>
      </c>
      <c r="I19" s="98">
        <v>59</v>
      </c>
      <c r="K19" s="13" t="b">
        <f>C19='17.3. ДПО ГС'!C19+'17.4. ДПО ГС'!C20</f>
        <v>1</v>
      </c>
    </row>
    <row r="20" spans="2:11" ht="30" customHeight="1" x14ac:dyDescent="0.2">
      <c r="B20" s="108" t="s">
        <v>13</v>
      </c>
      <c r="C20" s="117">
        <f t="shared" si="0"/>
        <v>2981</v>
      </c>
      <c r="D20" s="101">
        <f>C20/'1.1. Кол-во ГС'!L20</f>
        <v>2.1790935672514622</v>
      </c>
      <c r="E20" s="121">
        <v>2895</v>
      </c>
      <c r="F20" s="98">
        <v>0</v>
      </c>
      <c r="G20" s="98">
        <v>0</v>
      </c>
      <c r="H20" s="98">
        <v>0</v>
      </c>
      <c r="I20" s="98">
        <v>86</v>
      </c>
      <c r="K20" s="13" t="b">
        <f>C20='17.3. ДПО ГС'!C20+'17.4. ДПО ГС'!C21</f>
        <v>1</v>
      </c>
    </row>
    <row r="21" spans="2:11" ht="30" customHeight="1" x14ac:dyDescent="0.2">
      <c r="B21" s="109" t="s">
        <v>16</v>
      </c>
      <c r="C21" s="118">
        <f t="shared" si="0"/>
        <v>34654</v>
      </c>
      <c r="D21" s="103">
        <f>C21/'1.1. Кол-во ГС'!L21</f>
        <v>0.97162563786238998</v>
      </c>
      <c r="E21" s="123">
        <f>SUM(E7:E20)</f>
        <v>32476</v>
      </c>
      <c r="F21" s="123">
        <f>SUM(F7:F20)</f>
        <v>166</v>
      </c>
      <c r="G21" s="123">
        <f>SUM(G7:G20)</f>
        <v>10</v>
      </c>
      <c r="H21" s="123">
        <f>SUM(H7:H20)</f>
        <v>61</v>
      </c>
      <c r="I21" s="104">
        <f>SUM(I7:I20)</f>
        <v>1941</v>
      </c>
      <c r="K21" s="13" t="b">
        <f>C21='17.3. ДПО ГС'!C21+'17.4. ДПО ГС'!C22</f>
        <v>1</v>
      </c>
    </row>
    <row r="22" spans="2:11" x14ac:dyDescent="0.2">
      <c r="B22" s="51"/>
    </row>
    <row r="23" spans="2:11" ht="34.5" customHeight="1" x14ac:dyDescent="0.2">
      <c r="B23" s="283" t="s">
        <v>238</v>
      </c>
      <c r="C23" s="283"/>
      <c r="D23" s="283"/>
      <c r="E23" s="283"/>
      <c r="F23" s="283"/>
      <c r="G23" s="283"/>
      <c r="H23" s="283"/>
      <c r="I23" s="283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81D4-9411-4CB0-A7EB-B251DED3AD9D}">
  <sheetPr>
    <pageSetUpPr fitToPage="1"/>
  </sheetPr>
  <dimension ref="B1:T24"/>
  <sheetViews>
    <sheetView tabSelected="1"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6.42578125" style="2" customWidth="1"/>
    <col min="16" max="16" width="12.7109375" style="2" customWidth="1"/>
    <col min="17" max="17" width="9.140625" style="2"/>
    <col min="18" max="18" width="10.85546875" style="2" bestFit="1" customWidth="1"/>
    <col min="19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84" t="s">
        <v>111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20" t="s">
        <v>14</v>
      </c>
      <c r="C4" s="246" t="s">
        <v>116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8"/>
    </row>
    <row r="5" spans="2:20" ht="57.75" customHeight="1" x14ac:dyDescent="0.2">
      <c r="B5" s="221"/>
      <c r="C5" s="251" t="s">
        <v>117</v>
      </c>
      <c r="D5" s="291"/>
      <c r="E5" s="291"/>
      <c r="F5" s="252"/>
      <c r="G5" s="251" t="s">
        <v>122</v>
      </c>
      <c r="H5" s="291"/>
      <c r="I5" s="291"/>
      <c r="J5" s="291"/>
      <c r="K5" s="251" t="s">
        <v>123</v>
      </c>
      <c r="L5" s="291"/>
      <c r="M5" s="291"/>
      <c r="N5" s="252"/>
      <c r="O5" s="135" t="s">
        <v>183</v>
      </c>
      <c r="P5" s="135" t="s">
        <v>184</v>
      </c>
    </row>
    <row r="6" spans="2:20" ht="57.75" customHeight="1" x14ac:dyDescent="0.2">
      <c r="B6" s="221"/>
      <c r="C6" s="246" t="s">
        <v>198</v>
      </c>
      <c r="D6" s="248"/>
      <c r="E6" s="246" t="s">
        <v>120</v>
      </c>
      <c r="F6" s="248"/>
      <c r="G6" s="246" t="s">
        <v>198</v>
      </c>
      <c r="H6" s="248"/>
      <c r="I6" s="246" t="s">
        <v>120</v>
      </c>
      <c r="J6" s="248"/>
      <c r="K6" s="246" t="s">
        <v>198</v>
      </c>
      <c r="L6" s="248"/>
      <c r="M6" s="246" t="s">
        <v>120</v>
      </c>
      <c r="N6" s="248"/>
      <c r="O6" s="292" t="s">
        <v>120</v>
      </c>
      <c r="P6" s="293"/>
    </row>
    <row r="7" spans="2:20" ht="51.75" customHeight="1" x14ac:dyDescent="0.3">
      <c r="B7" s="222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8" t="s">
        <v>0</v>
      </c>
      <c r="C8" s="124">
        <v>1076</v>
      </c>
      <c r="D8" s="125">
        <v>0</v>
      </c>
      <c r="E8" s="126">
        <v>73</v>
      </c>
      <c r="F8" s="125">
        <v>0</v>
      </c>
      <c r="G8" s="124">
        <v>17302</v>
      </c>
      <c r="H8" s="127">
        <v>16578</v>
      </c>
      <c r="I8" s="128">
        <v>2282</v>
      </c>
      <c r="J8" s="127">
        <v>2319</v>
      </c>
      <c r="K8" s="128">
        <v>1807</v>
      </c>
      <c r="L8" s="125">
        <v>1362</v>
      </c>
      <c r="M8" s="124">
        <v>205</v>
      </c>
      <c r="N8" s="125">
        <v>2471</v>
      </c>
      <c r="O8" s="129">
        <v>10</v>
      </c>
      <c r="P8" s="130">
        <v>10</v>
      </c>
      <c r="R8" s="13" t="b">
        <f>D8+H8+L8='17.3. ДПО ГС'!M7+'17.3. ДПО ГС'!V7+'17.4. ДПО ГС'!L8</f>
        <v>1</v>
      </c>
    </row>
    <row r="9" spans="2:20" ht="30" customHeight="1" x14ac:dyDescent="0.2">
      <c r="B9" s="108" t="s">
        <v>1</v>
      </c>
      <c r="C9" s="124">
        <v>0</v>
      </c>
      <c r="D9" s="125">
        <v>0</v>
      </c>
      <c r="E9" s="126">
        <v>0</v>
      </c>
      <c r="F9" s="125">
        <v>0</v>
      </c>
      <c r="G9" s="124">
        <v>0</v>
      </c>
      <c r="H9" s="125">
        <v>0</v>
      </c>
      <c r="I9" s="124">
        <v>0</v>
      </c>
      <c r="J9" s="125">
        <v>0</v>
      </c>
      <c r="K9" s="124">
        <v>549.79999999999995</v>
      </c>
      <c r="L9" s="125">
        <v>551.29999999999995</v>
      </c>
      <c r="M9" s="124">
        <v>100</v>
      </c>
      <c r="N9" s="125">
        <v>102</v>
      </c>
      <c r="O9" s="129">
        <v>117</v>
      </c>
      <c r="P9" s="130">
        <v>6</v>
      </c>
      <c r="R9" s="13" t="b">
        <f>D9+H9+L9='17.3. ДПО ГС'!M8+'17.3. ДПО ГС'!V8+'17.4. ДПО ГС'!L9</f>
        <v>0</v>
      </c>
    </row>
    <row r="10" spans="2:20" ht="30" customHeight="1" x14ac:dyDescent="0.2">
      <c r="B10" s="108" t="s">
        <v>2</v>
      </c>
      <c r="C10" s="124">
        <v>3186</v>
      </c>
      <c r="D10" s="125">
        <v>2666</v>
      </c>
      <c r="E10" s="126">
        <v>413</v>
      </c>
      <c r="F10" s="125">
        <v>531</v>
      </c>
      <c r="G10" s="124">
        <v>0</v>
      </c>
      <c r="H10" s="125">
        <v>0</v>
      </c>
      <c r="I10" s="124">
        <v>0</v>
      </c>
      <c r="J10" s="125">
        <v>0</v>
      </c>
      <c r="K10" s="124">
        <v>22</v>
      </c>
      <c r="L10" s="125">
        <v>22</v>
      </c>
      <c r="M10" s="124">
        <v>16</v>
      </c>
      <c r="N10" s="125">
        <v>534</v>
      </c>
      <c r="O10" s="129">
        <v>484</v>
      </c>
      <c r="P10" s="130">
        <v>0</v>
      </c>
      <c r="R10" s="13" t="b">
        <f>D10+H10+L10='17.3. ДПО ГС'!M9+'17.3. ДПО ГС'!V9+'17.4. ДПО ГС'!L10</f>
        <v>1</v>
      </c>
    </row>
    <row r="11" spans="2:20" ht="30" customHeight="1" x14ac:dyDescent="0.2">
      <c r="B11" s="108" t="s">
        <v>3</v>
      </c>
      <c r="C11" s="124">
        <v>10850</v>
      </c>
      <c r="D11" s="125">
        <v>10458</v>
      </c>
      <c r="E11" s="126">
        <v>2347</v>
      </c>
      <c r="F11" s="125">
        <v>2601</v>
      </c>
      <c r="G11" s="124">
        <v>0</v>
      </c>
      <c r="H11" s="125">
        <v>0</v>
      </c>
      <c r="I11" s="124">
        <v>0</v>
      </c>
      <c r="J11" s="125">
        <v>0</v>
      </c>
      <c r="K11" s="124">
        <v>0</v>
      </c>
      <c r="L11" s="125">
        <v>0</v>
      </c>
      <c r="M11" s="124">
        <v>0</v>
      </c>
      <c r="N11" s="125">
        <v>0</v>
      </c>
      <c r="O11" s="129">
        <v>0</v>
      </c>
      <c r="P11" s="130">
        <v>0</v>
      </c>
      <c r="R11" s="13" t="b">
        <f>D11+H11+L11='17.3. ДПО ГС'!M10+'17.3. ДПО ГС'!V10+'17.4. ДПО ГС'!L11</f>
        <v>1</v>
      </c>
    </row>
    <row r="12" spans="2:20" ht="30" customHeight="1" x14ac:dyDescent="0.2">
      <c r="B12" s="108" t="s">
        <v>4</v>
      </c>
      <c r="C12" s="124">
        <v>275</v>
      </c>
      <c r="D12" s="125">
        <v>275</v>
      </c>
      <c r="E12" s="126">
        <v>11</v>
      </c>
      <c r="F12" s="125">
        <v>11</v>
      </c>
      <c r="G12" s="124">
        <v>3636</v>
      </c>
      <c r="H12" s="125">
        <v>4009</v>
      </c>
      <c r="I12" s="124">
        <v>292</v>
      </c>
      <c r="J12" s="125">
        <v>292</v>
      </c>
      <c r="K12" s="124">
        <v>637</v>
      </c>
      <c r="L12" s="125">
        <v>637</v>
      </c>
      <c r="M12" s="124">
        <v>149</v>
      </c>
      <c r="N12" s="125">
        <v>149</v>
      </c>
      <c r="O12" s="129">
        <v>0</v>
      </c>
      <c r="P12" s="130">
        <v>0</v>
      </c>
      <c r="R12" s="13" t="b">
        <f>D12+H12+L12='17.3. ДПО ГС'!M11+'17.3. ДПО ГС'!V11+'17.4. ДПО ГС'!L12</f>
        <v>0</v>
      </c>
    </row>
    <row r="13" spans="2:20" ht="30" customHeight="1" x14ac:dyDescent="0.2">
      <c r="B13" s="108" t="s">
        <v>5</v>
      </c>
      <c r="C13" s="131">
        <v>1925.4</v>
      </c>
      <c r="D13" s="125">
        <v>1925.4</v>
      </c>
      <c r="E13" s="131">
        <v>298</v>
      </c>
      <c r="F13" s="130">
        <v>298</v>
      </c>
      <c r="G13" s="132">
        <v>0</v>
      </c>
      <c r="H13" s="130">
        <v>0</v>
      </c>
      <c r="I13" s="132">
        <v>0</v>
      </c>
      <c r="J13" s="130">
        <v>0</v>
      </c>
      <c r="K13" s="132">
        <v>65</v>
      </c>
      <c r="L13" s="130">
        <v>1</v>
      </c>
      <c r="M13" s="132">
        <v>1</v>
      </c>
      <c r="N13" s="130">
        <v>1</v>
      </c>
      <c r="O13" s="129">
        <v>131</v>
      </c>
      <c r="P13" s="130">
        <v>0</v>
      </c>
      <c r="R13" s="13" t="b">
        <f>D13+H13+L13='17.3. ДПО ГС'!M12+'17.3. ДПО ГС'!V12+'17.4. ДПО ГС'!L13</f>
        <v>0</v>
      </c>
    </row>
    <row r="14" spans="2:20" ht="30" customHeight="1" x14ac:dyDescent="0.2">
      <c r="B14" s="108" t="s">
        <v>6</v>
      </c>
      <c r="C14" s="124">
        <v>3147</v>
      </c>
      <c r="D14" s="125">
        <v>2877</v>
      </c>
      <c r="E14" s="126">
        <v>243</v>
      </c>
      <c r="F14" s="125">
        <v>314</v>
      </c>
      <c r="G14" s="124">
        <v>5552</v>
      </c>
      <c r="H14" s="125">
        <v>5552</v>
      </c>
      <c r="I14" s="124">
        <v>1051</v>
      </c>
      <c r="J14" s="125">
        <v>1491</v>
      </c>
      <c r="K14" s="124">
        <v>42</v>
      </c>
      <c r="L14" s="125">
        <v>510</v>
      </c>
      <c r="M14" s="124">
        <v>6</v>
      </c>
      <c r="N14" s="125">
        <v>47</v>
      </c>
      <c r="O14" s="129">
        <v>1292</v>
      </c>
      <c r="P14" s="130">
        <v>11</v>
      </c>
      <c r="R14" s="13" t="b">
        <f>D14+H14+L14='17.3. ДПО ГС'!M13+'17.3. ДПО ГС'!V13+'17.4. ДПО ГС'!L14</f>
        <v>0</v>
      </c>
    </row>
    <row r="15" spans="2:20" ht="30" customHeight="1" x14ac:dyDescent="0.2">
      <c r="B15" s="108" t="s">
        <v>7</v>
      </c>
      <c r="C15" s="124">
        <v>2754</v>
      </c>
      <c r="D15" s="125">
        <v>1761</v>
      </c>
      <c r="E15" s="126">
        <v>580</v>
      </c>
      <c r="F15" s="125">
        <v>599</v>
      </c>
      <c r="G15" s="124">
        <v>0</v>
      </c>
      <c r="H15" s="125">
        <v>0</v>
      </c>
      <c r="I15" s="124">
        <v>0</v>
      </c>
      <c r="J15" s="125">
        <v>0</v>
      </c>
      <c r="K15" s="124">
        <v>0</v>
      </c>
      <c r="L15" s="125">
        <v>0</v>
      </c>
      <c r="M15" s="124">
        <v>0</v>
      </c>
      <c r="N15" s="125">
        <v>0</v>
      </c>
      <c r="O15" s="129">
        <v>0</v>
      </c>
      <c r="P15" s="130">
        <v>0</v>
      </c>
      <c r="R15" s="13" t="b">
        <f>D15+H15+L15='17.3. ДПО ГС'!M14+'17.3. ДПО ГС'!V14+'17.4. ДПО ГС'!L15</f>
        <v>1</v>
      </c>
    </row>
    <row r="16" spans="2:20" ht="30" customHeight="1" x14ac:dyDescent="0.2">
      <c r="B16" s="108" t="s">
        <v>8</v>
      </c>
      <c r="C16" s="124">
        <v>2426.1999999999998</v>
      </c>
      <c r="D16" s="125">
        <v>2308</v>
      </c>
      <c r="E16" s="126">
        <v>580</v>
      </c>
      <c r="F16" s="125">
        <v>581</v>
      </c>
      <c r="G16" s="124">
        <v>0</v>
      </c>
      <c r="H16" s="125">
        <v>0</v>
      </c>
      <c r="I16" s="124">
        <v>0</v>
      </c>
      <c r="J16" s="125">
        <v>0</v>
      </c>
      <c r="K16" s="124">
        <v>2415</v>
      </c>
      <c r="L16" s="125">
        <v>2127</v>
      </c>
      <c r="M16" s="124">
        <v>256</v>
      </c>
      <c r="N16" s="125">
        <v>252</v>
      </c>
      <c r="O16" s="129">
        <v>167</v>
      </c>
      <c r="P16" s="130">
        <v>0</v>
      </c>
      <c r="R16" s="13" t="b">
        <f>D16+H16+L16='17.3. ДПО ГС'!M15+'17.3. ДПО ГС'!V15+'17.4. ДПО ГС'!L16</f>
        <v>0</v>
      </c>
    </row>
    <row r="17" spans="2:18" ht="30" customHeight="1" x14ac:dyDescent="0.2">
      <c r="B17" s="108" t="s">
        <v>9</v>
      </c>
      <c r="C17" s="124">
        <v>6000</v>
      </c>
      <c r="D17" s="125">
        <v>3370</v>
      </c>
      <c r="E17" s="126">
        <v>600</v>
      </c>
      <c r="F17" s="125">
        <v>1033</v>
      </c>
      <c r="G17" s="124">
        <v>0</v>
      </c>
      <c r="H17" s="125">
        <v>0</v>
      </c>
      <c r="I17" s="124">
        <v>0</v>
      </c>
      <c r="J17" s="125">
        <v>0</v>
      </c>
      <c r="K17" s="124">
        <v>1528.5</v>
      </c>
      <c r="L17" s="125">
        <v>1883</v>
      </c>
      <c r="M17" s="124">
        <v>247</v>
      </c>
      <c r="N17" s="125">
        <v>656</v>
      </c>
      <c r="O17" s="129">
        <v>294</v>
      </c>
      <c r="P17" s="130">
        <v>1</v>
      </c>
      <c r="R17" s="13" t="b">
        <f>D17+H17+L17='17.3. ДПО ГС'!M16+'17.3. ДПО ГС'!V16+'17.4. ДПО ГС'!L17</f>
        <v>1</v>
      </c>
    </row>
    <row r="18" spans="2:18" ht="30" customHeight="1" x14ac:dyDescent="0.2">
      <c r="B18" s="108" t="s">
        <v>10</v>
      </c>
      <c r="C18" s="124">
        <v>1874</v>
      </c>
      <c r="D18" s="125">
        <v>1874</v>
      </c>
      <c r="E18" s="126">
        <v>879</v>
      </c>
      <c r="F18" s="125">
        <v>883</v>
      </c>
      <c r="G18" s="124">
        <v>0</v>
      </c>
      <c r="H18" s="125">
        <v>0</v>
      </c>
      <c r="I18" s="124">
        <v>0</v>
      </c>
      <c r="J18" s="125">
        <v>0</v>
      </c>
      <c r="K18" s="124">
        <v>472</v>
      </c>
      <c r="L18" s="125">
        <v>477</v>
      </c>
      <c r="M18" s="124">
        <v>39</v>
      </c>
      <c r="N18" s="125">
        <v>42</v>
      </c>
      <c r="O18" s="129">
        <v>64</v>
      </c>
      <c r="P18" s="130">
        <v>5</v>
      </c>
      <c r="R18" s="13" t="b">
        <f>D18+H18+L18='17.3. ДПО ГС'!M17+'17.3. ДПО ГС'!V17+'17.4. ДПО ГС'!L18</f>
        <v>1</v>
      </c>
    </row>
    <row r="19" spans="2:18" ht="30" customHeight="1" x14ac:dyDescent="0.2">
      <c r="B19" s="108" t="s">
        <v>11</v>
      </c>
      <c r="C19" s="124">
        <v>4794</v>
      </c>
      <c r="D19" s="125">
        <v>4794</v>
      </c>
      <c r="E19" s="126">
        <v>935</v>
      </c>
      <c r="F19" s="125">
        <v>940</v>
      </c>
      <c r="G19" s="124">
        <v>150</v>
      </c>
      <c r="H19" s="125">
        <v>150</v>
      </c>
      <c r="I19" s="124">
        <v>25</v>
      </c>
      <c r="J19" s="125">
        <v>29</v>
      </c>
      <c r="K19" s="124">
        <v>2018</v>
      </c>
      <c r="L19" s="125">
        <v>1787</v>
      </c>
      <c r="M19" s="124">
        <v>1002</v>
      </c>
      <c r="N19" s="125">
        <v>1500</v>
      </c>
      <c r="O19" s="129">
        <v>132</v>
      </c>
      <c r="P19" s="130">
        <v>7</v>
      </c>
      <c r="R19" s="13" t="b">
        <f>D19+H19+L19='17.3. ДПО ГС'!M18+'17.3. ДПО ГС'!V18+'17.4. ДПО ГС'!L19</f>
        <v>1</v>
      </c>
    </row>
    <row r="20" spans="2:18" ht="30" customHeight="1" x14ac:dyDescent="0.2">
      <c r="B20" s="108" t="s">
        <v>12</v>
      </c>
      <c r="C20" s="124">
        <v>3314</v>
      </c>
      <c r="D20" s="125">
        <v>2115</v>
      </c>
      <c r="E20" s="126">
        <v>386</v>
      </c>
      <c r="F20" s="125">
        <v>349</v>
      </c>
      <c r="G20" s="124">
        <v>0</v>
      </c>
      <c r="H20" s="125">
        <v>0</v>
      </c>
      <c r="I20" s="124">
        <v>0</v>
      </c>
      <c r="J20" s="125">
        <v>0</v>
      </c>
      <c r="K20" s="124">
        <v>0</v>
      </c>
      <c r="L20" s="125">
        <v>91</v>
      </c>
      <c r="M20" s="124">
        <v>0</v>
      </c>
      <c r="N20" s="125">
        <v>6</v>
      </c>
      <c r="O20" s="129">
        <v>9</v>
      </c>
      <c r="P20" s="130">
        <v>7</v>
      </c>
      <c r="R20" s="13" t="b">
        <f>D20+H20+L20='17.3. ДПО ГС'!M19+'17.3. ДПО ГС'!V19+'17.4. ДПО ГС'!L20</f>
        <v>1</v>
      </c>
    </row>
    <row r="21" spans="2:18" ht="30" customHeight="1" x14ac:dyDescent="0.2">
      <c r="B21" s="108" t="s">
        <v>13</v>
      </c>
      <c r="C21" s="124">
        <v>836</v>
      </c>
      <c r="D21" s="125">
        <v>704</v>
      </c>
      <c r="E21" s="126">
        <v>415</v>
      </c>
      <c r="F21" s="125">
        <v>428</v>
      </c>
      <c r="G21" s="124">
        <v>0</v>
      </c>
      <c r="H21" s="125">
        <v>0</v>
      </c>
      <c r="I21" s="124">
        <v>0</v>
      </c>
      <c r="J21" s="125">
        <v>0</v>
      </c>
      <c r="K21" s="124">
        <v>713</v>
      </c>
      <c r="L21" s="125">
        <v>712</v>
      </c>
      <c r="M21" s="124">
        <v>39</v>
      </c>
      <c r="N21" s="125">
        <v>49</v>
      </c>
      <c r="O21" s="129">
        <v>53</v>
      </c>
      <c r="P21" s="130">
        <v>2</v>
      </c>
      <c r="R21" s="13" t="b">
        <f>D21+H21+L21='17.3. ДПО ГС'!M20+'17.3. ДПО ГС'!V20+'17.4. ДПО ГС'!L21</f>
        <v>1</v>
      </c>
    </row>
    <row r="22" spans="2:18" ht="30" customHeight="1" x14ac:dyDescent="0.2">
      <c r="B22" s="109" t="s">
        <v>16</v>
      </c>
      <c r="C22" s="133">
        <f>SUM(C8:C21)</f>
        <v>42457.600000000006</v>
      </c>
      <c r="D22" s="133">
        <f t="shared" ref="D22:P22" si="0">SUM(D8:D21)</f>
        <v>35127.4</v>
      </c>
      <c r="E22" s="133">
        <f t="shared" si="0"/>
        <v>7760</v>
      </c>
      <c r="F22" s="133">
        <f t="shared" si="0"/>
        <v>8568</v>
      </c>
      <c r="G22" s="133">
        <f t="shared" si="0"/>
        <v>26640</v>
      </c>
      <c r="H22" s="133">
        <f t="shared" si="0"/>
        <v>26289</v>
      </c>
      <c r="I22" s="133">
        <f t="shared" si="0"/>
        <v>3650</v>
      </c>
      <c r="J22" s="133">
        <f t="shared" si="0"/>
        <v>4131</v>
      </c>
      <c r="K22" s="133">
        <f t="shared" si="0"/>
        <v>10269.299999999999</v>
      </c>
      <c r="L22" s="133">
        <f t="shared" si="0"/>
        <v>10160.299999999999</v>
      </c>
      <c r="M22" s="133">
        <f t="shared" si="0"/>
        <v>2060</v>
      </c>
      <c r="N22" s="133">
        <f t="shared" si="0"/>
        <v>5809</v>
      </c>
      <c r="O22" s="134">
        <f t="shared" si="0"/>
        <v>2753</v>
      </c>
      <c r="P22" s="133">
        <f t="shared" si="0"/>
        <v>49</v>
      </c>
      <c r="R22" s="13" t="b">
        <f>D22+H22+L22='17.3. ДПО ГС'!M21+'17.3. ДПО ГС'!V21+'17.4. ДПО ГС'!L22</f>
        <v>0</v>
      </c>
    </row>
    <row r="23" spans="2:18" ht="6.75" customHeight="1" x14ac:dyDescent="0.2">
      <c r="B23" s="51"/>
    </row>
    <row r="24" spans="2:18" ht="160.5" customHeight="1" x14ac:dyDescent="0.2">
      <c r="B24" s="290" t="s">
        <v>240</v>
      </c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D52-E4DE-4E70-AD2E-7720F478C6E5}">
  <sheetPr>
    <pageSetUpPr fitToPage="1"/>
  </sheetPr>
  <dimension ref="B1:V22"/>
  <sheetViews>
    <sheetView view="pageBreakPreview" zoomScale="57" zoomScaleNormal="100" zoomScaleSheetLayoutView="57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6" style="2" customWidth="1"/>
    <col min="10" max="10" width="13.7109375" style="2" customWidth="1"/>
    <col min="11" max="11" width="17.8554687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9.42578125" style="2" customWidth="1"/>
    <col min="18" max="18" width="16" style="2" customWidth="1"/>
    <col min="19" max="19" width="13.28515625" style="2" customWidth="1"/>
    <col min="20" max="20" width="17.57031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2:22" s="43" customFormat="1" ht="23.25" customHeight="1" x14ac:dyDescent="0.3">
      <c r="B2" s="284" t="s">
        <v>87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</row>
    <row r="3" spans="2:2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ht="45" customHeight="1" x14ac:dyDescent="0.2">
      <c r="B4" s="230" t="s">
        <v>14</v>
      </c>
      <c r="C4" s="195" t="s">
        <v>82</v>
      </c>
      <c r="D4" s="197"/>
      <c r="E4" s="297" t="s">
        <v>124</v>
      </c>
      <c r="F4" s="298"/>
      <c r="G4" s="298"/>
      <c r="H4" s="298"/>
      <c r="I4" s="298"/>
      <c r="J4" s="298"/>
      <c r="K4" s="298"/>
      <c r="L4" s="298"/>
      <c r="M4" s="299"/>
      <c r="N4" s="296" t="s">
        <v>127</v>
      </c>
      <c r="O4" s="296"/>
      <c r="P4" s="296"/>
      <c r="Q4" s="296"/>
      <c r="R4" s="296"/>
      <c r="S4" s="296"/>
      <c r="T4" s="296"/>
      <c r="U4" s="296"/>
      <c r="V4" s="296"/>
    </row>
    <row r="5" spans="2:22" ht="50.25" customHeight="1" x14ac:dyDescent="0.2">
      <c r="B5" s="230"/>
      <c r="C5" s="217" t="s">
        <v>15</v>
      </c>
      <c r="D5" s="294" t="s">
        <v>36</v>
      </c>
      <c r="E5" s="246" t="s">
        <v>132</v>
      </c>
      <c r="F5" s="247"/>
      <c r="G5" s="247"/>
      <c r="H5" s="247"/>
      <c r="I5" s="247"/>
      <c r="J5" s="247"/>
      <c r="K5" s="248"/>
      <c r="L5" s="273" t="s">
        <v>239</v>
      </c>
      <c r="M5" s="273"/>
      <c r="N5" s="246" t="s">
        <v>132</v>
      </c>
      <c r="O5" s="247"/>
      <c r="P5" s="247"/>
      <c r="Q5" s="247"/>
      <c r="R5" s="247"/>
      <c r="S5" s="247"/>
      <c r="T5" s="248"/>
      <c r="U5" s="273" t="s">
        <v>187</v>
      </c>
      <c r="V5" s="273"/>
    </row>
    <row r="6" spans="2:22" ht="84.75" customHeight="1" x14ac:dyDescent="0.2">
      <c r="B6" s="230"/>
      <c r="C6" s="219"/>
      <c r="D6" s="295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185</v>
      </c>
      <c r="J6" s="31" t="s">
        <v>186</v>
      </c>
      <c r="K6" s="31" t="s">
        <v>128</v>
      </c>
      <c r="L6" s="31" t="s">
        <v>118</v>
      </c>
      <c r="M6" s="31" t="s">
        <v>119</v>
      </c>
      <c r="N6" s="31" t="s">
        <v>118</v>
      </c>
      <c r="O6" s="31" t="s">
        <v>119</v>
      </c>
      <c r="P6" s="83" t="s">
        <v>125</v>
      </c>
      <c r="Q6" s="31" t="s">
        <v>126</v>
      </c>
      <c r="R6" s="31" t="s">
        <v>185</v>
      </c>
      <c r="S6" s="31" t="s">
        <v>186</v>
      </c>
      <c r="T6" s="31" t="s">
        <v>128</v>
      </c>
      <c r="U6" s="31" t="s">
        <v>118</v>
      </c>
      <c r="V6" s="31" t="s">
        <v>119</v>
      </c>
    </row>
    <row r="7" spans="2:22" ht="35.1" customHeight="1" x14ac:dyDescent="0.2">
      <c r="B7" s="108" t="s">
        <v>0</v>
      </c>
      <c r="C7" s="117">
        <f>F7+O7</f>
        <v>2389</v>
      </c>
      <c r="D7" s="101">
        <f>C7/'1.1. Кол-во ГС'!L7</f>
        <v>0.49025241124563923</v>
      </c>
      <c r="E7" s="98">
        <v>125</v>
      </c>
      <c r="F7" s="98">
        <v>116</v>
      </c>
      <c r="G7" s="101">
        <f>F7/C7</f>
        <v>4.8555881121808288E-2</v>
      </c>
      <c r="H7" s="98">
        <v>0</v>
      </c>
      <c r="I7" s="98">
        <v>0</v>
      </c>
      <c r="J7" s="98">
        <v>7</v>
      </c>
      <c r="K7" s="98">
        <v>26</v>
      </c>
      <c r="L7" s="98">
        <v>2535</v>
      </c>
      <c r="M7" s="98">
        <v>2514</v>
      </c>
      <c r="N7" s="98">
        <v>2228</v>
      </c>
      <c r="O7" s="98">
        <v>2273</v>
      </c>
      <c r="P7" s="101">
        <f>O7/C7</f>
        <v>0.95144411887819169</v>
      </c>
      <c r="Q7" s="98">
        <v>0</v>
      </c>
      <c r="R7" s="98">
        <v>10</v>
      </c>
      <c r="S7" s="98">
        <v>3</v>
      </c>
      <c r="T7" s="98">
        <v>391</v>
      </c>
      <c r="U7" s="98">
        <v>15102</v>
      </c>
      <c r="V7" s="98">
        <v>15220</v>
      </c>
    </row>
    <row r="8" spans="2:22" ht="35.1" customHeight="1" x14ac:dyDescent="0.2">
      <c r="B8" s="108" t="s">
        <v>1</v>
      </c>
      <c r="C8" s="117">
        <f t="shared" ref="C8:C21" si="0">F8+O8</f>
        <v>459</v>
      </c>
      <c r="D8" s="101">
        <f>C8/'1.1. Кол-во ГС'!L8</f>
        <v>0.4012237762237762</v>
      </c>
      <c r="E8" s="98">
        <v>17</v>
      </c>
      <c r="F8" s="98">
        <v>21</v>
      </c>
      <c r="G8" s="101">
        <f t="shared" ref="G8:G21" si="1">F8/C8</f>
        <v>4.5751633986928102E-2</v>
      </c>
      <c r="H8" s="98">
        <v>13</v>
      </c>
      <c r="I8" s="98">
        <v>1</v>
      </c>
      <c r="J8" s="98">
        <v>4</v>
      </c>
      <c r="K8" s="98">
        <v>3</v>
      </c>
      <c r="L8" s="98">
        <v>441</v>
      </c>
      <c r="M8" s="98">
        <v>393.3</v>
      </c>
      <c r="N8" s="98">
        <v>413</v>
      </c>
      <c r="O8" s="98">
        <v>438</v>
      </c>
      <c r="P8" s="101">
        <f t="shared" ref="P8:P21" si="2">O8/C8</f>
        <v>0.95424836601307195</v>
      </c>
      <c r="Q8" s="98">
        <v>344</v>
      </c>
      <c r="R8" s="98">
        <v>35</v>
      </c>
      <c r="S8" s="98">
        <v>2</v>
      </c>
      <c r="T8" s="98">
        <v>126</v>
      </c>
      <c r="U8" s="98">
        <v>1533.1</v>
      </c>
      <c r="V8" s="98">
        <v>1619.2</v>
      </c>
    </row>
    <row r="9" spans="2:22" ht="35.1" customHeight="1" x14ac:dyDescent="0.2">
      <c r="B9" s="108" t="s">
        <v>2</v>
      </c>
      <c r="C9" s="117">
        <f t="shared" si="0"/>
        <v>525</v>
      </c>
      <c r="D9" s="101">
        <f>C9/'1.1. Кол-во ГС'!L9</f>
        <v>0.48076923076923078</v>
      </c>
      <c r="E9" s="98">
        <v>18</v>
      </c>
      <c r="F9" s="98">
        <v>18</v>
      </c>
      <c r="G9" s="101">
        <f t="shared" si="1"/>
        <v>3.4285714285714287E-2</v>
      </c>
      <c r="H9" s="98">
        <v>9</v>
      </c>
      <c r="I9" s="98">
        <v>0</v>
      </c>
      <c r="J9" s="98">
        <v>0</v>
      </c>
      <c r="K9" s="98">
        <v>18</v>
      </c>
      <c r="L9" s="98">
        <v>725</v>
      </c>
      <c r="M9" s="98">
        <v>503</v>
      </c>
      <c r="N9" s="98">
        <v>323</v>
      </c>
      <c r="O9" s="98">
        <v>507</v>
      </c>
      <c r="P9" s="101">
        <f t="shared" si="2"/>
        <v>0.96571428571428575</v>
      </c>
      <c r="Q9" s="98">
        <v>32</v>
      </c>
      <c r="R9" s="98">
        <v>72</v>
      </c>
      <c r="S9" s="98">
        <v>0</v>
      </c>
      <c r="T9" s="98">
        <v>44</v>
      </c>
      <c r="U9" s="98">
        <v>2352</v>
      </c>
      <c r="V9" s="98">
        <v>2139</v>
      </c>
    </row>
    <row r="10" spans="2:22" ht="35.1" customHeight="1" x14ac:dyDescent="0.2">
      <c r="B10" s="108" t="s">
        <v>3</v>
      </c>
      <c r="C10" s="117">
        <f t="shared" si="0"/>
        <v>1342</v>
      </c>
      <c r="D10" s="101">
        <f>C10/'1.1. Кол-во ГС'!L10</f>
        <v>0.24995343639411435</v>
      </c>
      <c r="E10" s="98">
        <v>0</v>
      </c>
      <c r="F10" s="98">
        <v>0</v>
      </c>
      <c r="G10" s="101">
        <f t="shared" si="1"/>
        <v>0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1227</v>
      </c>
      <c r="O10" s="98">
        <v>1342</v>
      </c>
      <c r="P10" s="101">
        <f t="shared" si="2"/>
        <v>1</v>
      </c>
      <c r="Q10" s="98">
        <v>0</v>
      </c>
      <c r="R10" s="98">
        <v>0</v>
      </c>
      <c r="S10" s="98">
        <v>0</v>
      </c>
      <c r="T10" s="111">
        <v>274</v>
      </c>
      <c r="U10" s="98">
        <v>7650</v>
      </c>
      <c r="V10" s="98">
        <v>7002</v>
      </c>
    </row>
    <row r="11" spans="2:22" ht="35.1" customHeight="1" x14ac:dyDescent="0.2">
      <c r="B11" s="108" t="s">
        <v>4</v>
      </c>
      <c r="C11" s="117">
        <f t="shared" si="0"/>
        <v>580</v>
      </c>
      <c r="D11" s="101">
        <f>C11/'1.1. Кол-во ГС'!L11</f>
        <v>0.33779848573092602</v>
      </c>
      <c r="E11" s="98">
        <v>2</v>
      </c>
      <c r="F11" s="98">
        <v>2</v>
      </c>
      <c r="G11" s="101">
        <f t="shared" si="1"/>
        <v>3.4482758620689655E-3</v>
      </c>
      <c r="H11" s="98">
        <v>0</v>
      </c>
      <c r="I11" s="98">
        <v>0</v>
      </c>
      <c r="J11" s="98">
        <v>0</v>
      </c>
      <c r="K11" s="98">
        <v>0</v>
      </c>
      <c r="L11" s="98">
        <v>23</v>
      </c>
      <c r="M11" s="98">
        <v>23</v>
      </c>
      <c r="N11" s="98">
        <v>578</v>
      </c>
      <c r="O11" s="98">
        <v>578</v>
      </c>
      <c r="P11" s="101">
        <f t="shared" si="2"/>
        <v>0.99655172413793103</v>
      </c>
      <c r="Q11" s="98">
        <v>47</v>
      </c>
      <c r="R11" s="98">
        <v>0</v>
      </c>
      <c r="S11" s="98">
        <v>1</v>
      </c>
      <c r="T11" s="98">
        <v>47</v>
      </c>
      <c r="U11" s="98">
        <v>5141</v>
      </c>
      <c r="V11" s="98">
        <v>4527</v>
      </c>
    </row>
    <row r="12" spans="2:22" ht="35.1" customHeight="1" x14ac:dyDescent="0.2">
      <c r="B12" s="108" t="s">
        <v>5</v>
      </c>
      <c r="C12" s="117">
        <f t="shared" si="0"/>
        <v>428</v>
      </c>
      <c r="D12" s="101">
        <f>C12/'1.1. Кол-во ГС'!L12</f>
        <v>0.32897770945426597</v>
      </c>
      <c r="E12" s="98">
        <v>37</v>
      </c>
      <c r="F12" s="98">
        <v>39</v>
      </c>
      <c r="G12" s="101">
        <f t="shared" si="1"/>
        <v>9.11214953271028E-2</v>
      </c>
      <c r="H12" s="98">
        <v>0</v>
      </c>
      <c r="I12" s="98">
        <v>39</v>
      </c>
      <c r="J12" s="98">
        <v>0</v>
      </c>
      <c r="K12" s="98">
        <v>0</v>
      </c>
      <c r="L12" s="98">
        <v>0</v>
      </c>
      <c r="M12" s="98">
        <v>0</v>
      </c>
      <c r="N12" s="98">
        <v>389</v>
      </c>
      <c r="O12" s="98">
        <v>389</v>
      </c>
      <c r="P12" s="101">
        <f t="shared" si="2"/>
        <v>0.90887850467289721</v>
      </c>
      <c r="Q12" s="98">
        <v>0</v>
      </c>
      <c r="R12" s="98">
        <v>92</v>
      </c>
      <c r="S12" s="98">
        <v>0</v>
      </c>
      <c r="T12" s="98">
        <v>0</v>
      </c>
      <c r="U12" s="98">
        <v>1925.4</v>
      </c>
      <c r="V12" s="98">
        <v>1925.4</v>
      </c>
    </row>
    <row r="13" spans="2:22" ht="35.1" customHeight="1" x14ac:dyDescent="0.2">
      <c r="B13" s="108" t="s">
        <v>6</v>
      </c>
      <c r="C13" s="117">
        <f t="shared" si="0"/>
        <v>1541</v>
      </c>
      <c r="D13" s="101">
        <f>C13/'1.1. Кол-во ГС'!L13</f>
        <v>0.47991279975085643</v>
      </c>
      <c r="E13" s="98">
        <v>0</v>
      </c>
      <c r="F13" s="98">
        <v>8</v>
      </c>
      <c r="G13" s="101">
        <f t="shared" si="1"/>
        <v>5.1914341336794286E-3</v>
      </c>
      <c r="H13" s="98">
        <v>0</v>
      </c>
      <c r="I13" s="98">
        <v>0</v>
      </c>
      <c r="J13" s="98">
        <v>8</v>
      </c>
      <c r="K13" s="98">
        <v>0</v>
      </c>
      <c r="L13" s="98">
        <v>0</v>
      </c>
      <c r="M13" s="98">
        <v>0</v>
      </c>
      <c r="N13" s="98">
        <v>776</v>
      </c>
      <c r="O13" s="98">
        <v>1533</v>
      </c>
      <c r="P13" s="101">
        <f t="shared" si="2"/>
        <v>0.9948085658663206</v>
      </c>
      <c r="Q13" s="98">
        <v>40</v>
      </c>
      <c r="R13" s="98">
        <v>23</v>
      </c>
      <c r="S13" s="98">
        <v>2</v>
      </c>
      <c r="T13" s="98">
        <v>266</v>
      </c>
      <c r="U13" s="98">
        <v>7718</v>
      </c>
      <c r="V13" s="98">
        <v>7963</v>
      </c>
    </row>
    <row r="14" spans="2:22" ht="35.1" customHeight="1" x14ac:dyDescent="0.2">
      <c r="B14" s="108" t="s">
        <v>7</v>
      </c>
      <c r="C14" s="117">
        <f t="shared" si="0"/>
        <v>417</v>
      </c>
      <c r="D14" s="101">
        <f>C14/'1.1. Кол-во ГС'!L14</f>
        <v>0.22824302134646962</v>
      </c>
      <c r="E14" s="98">
        <v>0</v>
      </c>
      <c r="F14" s="98">
        <v>0</v>
      </c>
      <c r="G14" s="101">
        <f t="shared" si="1"/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308</v>
      </c>
      <c r="O14" s="98">
        <v>417</v>
      </c>
      <c r="P14" s="101">
        <f t="shared" si="2"/>
        <v>1</v>
      </c>
      <c r="Q14" s="98">
        <v>0</v>
      </c>
      <c r="R14" s="98">
        <v>0</v>
      </c>
      <c r="S14" s="98">
        <v>0</v>
      </c>
      <c r="T14" s="98">
        <v>117</v>
      </c>
      <c r="U14" s="98">
        <v>2754</v>
      </c>
      <c r="V14" s="98">
        <v>1679</v>
      </c>
    </row>
    <row r="15" spans="2:22" ht="35.1" customHeight="1" x14ac:dyDescent="0.2">
      <c r="B15" s="108" t="s">
        <v>8</v>
      </c>
      <c r="C15" s="117">
        <f t="shared" si="0"/>
        <v>887</v>
      </c>
      <c r="D15" s="101">
        <f>C15/'1.1. Кол-во ГС'!L15</f>
        <v>0.23653333333333335</v>
      </c>
      <c r="E15" s="98">
        <v>24</v>
      </c>
      <c r="F15" s="98">
        <v>25</v>
      </c>
      <c r="G15" s="101">
        <f t="shared" si="1"/>
        <v>2.8184892897406989E-2</v>
      </c>
      <c r="H15" s="98">
        <v>0</v>
      </c>
      <c r="I15" s="98">
        <v>10</v>
      </c>
      <c r="J15" s="98">
        <v>0</v>
      </c>
      <c r="K15" s="98">
        <v>11</v>
      </c>
      <c r="L15" s="98">
        <v>741</v>
      </c>
      <c r="M15" s="98">
        <v>716</v>
      </c>
      <c r="N15" s="98">
        <v>766</v>
      </c>
      <c r="O15" s="98">
        <v>862</v>
      </c>
      <c r="P15" s="101">
        <f t="shared" si="2"/>
        <v>0.971815107102593</v>
      </c>
      <c r="Q15" s="98">
        <v>0</v>
      </c>
      <c r="R15" s="98">
        <v>157</v>
      </c>
      <c r="S15" s="98">
        <v>0</v>
      </c>
      <c r="T15" s="98">
        <v>514</v>
      </c>
      <c r="U15" s="98">
        <v>2746.6</v>
      </c>
      <c r="V15" s="98">
        <v>2653</v>
      </c>
    </row>
    <row r="16" spans="2:22" ht="35.1" customHeight="1" x14ac:dyDescent="0.2">
      <c r="B16" s="108" t="s">
        <v>9</v>
      </c>
      <c r="C16" s="117">
        <f t="shared" si="0"/>
        <v>1689</v>
      </c>
      <c r="D16" s="101">
        <f>C16/'1.1. Кол-во ГС'!L16</f>
        <v>0.83201970443349749</v>
      </c>
      <c r="E16" s="98">
        <v>0</v>
      </c>
      <c r="F16" s="98">
        <v>21</v>
      </c>
      <c r="G16" s="101">
        <f t="shared" si="1"/>
        <v>1.2433392539964476E-2</v>
      </c>
      <c r="H16" s="98">
        <v>0</v>
      </c>
      <c r="I16" s="98">
        <v>19</v>
      </c>
      <c r="J16" s="98">
        <v>1</v>
      </c>
      <c r="K16" s="98">
        <v>19</v>
      </c>
      <c r="L16" s="98">
        <v>0</v>
      </c>
      <c r="M16" s="98">
        <v>24</v>
      </c>
      <c r="N16" s="98">
        <v>847</v>
      </c>
      <c r="O16" s="98">
        <v>1668</v>
      </c>
      <c r="P16" s="101">
        <f t="shared" si="2"/>
        <v>0.98756660746003555</v>
      </c>
      <c r="Q16" s="98">
        <v>0</v>
      </c>
      <c r="R16" s="98">
        <v>275</v>
      </c>
      <c r="S16" s="98">
        <v>0</v>
      </c>
      <c r="T16" s="98">
        <v>333</v>
      </c>
      <c r="U16" s="98">
        <v>7529</v>
      </c>
      <c r="V16" s="98">
        <v>5083</v>
      </c>
    </row>
    <row r="17" spans="2:22" ht="35.1" customHeight="1" x14ac:dyDescent="0.2">
      <c r="B17" s="108" t="s">
        <v>10</v>
      </c>
      <c r="C17" s="117">
        <f t="shared" si="0"/>
        <v>684</v>
      </c>
      <c r="D17" s="101">
        <f>C17/'1.1. Кол-во ГС'!L17</f>
        <v>0.42222222222222222</v>
      </c>
      <c r="E17" s="98">
        <v>3</v>
      </c>
      <c r="F17" s="98">
        <v>17</v>
      </c>
      <c r="G17" s="101">
        <f t="shared" si="1"/>
        <v>2.4853801169590642E-2</v>
      </c>
      <c r="H17" s="98">
        <v>0</v>
      </c>
      <c r="I17" s="98">
        <v>11</v>
      </c>
      <c r="J17" s="98">
        <v>3</v>
      </c>
      <c r="K17" s="98">
        <v>0</v>
      </c>
      <c r="L17" s="98">
        <v>70</v>
      </c>
      <c r="M17" s="98">
        <v>70</v>
      </c>
      <c r="N17" s="98">
        <v>607</v>
      </c>
      <c r="O17" s="98">
        <v>667</v>
      </c>
      <c r="P17" s="101">
        <f t="shared" si="2"/>
        <v>0.97514619883040932</v>
      </c>
      <c r="Q17" s="98">
        <v>20</v>
      </c>
      <c r="R17" s="98">
        <v>53</v>
      </c>
      <c r="S17" s="98">
        <v>2</v>
      </c>
      <c r="T17" s="98">
        <v>0</v>
      </c>
      <c r="U17" s="98">
        <v>2082</v>
      </c>
      <c r="V17" s="98">
        <v>2082</v>
      </c>
    </row>
    <row r="18" spans="2:22" ht="35.1" customHeight="1" x14ac:dyDescent="0.2">
      <c r="B18" s="108" t="s">
        <v>11</v>
      </c>
      <c r="C18" s="117">
        <f t="shared" si="0"/>
        <v>1470</v>
      </c>
      <c r="D18" s="101">
        <f>C18/'1.1. Кол-во ГС'!L18</f>
        <v>0.37234042553191488</v>
      </c>
      <c r="E18" s="98">
        <v>20</v>
      </c>
      <c r="F18" s="98">
        <v>20</v>
      </c>
      <c r="G18" s="101">
        <f t="shared" si="1"/>
        <v>1.3605442176870748E-2</v>
      </c>
      <c r="H18" s="98">
        <v>2</v>
      </c>
      <c r="I18" s="98">
        <v>0</v>
      </c>
      <c r="J18" s="98">
        <v>18</v>
      </c>
      <c r="K18" s="98">
        <v>20</v>
      </c>
      <c r="L18" s="98">
        <v>527.6</v>
      </c>
      <c r="M18" s="98">
        <v>528</v>
      </c>
      <c r="N18" s="98">
        <v>1200</v>
      </c>
      <c r="O18" s="98">
        <v>1450</v>
      </c>
      <c r="P18" s="101">
        <f t="shared" si="2"/>
        <v>0.98639455782312924</v>
      </c>
      <c r="Q18" s="98">
        <v>180</v>
      </c>
      <c r="R18" s="98">
        <v>170</v>
      </c>
      <c r="S18" s="98">
        <v>2</v>
      </c>
      <c r="T18" s="98">
        <v>1400</v>
      </c>
      <c r="U18" s="98">
        <v>5813</v>
      </c>
      <c r="V18" s="98">
        <v>5798</v>
      </c>
    </row>
    <row r="19" spans="2:22" ht="35.1" customHeight="1" x14ac:dyDescent="0.2">
      <c r="B19" s="108" t="s">
        <v>12</v>
      </c>
      <c r="C19" s="117">
        <f t="shared" si="0"/>
        <v>365</v>
      </c>
      <c r="D19" s="101">
        <f>C19/'1.1. Кол-во ГС'!L19</f>
        <v>0.15107615894039736</v>
      </c>
      <c r="E19" s="98">
        <v>8</v>
      </c>
      <c r="F19" s="98">
        <v>8</v>
      </c>
      <c r="G19" s="101">
        <f t="shared" si="1"/>
        <v>2.1917808219178082E-2</v>
      </c>
      <c r="H19" s="98">
        <v>0</v>
      </c>
      <c r="I19" s="98">
        <v>0</v>
      </c>
      <c r="J19" s="98">
        <v>1</v>
      </c>
      <c r="K19" s="98">
        <v>5</v>
      </c>
      <c r="L19" s="98">
        <v>170</v>
      </c>
      <c r="M19" s="98">
        <v>149</v>
      </c>
      <c r="N19" s="98">
        <v>378</v>
      </c>
      <c r="O19" s="98">
        <v>357</v>
      </c>
      <c r="P19" s="101">
        <f t="shared" si="2"/>
        <v>0.9780821917808219</v>
      </c>
      <c r="Q19" s="98">
        <v>10</v>
      </c>
      <c r="R19" s="98">
        <v>9</v>
      </c>
      <c r="S19" s="98">
        <v>6</v>
      </c>
      <c r="T19" s="98">
        <v>263</v>
      </c>
      <c r="U19" s="98">
        <v>3144</v>
      </c>
      <c r="V19" s="98">
        <v>1953</v>
      </c>
    </row>
    <row r="20" spans="2:22" ht="35.1" customHeight="1" x14ac:dyDescent="0.2">
      <c r="B20" s="108" t="s">
        <v>13</v>
      </c>
      <c r="C20" s="117">
        <f t="shared" si="0"/>
        <v>415</v>
      </c>
      <c r="D20" s="101">
        <f>C20/'1.1. Кол-во ГС'!L20</f>
        <v>0.30336257309941522</v>
      </c>
      <c r="E20" s="98">
        <v>2</v>
      </c>
      <c r="F20" s="98">
        <v>6</v>
      </c>
      <c r="G20" s="101">
        <f t="shared" si="1"/>
        <v>1.4457831325301205E-2</v>
      </c>
      <c r="H20" s="98">
        <v>0</v>
      </c>
      <c r="I20" s="98">
        <v>3</v>
      </c>
      <c r="J20" s="98">
        <v>1</v>
      </c>
      <c r="K20" s="98">
        <v>0</v>
      </c>
      <c r="L20" s="98">
        <v>60</v>
      </c>
      <c r="M20" s="98">
        <v>60</v>
      </c>
      <c r="N20" s="98">
        <v>360</v>
      </c>
      <c r="O20" s="98">
        <v>409</v>
      </c>
      <c r="P20" s="101">
        <f t="shared" si="2"/>
        <v>0.98554216867469879</v>
      </c>
      <c r="Q20" s="98">
        <v>12</v>
      </c>
      <c r="R20" s="98">
        <v>25</v>
      </c>
      <c r="S20" s="98">
        <v>1</v>
      </c>
      <c r="T20" s="98">
        <v>294</v>
      </c>
      <c r="U20" s="98">
        <v>1287</v>
      </c>
      <c r="V20" s="98">
        <v>1147</v>
      </c>
    </row>
    <row r="21" spans="2:22" ht="35.1" customHeight="1" x14ac:dyDescent="0.2">
      <c r="B21" s="109" t="s">
        <v>16</v>
      </c>
      <c r="C21" s="118">
        <f t="shared" si="0"/>
        <v>13191</v>
      </c>
      <c r="D21" s="103">
        <f>C21/'1.1. Кол-во ГС'!L21</f>
        <v>0.36984803454270171</v>
      </c>
      <c r="E21" s="100">
        <f>SUM(E7:E20)</f>
        <v>256</v>
      </c>
      <c r="F21" s="100">
        <f>SUM(F7:F20)</f>
        <v>301</v>
      </c>
      <c r="G21" s="103">
        <f t="shared" si="1"/>
        <v>2.2818588431506331E-2</v>
      </c>
      <c r="H21" s="105">
        <f t="shared" ref="H21:O21" si="3">SUM(H7:H20)</f>
        <v>24</v>
      </c>
      <c r="I21" s="105">
        <f t="shared" si="3"/>
        <v>83</v>
      </c>
      <c r="J21" s="105">
        <f t="shared" si="3"/>
        <v>43</v>
      </c>
      <c r="K21" s="105">
        <f t="shared" si="3"/>
        <v>102</v>
      </c>
      <c r="L21" s="105">
        <f t="shared" si="3"/>
        <v>5292.6</v>
      </c>
      <c r="M21" s="105">
        <f t="shared" si="3"/>
        <v>4980.3</v>
      </c>
      <c r="N21" s="105">
        <f t="shared" si="3"/>
        <v>10400</v>
      </c>
      <c r="O21" s="105">
        <f t="shared" si="3"/>
        <v>12890</v>
      </c>
      <c r="P21" s="103">
        <f t="shared" si="2"/>
        <v>0.9771814115684937</v>
      </c>
      <c r="Q21" s="105">
        <f t="shared" ref="Q21:V21" si="4">SUM(Q7:Q20)</f>
        <v>685</v>
      </c>
      <c r="R21" s="105">
        <f t="shared" si="4"/>
        <v>921</v>
      </c>
      <c r="S21" s="105">
        <f t="shared" si="4"/>
        <v>19</v>
      </c>
      <c r="T21" s="105">
        <f t="shared" si="4"/>
        <v>4069</v>
      </c>
      <c r="U21" s="105">
        <f t="shared" si="4"/>
        <v>66777.100000000006</v>
      </c>
      <c r="V21" s="105">
        <f t="shared" si="4"/>
        <v>60790.600000000006</v>
      </c>
    </row>
    <row r="22" spans="2:22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</sheetData>
  <sheetProtection formatCells="0" formatColumns="0" formatRows="0" selectLockedCells="1"/>
  <mergeCells count="11">
    <mergeCell ref="B4:B6"/>
    <mergeCell ref="C4:D4"/>
    <mergeCell ref="C5:C6"/>
    <mergeCell ref="D5:D6"/>
    <mergeCell ref="B2:V2"/>
    <mergeCell ref="U5:V5"/>
    <mergeCell ref="N4:V4"/>
    <mergeCell ref="L5:M5"/>
    <mergeCell ref="E4:M4"/>
    <mergeCell ref="E5:K5"/>
    <mergeCell ref="N5:T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4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6FAA-947B-4AB7-8985-04B2796F3813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84" t="s">
        <v>129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20" t="s">
        <v>14</v>
      </c>
      <c r="C4" s="246" t="s">
        <v>133</v>
      </c>
      <c r="D4" s="247"/>
      <c r="E4" s="247"/>
      <c r="F4" s="247"/>
      <c r="G4" s="247"/>
      <c r="H4" s="247"/>
      <c r="I4" s="247"/>
      <c r="J4" s="248"/>
      <c r="K4" s="238" t="s">
        <v>188</v>
      </c>
      <c r="L4" s="238"/>
    </row>
    <row r="5" spans="2:12" ht="18.75" customHeight="1" x14ac:dyDescent="0.2">
      <c r="B5" s="221"/>
      <c r="C5" s="220" t="s">
        <v>15</v>
      </c>
      <c r="D5" s="300" t="s">
        <v>36</v>
      </c>
      <c r="E5" s="238" t="s">
        <v>65</v>
      </c>
      <c r="F5" s="238"/>
      <c r="G5" s="238"/>
      <c r="H5" s="238"/>
      <c r="I5" s="238"/>
      <c r="J5" s="238"/>
      <c r="K5" s="238"/>
      <c r="L5" s="238"/>
    </row>
    <row r="6" spans="2:12" ht="105" customHeight="1" x14ac:dyDescent="0.2">
      <c r="B6" s="221"/>
      <c r="C6" s="221"/>
      <c r="D6" s="301"/>
      <c r="E6" s="238" t="s">
        <v>195</v>
      </c>
      <c r="F6" s="238"/>
      <c r="G6" s="246" t="s">
        <v>194</v>
      </c>
      <c r="H6" s="247"/>
      <c r="I6" s="248"/>
      <c r="J6" s="217" t="s">
        <v>135</v>
      </c>
      <c r="K6" s="217" t="s">
        <v>118</v>
      </c>
      <c r="L6" s="217" t="s">
        <v>119</v>
      </c>
    </row>
    <row r="7" spans="2:12" ht="55.5" customHeight="1" x14ac:dyDescent="0.2">
      <c r="B7" s="222"/>
      <c r="C7" s="222"/>
      <c r="D7" s="302"/>
      <c r="E7" s="21" t="s">
        <v>118</v>
      </c>
      <c r="F7" s="21" t="s">
        <v>119</v>
      </c>
      <c r="G7" s="94" t="s">
        <v>118</v>
      </c>
      <c r="H7" s="94" t="s">
        <v>119</v>
      </c>
      <c r="I7" s="94" t="s">
        <v>134</v>
      </c>
      <c r="J7" s="219"/>
      <c r="K7" s="219"/>
      <c r="L7" s="219"/>
    </row>
    <row r="8" spans="2:12" ht="30" customHeight="1" x14ac:dyDescent="0.2">
      <c r="B8" s="108" t="s">
        <v>0</v>
      </c>
      <c r="C8" s="110">
        <f>F8+H8+I8+J8</f>
        <v>3007</v>
      </c>
      <c r="D8" s="136">
        <f>C8/'1.1. Кол-во ГС'!L7</f>
        <v>0.61707367124974344</v>
      </c>
      <c r="E8" s="111">
        <v>1565</v>
      </c>
      <c r="F8" s="98">
        <v>2299</v>
      </c>
      <c r="G8" s="98">
        <v>112</v>
      </c>
      <c r="H8" s="98">
        <v>120</v>
      </c>
      <c r="I8" s="98">
        <v>2</v>
      </c>
      <c r="J8" s="98">
        <v>586</v>
      </c>
      <c r="K8" s="98">
        <v>1807</v>
      </c>
      <c r="L8" s="98">
        <v>206</v>
      </c>
    </row>
    <row r="9" spans="2:12" ht="30" customHeight="1" x14ac:dyDescent="0.2">
      <c r="B9" s="108" t="s">
        <v>1</v>
      </c>
      <c r="C9" s="110">
        <f t="shared" ref="C9:C22" si="0">F9+H9+I9+J9</f>
        <v>672</v>
      </c>
      <c r="D9" s="136">
        <f>C9/'1.1. Кол-во ГС'!L8</f>
        <v>0.58741258741258739</v>
      </c>
      <c r="E9" s="111">
        <v>317</v>
      </c>
      <c r="F9" s="98">
        <v>414</v>
      </c>
      <c r="G9" s="98">
        <v>3</v>
      </c>
      <c r="H9" s="98">
        <v>3</v>
      </c>
      <c r="I9" s="98">
        <v>0</v>
      </c>
      <c r="J9" s="98">
        <v>255</v>
      </c>
      <c r="K9" s="98">
        <v>145.19999999999999</v>
      </c>
      <c r="L9" s="98">
        <v>108.3</v>
      </c>
    </row>
    <row r="10" spans="2:12" ht="30" customHeight="1" x14ac:dyDescent="0.2">
      <c r="B10" s="108" t="s">
        <v>2</v>
      </c>
      <c r="C10" s="110">
        <f t="shared" si="0"/>
        <v>1024</v>
      </c>
      <c r="D10" s="136">
        <f>C10/'1.1. Кол-во ГС'!L9</f>
        <v>0.93772893772893773</v>
      </c>
      <c r="E10" s="98">
        <v>149</v>
      </c>
      <c r="F10" s="98">
        <v>239</v>
      </c>
      <c r="G10" s="98">
        <v>350</v>
      </c>
      <c r="H10" s="98">
        <v>373</v>
      </c>
      <c r="I10" s="98">
        <v>0</v>
      </c>
      <c r="J10" s="98">
        <v>412</v>
      </c>
      <c r="K10" s="98">
        <v>108</v>
      </c>
      <c r="L10" s="98">
        <v>46</v>
      </c>
    </row>
    <row r="11" spans="2:12" ht="30" customHeight="1" x14ac:dyDescent="0.2">
      <c r="B11" s="108" t="s">
        <v>3</v>
      </c>
      <c r="C11" s="110">
        <f t="shared" si="0"/>
        <v>1571</v>
      </c>
      <c r="D11" s="136">
        <f>C11/'1.1. Кол-во ГС'!L10</f>
        <v>0.29260569938536041</v>
      </c>
      <c r="E11" s="98">
        <v>1020</v>
      </c>
      <c r="F11" s="98">
        <v>1242</v>
      </c>
      <c r="G11" s="98">
        <v>0</v>
      </c>
      <c r="H11" s="98">
        <v>0</v>
      </c>
      <c r="I11" s="98">
        <v>17</v>
      </c>
      <c r="J11" s="98">
        <v>312</v>
      </c>
      <c r="K11" s="98">
        <v>2800</v>
      </c>
      <c r="L11" s="98">
        <v>3456</v>
      </c>
    </row>
    <row r="12" spans="2:12" ht="30" customHeight="1" x14ac:dyDescent="0.2">
      <c r="B12" s="108" t="s">
        <v>4</v>
      </c>
      <c r="C12" s="110">
        <f t="shared" si="0"/>
        <v>1478</v>
      </c>
      <c r="D12" s="136">
        <f>C12/'1.1. Кол-во ГС'!L11</f>
        <v>0.86080372743156663</v>
      </c>
      <c r="E12" s="98">
        <v>1470</v>
      </c>
      <c r="F12" s="98">
        <v>1470</v>
      </c>
      <c r="G12" s="98">
        <v>8</v>
      </c>
      <c r="H12" s="98">
        <v>8</v>
      </c>
      <c r="I12" s="98">
        <v>0</v>
      </c>
      <c r="J12" s="98">
        <v>0</v>
      </c>
      <c r="K12" s="98">
        <v>0</v>
      </c>
      <c r="L12" s="98">
        <v>0</v>
      </c>
    </row>
    <row r="13" spans="2:12" ht="30" customHeight="1" x14ac:dyDescent="0.2">
      <c r="B13" s="108" t="s">
        <v>5</v>
      </c>
      <c r="C13" s="110">
        <f t="shared" si="0"/>
        <v>997</v>
      </c>
      <c r="D13" s="136">
        <f>C13/'1.1. Кол-во ГС'!L12</f>
        <v>0.76633358954650266</v>
      </c>
      <c r="E13" s="98">
        <v>941</v>
      </c>
      <c r="F13" s="98">
        <v>951</v>
      </c>
      <c r="G13" s="98">
        <v>65</v>
      </c>
      <c r="H13" s="98">
        <v>1</v>
      </c>
      <c r="I13" s="98">
        <v>0</v>
      </c>
      <c r="J13" s="98">
        <v>45</v>
      </c>
      <c r="K13" s="98">
        <v>0</v>
      </c>
      <c r="L13" s="98">
        <v>0</v>
      </c>
    </row>
    <row r="14" spans="2:12" ht="30" customHeight="1" x14ac:dyDescent="0.2">
      <c r="B14" s="108" t="s">
        <v>6</v>
      </c>
      <c r="C14" s="110">
        <f t="shared" si="0"/>
        <v>2200</v>
      </c>
      <c r="D14" s="136">
        <f>C14/'1.1. Кол-во ГС'!L13</f>
        <v>0.68514481469947053</v>
      </c>
      <c r="E14" s="98">
        <v>377</v>
      </c>
      <c r="F14" s="98">
        <v>2180</v>
      </c>
      <c r="G14" s="98">
        <v>0</v>
      </c>
      <c r="H14" s="98">
        <v>14</v>
      </c>
      <c r="I14" s="98">
        <v>5</v>
      </c>
      <c r="J14" s="98">
        <v>1</v>
      </c>
      <c r="K14" s="98">
        <v>1023</v>
      </c>
      <c r="L14" s="98">
        <v>1163</v>
      </c>
    </row>
    <row r="15" spans="2:12" ht="30" customHeight="1" x14ac:dyDescent="0.2">
      <c r="B15" s="108" t="s">
        <v>7</v>
      </c>
      <c r="C15" s="110">
        <f t="shared" si="0"/>
        <v>182</v>
      </c>
      <c r="D15" s="136">
        <f>C15/'1.1. Кол-во ГС'!L14</f>
        <v>9.9616858237547887E-2</v>
      </c>
      <c r="E15" s="98">
        <v>272</v>
      </c>
      <c r="F15" s="98">
        <v>104</v>
      </c>
      <c r="G15" s="98">
        <v>20</v>
      </c>
      <c r="H15" s="98">
        <v>69</v>
      </c>
      <c r="I15" s="98">
        <v>1</v>
      </c>
      <c r="J15" s="98">
        <v>8</v>
      </c>
      <c r="K15" s="98">
        <v>50</v>
      </c>
      <c r="L15" s="98">
        <v>82</v>
      </c>
    </row>
    <row r="16" spans="2:12" ht="30" customHeight="1" x14ac:dyDescent="0.2">
      <c r="B16" s="108" t="s">
        <v>8</v>
      </c>
      <c r="C16" s="110">
        <f t="shared" si="0"/>
        <v>3815</v>
      </c>
      <c r="D16" s="136">
        <f>C16/'1.1. Кол-во ГС'!L15</f>
        <v>1.0173333333333334</v>
      </c>
      <c r="E16" s="98">
        <v>587</v>
      </c>
      <c r="F16" s="98">
        <v>3323</v>
      </c>
      <c r="G16" s="98">
        <v>20</v>
      </c>
      <c r="H16" s="98">
        <v>396</v>
      </c>
      <c r="I16" s="98">
        <v>11</v>
      </c>
      <c r="J16" s="98">
        <v>85</v>
      </c>
      <c r="K16" s="98">
        <v>1353</v>
      </c>
      <c r="L16" s="98">
        <v>10066</v>
      </c>
    </row>
    <row r="17" spans="2:12" ht="30" customHeight="1" x14ac:dyDescent="0.2">
      <c r="B17" s="108" t="s">
        <v>9</v>
      </c>
      <c r="C17" s="110">
        <f t="shared" si="0"/>
        <v>384</v>
      </c>
      <c r="D17" s="136">
        <f>C17/'1.1. Кол-во ГС'!L16</f>
        <v>0.18916256157635469</v>
      </c>
      <c r="E17" s="98">
        <v>0</v>
      </c>
      <c r="F17" s="98">
        <v>287</v>
      </c>
      <c r="G17" s="98">
        <v>0</v>
      </c>
      <c r="H17" s="98">
        <v>54</v>
      </c>
      <c r="I17" s="98">
        <v>0</v>
      </c>
      <c r="J17" s="98">
        <v>43</v>
      </c>
      <c r="K17" s="98">
        <v>0</v>
      </c>
      <c r="L17" s="98">
        <v>146</v>
      </c>
    </row>
    <row r="18" spans="2:12" ht="30" customHeight="1" x14ac:dyDescent="0.2">
      <c r="B18" s="108" t="s">
        <v>10</v>
      </c>
      <c r="C18" s="110">
        <f t="shared" si="0"/>
        <v>1674</v>
      </c>
      <c r="D18" s="136">
        <f>C18/'1.1. Кол-во ГС'!L17</f>
        <v>1.0333333333333334</v>
      </c>
      <c r="E18" s="98">
        <v>308</v>
      </c>
      <c r="F18" s="98">
        <v>1571</v>
      </c>
      <c r="G18" s="98">
        <v>0</v>
      </c>
      <c r="H18" s="98">
        <v>103</v>
      </c>
      <c r="I18" s="98">
        <v>0</v>
      </c>
      <c r="J18" s="98">
        <v>0</v>
      </c>
      <c r="K18" s="98">
        <v>196</v>
      </c>
      <c r="L18" s="98">
        <v>199</v>
      </c>
    </row>
    <row r="19" spans="2:12" ht="30" customHeight="1" x14ac:dyDescent="0.2">
      <c r="B19" s="108" t="s">
        <v>11</v>
      </c>
      <c r="C19" s="110">
        <f t="shared" si="0"/>
        <v>1230</v>
      </c>
      <c r="D19" s="136">
        <f>C19/'1.1. Кол-во ГС'!L18</f>
        <v>0.31155015197568386</v>
      </c>
      <c r="E19" s="98">
        <v>698</v>
      </c>
      <c r="F19" s="98">
        <v>1200</v>
      </c>
      <c r="G19" s="98">
        <v>19</v>
      </c>
      <c r="H19" s="98">
        <v>22</v>
      </c>
      <c r="I19" s="98">
        <v>0</v>
      </c>
      <c r="J19" s="98">
        <v>8</v>
      </c>
      <c r="K19" s="98">
        <v>621</v>
      </c>
      <c r="L19" s="98">
        <v>405</v>
      </c>
    </row>
    <row r="20" spans="2:12" ht="30" customHeight="1" x14ac:dyDescent="0.2">
      <c r="B20" s="108" t="s">
        <v>12</v>
      </c>
      <c r="C20" s="110">
        <f t="shared" si="0"/>
        <v>663</v>
      </c>
      <c r="D20" s="136">
        <f>C20/'1.1. Кол-во ГС'!L19</f>
        <v>0.27442052980132453</v>
      </c>
      <c r="E20" s="98">
        <v>206</v>
      </c>
      <c r="F20" s="98">
        <v>444</v>
      </c>
      <c r="G20" s="98">
        <v>30</v>
      </c>
      <c r="H20" s="98">
        <v>30</v>
      </c>
      <c r="I20" s="98">
        <v>0</v>
      </c>
      <c r="J20" s="98">
        <v>189</v>
      </c>
      <c r="K20" s="98">
        <v>0</v>
      </c>
      <c r="L20" s="98">
        <v>104</v>
      </c>
    </row>
    <row r="21" spans="2:12" ht="30" customHeight="1" x14ac:dyDescent="0.2">
      <c r="B21" s="108" t="s">
        <v>13</v>
      </c>
      <c r="C21" s="110">
        <f t="shared" si="0"/>
        <v>2566</v>
      </c>
      <c r="D21" s="136">
        <f>C21/'1.1. Кол-во ГС'!L20</f>
        <v>1.8757309941520468</v>
      </c>
      <c r="E21" s="98">
        <v>1206</v>
      </c>
      <c r="F21" s="98">
        <v>2274</v>
      </c>
      <c r="G21" s="98">
        <v>60</v>
      </c>
      <c r="H21" s="98">
        <v>65</v>
      </c>
      <c r="I21" s="98">
        <v>5</v>
      </c>
      <c r="J21" s="98">
        <v>222</v>
      </c>
      <c r="K21" s="98">
        <v>202</v>
      </c>
      <c r="L21" s="98">
        <v>209</v>
      </c>
    </row>
    <row r="22" spans="2:12" ht="30" customHeight="1" x14ac:dyDescent="0.2">
      <c r="B22" s="109" t="s">
        <v>16</v>
      </c>
      <c r="C22" s="114">
        <f t="shared" si="0"/>
        <v>21463</v>
      </c>
      <c r="D22" s="137">
        <f>C22/'1.1. Кол-во ГС'!L21</f>
        <v>0.60177760331968821</v>
      </c>
      <c r="E22" s="100">
        <f>SUM(E8:E21)</f>
        <v>9116</v>
      </c>
      <c r="F22" s="100">
        <f t="shared" ref="F22:L22" si="1">SUM(F8:F21)</f>
        <v>17998</v>
      </c>
      <c r="G22" s="100">
        <f t="shared" si="1"/>
        <v>687</v>
      </c>
      <c r="H22" s="100">
        <f t="shared" si="1"/>
        <v>1258</v>
      </c>
      <c r="I22" s="100">
        <f t="shared" si="1"/>
        <v>41</v>
      </c>
      <c r="J22" s="100">
        <f t="shared" si="1"/>
        <v>2166</v>
      </c>
      <c r="K22" s="100">
        <f t="shared" si="1"/>
        <v>8305.2000000000007</v>
      </c>
      <c r="L22" s="100">
        <f t="shared" si="1"/>
        <v>16190.3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70AD-58EC-4F7A-8464-7C4A7223DA52}">
  <sheetPr>
    <pageSetUpPr fitToPage="1"/>
  </sheetPr>
  <dimension ref="B1:I21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4" t="s">
        <v>88</v>
      </c>
      <c r="C2" s="234"/>
      <c r="D2" s="234"/>
      <c r="E2" s="234"/>
      <c r="F2" s="234"/>
      <c r="G2" s="234"/>
      <c r="H2" s="234"/>
      <c r="I2" s="234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30" t="s">
        <v>14</v>
      </c>
      <c r="C4" s="230" t="s">
        <v>82</v>
      </c>
      <c r="D4" s="303" t="s">
        <v>36</v>
      </c>
      <c r="E4" s="238" t="s">
        <v>86</v>
      </c>
      <c r="F4" s="238"/>
      <c r="G4" s="238"/>
      <c r="H4" s="238"/>
      <c r="I4" s="217" t="s">
        <v>89</v>
      </c>
    </row>
    <row r="5" spans="2:9" ht="132" customHeight="1" x14ac:dyDescent="0.2">
      <c r="B5" s="230"/>
      <c r="C5" s="230"/>
      <c r="D5" s="303"/>
      <c r="E5" s="38" t="s">
        <v>83</v>
      </c>
      <c r="F5" s="57" t="s">
        <v>84</v>
      </c>
      <c r="G5" s="38" t="s">
        <v>85</v>
      </c>
      <c r="H5" s="57" t="s">
        <v>84</v>
      </c>
      <c r="I5" s="219"/>
    </row>
    <row r="6" spans="2:9" ht="30" customHeight="1" x14ac:dyDescent="0.2">
      <c r="B6" s="108" t="s">
        <v>0</v>
      </c>
      <c r="C6" s="110">
        <f>E6+G6</f>
        <v>2729</v>
      </c>
      <c r="D6" s="101">
        <f>C6/'1.2. Кол-во МС'!H7</f>
        <v>0.33699678933069893</v>
      </c>
      <c r="E6" s="98">
        <v>229</v>
      </c>
      <c r="F6" s="101">
        <f>E6/C6</f>
        <v>8.3913521436423597E-2</v>
      </c>
      <c r="G6" s="98">
        <v>2500</v>
      </c>
      <c r="H6" s="101">
        <f>G6/C6</f>
        <v>0.91608647856357639</v>
      </c>
      <c r="I6" s="98">
        <v>1189</v>
      </c>
    </row>
    <row r="7" spans="2:9" ht="30" customHeight="1" x14ac:dyDescent="0.2">
      <c r="B7" s="108" t="s">
        <v>1</v>
      </c>
      <c r="C7" s="110">
        <f t="shared" ref="C7:C20" si="0">E7+G7</f>
        <v>595</v>
      </c>
      <c r="D7" s="101">
        <f>C7/'1.2. Кол-во МС'!H8</f>
        <v>0.37350910232266166</v>
      </c>
      <c r="E7" s="98">
        <v>72</v>
      </c>
      <c r="F7" s="101">
        <f t="shared" ref="F7:F20" si="1">E7/C7</f>
        <v>0.12100840336134454</v>
      </c>
      <c r="G7" s="98">
        <v>523</v>
      </c>
      <c r="H7" s="101">
        <f t="shared" ref="H7:H20" si="2">G7/C7</f>
        <v>0.87899159663865545</v>
      </c>
      <c r="I7" s="98">
        <v>722</v>
      </c>
    </row>
    <row r="8" spans="2:9" ht="30" customHeight="1" x14ac:dyDescent="0.2">
      <c r="B8" s="108" t="s">
        <v>2</v>
      </c>
      <c r="C8" s="110">
        <f t="shared" si="0"/>
        <v>696</v>
      </c>
      <c r="D8" s="101">
        <f>C8/'1.2. Кол-во МС'!H9</f>
        <v>0.37179487179487181</v>
      </c>
      <c r="E8" s="98">
        <v>5</v>
      </c>
      <c r="F8" s="101">
        <f t="shared" si="1"/>
        <v>7.1839080459770114E-3</v>
      </c>
      <c r="G8" s="98">
        <v>691</v>
      </c>
      <c r="H8" s="101">
        <f t="shared" si="2"/>
        <v>0.99281609195402298</v>
      </c>
      <c r="I8" s="98">
        <v>726</v>
      </c>
    </row>
    <row r="9" spans="2:9" ht="30" customHeight="1" x14ac:dyDescent="0.2">
      <c r="B9" s="108" t="s">
        <v>3</v>
      </c>
      <c r="C9" s="110">
        <f t="shared" si="0"/>
        <v>2214</v>
      </c>
      <c r="D9" s="101">
        <f>C9/'1.2. Кол-во МС'!H10</f>
        <v>0.3724137931034483</v>
      </c>
      <c r="E9" s="98">
        <v>42</v>
      </c>
      <c r="F9" s="101">
        <f t="shared" si="1"/>
        <v>1.8970189701897018E-2</v>
      </c>
      <c r="G9" s="98">
        <v>2172</v>
      </c>
      <c r="H9" s="101">
        <f t="shared" si="2"/>
        <v>0.98102981029810299</v>
      </c>
      <c r="I9" s="98">
        <v>1847</v>
      </c>
    </row>
    <row r="10" spans="2:9" ht="30" customHeight="1" x14ac:dyDescent="0.2">
      <c r="B10" s="108" t="s">
        <v>4</v>
      </c>
      <c r="C10" s="110">
        <f t="shared" si="0"/>
        <v>1010</v>
      </c>
      <c r="D10" s="101">
        <f>C10/'1.2. Кол-во МС'!H11</f>
        <v>0.32258064516129031</v>
      </c>
      <c r="E10" s="98">
        <v>48</v>
      </c>
      <c r="F10" s="101">
        <f t="shared" si="1"/>
        <v>4.7524752475247525E-2</v>
      </c>
      <c r="G10" s="98">
        <v>962</v>
      </c>
      <c r="H10" s="101">
        <f t="shared" si="2"/>
        <v>0.95247524752475243</v>
      </c>
      <c r="I10" s="98">
        <v>617</v>
      </c>
    </row>
    <row r="11" spans="2:9" ht="30" customHeight="1" x14ac:dyDescent="0.2">
      <c r="B11" s="108" t="s">
        <v>5</v>
      </c>
      <c r="C11" s="110">
        <f t="shared" si="0"/>
        <v>613</v>
      </c>
      <c r="D11" s="101">
        <f>C11/'1.2. Кол-во МС'!H12</f>
        <v>0.27402771569065715</v>
      </c>
      <c r="E11" s="99">
        <v>43</v>
      </c>
      <c r="F11" s="101">
        <f t="shared" si="1"/>
        <v>7.01468189233279E-2</v>
      </c>
      <c r="G11" s="99">
        <v>570</v>
      </c>
      <c r="H11" s="101">
        <f t="shared" si="2"/>
        <v>0.92985318107667214</v>
      </c>
      <c r="I11" s="98">
        <v>276</v>
      </c>
    </row>
    <row r="12" spans="2:9" ht="30" customHeight="1" x14ac:dyDescent="0.2">
      <c r="B12" s="108" t="s">
        <v>6</v>
      </c>
      <c r="C12" s="110">
        <f t="shared" si="0"/>
        <v>1657</v>
      </c>
      <c r="D12" s="101">
        <f>C12/'1.2. Кол-во МС'!H13</f>
        <v>0.24417919245505451</v>
      </c>
      <c r="E12" s="98">
        <v>39</v>
      </c>
      <c r="F12" s="101">
        <f t="shared" si="1"/>
        <v>2.3536511768255886E-2</v>
      </c>
      <c r="G12" s="98">
        <v>1618</v>
      </c>
      <c r="H12" s="101">
        <f t="shared" si="2"/>
        <v>0.97646348823174411</v>
      </c>
      <c r="I12" s="98">
        <v>967</v>
      </c>
    </row>
    <row r="13" spans="2:9" ht="30" customHeight="1" x14ac:dyDescent="0.2">
      <c r="B13" s="108" t="s">
        <v>7</v>
      </c>
      <c r="C13" s="110">
        <f t="shared" si="0"/>
        <v>361</v>
      </c>
      <c r="D13" s="101">
        <f>C13/'1.2. Кол-во МС'!H14</f>
        <v>9.1438703140830802E-2</v>
      </c>
      <c r="E13" s="98">
        <v>16</v>
      </c>
      <c r="F13" s="101">
        <f t="shared" si="1"/>
        <v>4.4321329639889197E-2</v>
      </c>
      <c r="G13" s="98">
        <v>345</v>
      </c>
      <c r="H13" s="101">
        <f t="shared" si="2"/>
        <v>0.95567867036011078</v>
      </c>
      <c r="I13" s="98">
        <v>112</v>
      </c>
    </row>
    <row r="14" spans="2:9" ht="30" customHeight="1" x14ac:dyDescent="0.2">
      <c r="B14" s="108" t="s">
        <v>8</v>
      </c>
      <c r="C14" s="110">
        <f t="shared" si="0"/>
        <v>2047</v>
      </c>
      <c r="D14" s="101">
        <f>C14/'1.2. Кол-во МС'!H15</f>
        <v>0.26577512334458581</v>
      </c>
      <c r="E14" s="98">
        <v>107</v>
      </c>
      <c r="F14" s="101">
        <f t="shared" si="1"/>
        <v>5.2271617000488518E-2</v>
      </c>
      <c r="G14" s="98">
        <v>1940</v>
      </c>
      <c r="H14" s="101">
        <f t="shared" si="2"/>
        <v>0.94772838299951145</v>
      </c>
      <c r="I14" s="98">
        <v>2843</v>
      </c>
    </row>
    <row r="15" spans="2:9" ht="30" customHeight="1" x14ac:dyDescent="0.2">
      <c r="B15" s="108" t="s">
        <v>9</v>
      </c>
      <c r="C15" s="110">
        <f t="shared" si="0"/>
        <v>2324</v>
      </c>
      <c r="D15" s="101">
        <f>C15/'1.2. Кол-во МС'!H16</f>
        <v>0.48619246861924686</v>
      </c>
      <c r="E15" s="98">
        <v>58</v>
      </c>
      <c r="F15" s="101">
        <f t="shared" si="1"/>
        <v>2.4956970740103269E-2</v>
      </c>
      <c r="G15" s="98">
        <v>2266</v>
      </c>
      <c r="H15" s="101">
        <f t="shared" si="2"/>
        <v>0.97504302925989672</v>
      </c>
      <c r="I15" s="98">
        <v>602</v>
      </c>
    </row>
    <row r="16" spans="2:9" ht="30" customHeight="1" x14ac:dyDescent="0.2">
      <c r="B16" s="108" t="s">
        <v>10</v>
      </c>
      <c r="C16" s="110">
        <f t="shared" si="0"/>
        <v>1234</v>
      </c>
      <c r="D16" s="101">
        <f>C16/'1.2. Кол-во МС'!H17</f>
        <v>0.38180693069306931</v>
      </c>
      <c r="E16" s="98">
        <v>78</v>
      </c>
      <c r="F16" s="101">
        <f t="shared" si="1"/>
        <v>6.3209076175040513E-2</v>
      </c>
      <c r="G16" s="98">
        <v>1156</v>
      </c>
      <c r="H16" s="101">
        <f t="shared" si="2"/>
        <v>0.93679092382495943</v>
      </c>
      <c r="I16" s="98">
        <v>1056</v>
      </c>
    </row>
    <row r="17" spans="2:9" ht="30" customHeight="1" x14ac:dyDescent="0.2">
      <c r="B17" s="108" t="s">
        <v>11</v>
      </c>
      <c r="C17" s="110">
        <f t="shared" si="0"/>
        <v>1831</v>
      </c>
      <c r="D17" s="101">
        <f>C17/'1.2. Кол-во МС'!H18</f>
        <v>0.30861284341816958</v>
      </c>
      <c r="E17" s="98">
        <v>70</v>
      </c>
      <c r="F17" s="101">
        <f t="shared" si="1"/>
        <v>3.8230475150191151E-2</v>
      </c>
      <c r="G17" s="98">
        <v>1761</v>
      </c>
      <c r="H17" s="101">
        <f t="shared" si="2"/>
        <v>0.96176952484980882</v>
      </c>
      <c r="I17" s="98">
        <v>1010</v>
      </c>
    </row>
    <row r="18" spans="2:9" ht="30" customHeight="1" x14ac:dyDescent="0.2">
      <c r="B18" s="108" t="s">
        <v>12</v>
      </c>
      <c r="C18" s="110">
        <f t="shared" si="0"/>
        <v>1026</v>
      </c>
      <c r="D18" s="101">
        <f>C18/'1.2. Кол-во МС'!H19</f>
        <v>0.20023419203747073</v>
      </c>
      <c r="E18" s="98">
        <v>128</v>
      </c>
      <c r="F18" s="101">
        <f t="shared" si="1"/>
        <v>0.12475633528265107</v>
      </c>
      <c r="G18" s="98">
        <v>898</v>
      </c>
      <c r="H18" s="101">
        <f t="shared" si="2"/>
        <v>0.87524366471734893</v>
      </c>
      <c r="I18" s="98">
        <v>358</v>
      </c>
    </row>
    <row r="19" spans="2:9" ht="30" customHeight="1" x14ac:dyDescent="0.2">
      <c r="B19" s="108" t="s">
        <v>13</v>
      </c>
      <c r="C19" s="110">
        <f t="shared" si="0"/>
        <v>576</v>
      </c>
      <c r="D19" s="101">
        <f>C19/'1.2. Кол-во МС'!H20</f>
        <v>0.30605738575982999</v>
      </c>
      <c r="E19" s="98">
        <v>12</v>
      </c>
      <c r="F19" s="101">
        <f t="shared" si="1"/>
        <v>2.0833333333333332E-2</v>
      </c>
      <c r="G19" s="98">
        <v>564</v>
      </c>
      <c r="H19" s="101">
        <f t="shared" si="2"/>
        <v>0.97916666666666663</v>
      </c>
      <c r="I19" s="98">
        <v>3403</v>
      </c>
    </row>
    <row r="20" spans="2:9" ht="30" customHeight="1" x14ac:dyDescent="0.2">
      <c r="B20" s="109" t="s">
        <v>16</v>
      </c>
      <c r="C20" s="114">
        <f t="shared" si="0"/>
        <v>18913</v>
      </c>
      <c r="D20" s="103">
        <f>C20/'1.2. Кол-во МС'!H21</f>
        <v>0.30375985737918187</v>
      </c>
      <c r="E20" s="100">
        <f>SUM(E6:E19)</f>
        <v>947</v>
      </c>
      <c r="F20" s="103">
        <f t="shared" si="1"/>
        <v>5.0071379474435573E-2</v>
      </c>
      <c r="G20" s="100">
        <f>SUM(G6:G19)</f>
        <v>17966</v>
      </c>
      <c r="H20" s="103">
        <f t="shared" si="2"/>
        <v>0.94992862052556437</v>
      </c>
      <c r="I20" s="100">
        <f>SUM(I6:I19)</f>
        <v>15728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7341-AC4A-4D6C-B90D-B951A07338E8}">
  <sheetPr>
    <pageSetUpPr fitToPage="1"/>
  </sheetPr>
  <dimension ref="B2:N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4" ht="20.25" x14ac:dyDescent="0.3">
      <c r="B2" s="200" t="s">
        <v>18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4" spans="2:14" ht="62.25" customHeight="1" x14ac:dyDescent="0.2">
      <c r="B4" s="201" t="s">
        <v>14</v>
      </c>
      <c r="C4" s="204" t="s">
        <v>147</v>
      </c>
      <c r="D4" s="205"/>
      <c r="E4" s="205"/>
      <c r="F4" s="206"/>
      <c r="G4" s="204" t="s">
        <v>19</v>
      </c>
      <c r="H4" s="205"/>
      <c r="I4" s="205"/>
      <c r="J4" s="206"/>
      <c r="K4" s="204" t="s">
        <v>157</v>
      </c>
      <c r="L4" s="205"/>
      <c r="M4" s="205"/>
      <c r="N4" s="206"/>
    </row>
    <row r="5" spans="2:14" ht="21.75" customHeight="1" x14ac:dyDescent="0.2">
      <c r="B5" s="202"/>
      <c r="C5" s="198" t="s">
        <v>100</v>
      </c>
      <c r="D5" s="195" t="s">
        <v>57</v>
      </c>
      <c r="E5" s="196"/>
      <c r="F5" s="197"/>
      <c r="G5" s="198" t="s">
        <v>149</v>
      </c>
      <c r="H5" s="195" t="s">
        <v>57</v>
      </c>
      <c r="I5" s="196"/>
      <c r="J5" s="197"/>
      <c r="K5" s="198" t="s">
        <v>100</v>
      </c>
      <c r="L5" s="195" t="s">
        <v>57</v>
      </c>
      <c r="M5" s="196"/>
      <c r="N5" s="197"/>
    </row>
    <row r="6" spans="2:14" ht="147" customHeight="1" x14ac:dyDescent="0.2">
      <c r="B6" s="203"/>
      <c r="C6" s="199"/>
      <c r="D6" s="20" t="s">
        <v>148</v>
      </c>
      <c r="E6" s="20" t="s">
        <v>142</v>
      </c>
      <c r="F6" s="7" t="s">
        <v>145</v>
      </c>
      <c r="G6" s="199"/>
      <c r="H6" s="20" t="s">
        <v>140</v>
      </c>
      <c r="I6" s="20" t="s">
        <v>138</v>
      </c>
      <c r="J6" s="7" t="s">
        <v>145</v>
      </c>
      <c r="K6" s="199"/>
      <c r="L6" s="20" t="s">
        <v>148</v>
      </c>
      <c r="M6" s="20" t="s">
        <v>142</v>
      </c>
      <c r="N6" s="7" t="s">
        <v>197</v>
      </c>
    </row>
    <row r="7" spans="2:14" ht="30" customHeight="1" x14ac:dyDescent="0.2">
      <c r="B7" s="108" t="s">
        <v>0</v>
      </c>
      <c r="C7" s="141">
        <f>G7+K7</f>
        <v>11188</v>
      </c>
      <c r="D7" s="141">
        <f>H7+L7</f>
        <v>10766</v>
      </c>
      <c r="E7" s="141">
        <f>I7+M7</f>
        <v>544</v>
      </c>
      <c r="F7" s="144">
        <f>D7/C7</f>
        <v>0.96228101537361455</v>
      </c>
      <c r="G7" s="145">
        <v>8405</v>
      </c>
      <c r="H7" s="145">
        <v>8098</v>
      </c>
      <c r="I7" s="145">
        <v>453</v>
      </c>
      <c r="J7" s="144">
        <f>H7/G7</f>
        <v>0.96347412254610354</v>
      </c>
      <c r="K7" s="145">
        <v>2783</v>
      </c>
      <c r="L7" s="145">
        <v>2668</v>
      </c>
      <c r="M7" s="145">
        <v>91</v>
      </c>
      <c r="N7" s="144">
        <f>L7/D7</f>
        <v>0.2478172023035482</v>
      </c>
    </row>
    <row r="8" spans="2:14" ht="30" customHeight="1" x14ac:dyDescent="0.2">
      <c r="B8" s="108" t="s">
        <v>1</v>
      </c>
      <c r="C8" s="141">
        <f t="shared" ref="C8:C21" si="0">G8+K8</f>
        <v>2425</v>
      </c>
      <c r="D8" s="141">
        <f t="shared" ref="D8:D21" si="1">H8+L8</f>
        <v>2202</v>
      </c>
      <c r="E8" s="141">
        <f t="shared" ref="E8:E21" si="2">I8+M8</f>
        <v>115</v>
      </c>
      <c r="F8" s="144">
        <f t="shared" ref="F8:F21" si="3">D8/C8</f>
        <v>0.90804123711340201</v>
      </c>
      <c r="G8" s="145">
        <v>1758</v>
      </c>
      <c r="H8" s="146">
        <v>1593</v>
      </c>
      <c r="I8" s="145">
        <v>92</v>
      </c>
      <c r="J8" s="144">
        <f t="shared" ref="J8:J21" si="4">H8/G8</f>
        <v>0.90614334470989766</v>
      </c>
      <c r="K8" s="145">
        <v>667</v>
      </c>
      <c r="L8" s="146">
        <v>609</v>
      </c>
      <c r="M8" s="146">
        <v>23</v>
      </c>
      <c r="N8" s="144">
        <f t="shared" ref="N8:N21" si="5">L8/D8</f>
        <v>0.27656675749318799</v>
      </c>
    </row>
    <row r="9" spans="2:14" ht="30" customHeight="1" x14ac:dyDescent="0.2">
      <c r="B9" s="108" t="s">
        <v>2</v>
      </c>
      <c r="C9" s="141">
        <f t="shared" si="0"/>
        <v>2507</v>
      </c>
      <c r="D9" s="141">
        <f t="shared" si="1"/>
        <v>2383</v>
      </c>
      <c r="E9" s="141">
        <f t="shared" si="2"/>
        <v>76</v>
      </c>
      <c r="F9" s="144">
        <f t="shared" si="3"/>
        <v>0.950538492221779</v>
      </c>
      <c r="G9" s="145">
        <v>1996</v>
      </c>
      <c r="H9" s="146">
        <v>1872</v>
      </c>
      <c r="I9" s="145">
        <v>76</v>
      </c>
      <c r="J9" s="144">
        <f t="shared" si="4"/>
        <v>0.93787575150300606</v>
      </c>
      <c r="K9" s="145">
        <v>511</v>
      </c>
      <c r="L9" s="146">
        <v>511</v>
      </c>
      <c r="M9" s="146">
        <v>0</v>
      </c>
      <c r="N9" s="144">
        <f t="shared" si="5"/>
        <v>0.21443558539655896</v>
      </c>
    </row>
    <row r="10" spans="2:14" ht="30" customHeight="1" x14ac:dyDescent="0.2">
      <c r="B10" s="108" t="s">
        <v>3</v>
      </c>
      <c r="C10" s="141">
        <f t="shared" si="0"/>
        <v>8893</v>
      </c>
      <c r="D10" s="141">
        <f t="shared" si="1"/>
        <v>7931</v>
      </c>
      <c r="E10" s="141">
        <f t="shared" si="2"/>
        <v>518</v>
      </c>
      <c r="F10" s="144">
        <f t="shared" si="3"/>
        <v>0.89182503092319798</v>
      </c>
      <c r="G10" s="145">
        <v>6793</v>
      </c>
      <c r="H10" s="146">
        <v>5945</v>
      </c>
      <c r="I10" s="145">
        <v>451</v>
      </c>
      <c r="J10" s="144">
        <f t="shared" si="4"/>
        <v>0.87516561165906082</v>
      </c>
      <c r="K10" s="145">
        <v>2100</v>
      </c>
      <c r="L10" s="146">
        <v>1986</v>
      </c>
      <c r="M10" s="146">
        <v>67</v>
      </c>
      <c r="N10" s="144">
        <f t="shared" si="5"/>
        <v>0.25040978439036693</v>
      </c>
    </row>
    <row r="11" spans="2:14" ht="30" customHeight="1" x14ac:dyDescent="0.2">
      <c r="B11" s="108" t="s">
        <v>4</v>
      </c>
      <c r="C11" s="141">
        <f t="shared" si="0"/>
        <v>3737</v>
      </c>
      <c r="D11" s="141">
        <f t="shared" si="1"/>
        <v>3450</v>
      </c>
      <c r="E11" s="141">
        <f t="shared" si="2"/>
        <v>168</v>
      </c>
      <c r="F11" s="144">
        <f t="shared" si="3"/>
        <v>0.92320042815092318</v>
      </c>
      <c r="G11" s="145">
        <v>3387</v>
      </c>
      <c r="H11" s="146">
        <v>3131</v>
      </c>
      <c r="I11" s="145">
        <v>158</v>
      </c>
      <c r="J11" s="144">
        <f t="shared" si="4"/>
        <v>0.92441688810156486</v>
      </c>
      <c r="K11" s="145">
        <v>350</v>
      </c>
      <c r="L11" s="146">
        <v>319</v>
      </c>
      <c r="M11" s="146">
        <v>10</v>
      </c>
      <c r="N11" s="144">
        <f t="shared" si="5"/>
        <v>9.2463768115942035E-2</v>
      </c>
    </row>
    <row r="12" spans="2:14" ht="30" customHeight="1" x14ac:dyDescent="0.2">
      <c r="B12" s="108" t="s">
        <v>5</v>
      </c>
      <c r="C12" s="141">
        <f t="shared" si="0"/>
        <v>3525</v>
      </c>
      <c r="D12" s="141">
        <f t="shared" si="1"/>
        <v>3179</v>
      </c>
      <c r="E12" s="141">
        <f t="shared" si="2"/>
        <v>167</v>
      </c>
      <c r="F12" s="144">
        <f t="shared" si="3"/>
        <v>0.90184397163120567</v>
      </c>
      <c r="G12" s="145">
        <v>2521</v>
      </c>
      <c r="H12" s="146">
        <v>2237</v>
      </c>
      <c r="I12" s="145">
        <v>144</v>
      </c>
      <c r="J12" s="144">
        <f t="shared" si="4"/>
        <v>0.88734629115430386</v>
      </c>
      <c r="K12" s="145">
        <v>1004</v>
      </c>
      <c r="L12" s="146">
        <v>942</v>
      </c>
      <c r="M12" s="146">
        <v>23</v>
      </c>
      <c r="N12" s="144">
        <f t="shared" si="5"/>
        <v>0.29631959735765961</v>
      </c>
    </row>
    <row r="13" spans="2:14" ht="30" customHeight="1" x14ac:dyDescent="0.2">
      <c r="B13" s="108" t="s">
        <v>6</v>
      </c>
      <c r="C13" s="141">
        <f t="shared" si="0"/>
        <v>8234</v>
      </c>
      <c r="D13" s="141">
        <f t="shared" si="1"/>
        <v>7748</v>
      </c>
      <c r="E13" s="141">
        <f t="shared" si="2"/>
        <v>424</v>
      </c>
      <c r="F13" s="144">
        <f t="shared" si="3"/>
        <v>0.94097643915472429</v>
      </c>
      <c r="G13" s="145">
        <v>7233</v>
      </c>
      <c r="H13" s="146">
        <v>6786</v>
      </c>
      <c r="I13" s="145">
        <v>399</v>
      </c>
      <c r="J13" s="144">
        <f t="shared" si="4"/>
        <v>0.93819991704686856</v>
      </c>
      <c r="K13" s="145">
        <v>1001</v>
      </c>
      <c r="L13" s="146">
        <v>962</v>
      </c>
      <c r="M13" s="146">
        <v>25</v>
      </c>
      <c r="N13" s="144">
        <f t="shared" si="5"/>
        <v>0.12416107382550336</v>
      </c>
    </row>
    <row r="14" spans="2:14" ht="30" customHeight="1" x14ac:dyDescent="0.2">
      <c r="B14" s="108" t="s">
        <v>7</v>
      </c>
      <c r="C14" s="141">
        <f t="shared" si="0"/>
        <v>5557</v>
      </c>
      <c r="D14" s="141">
        <f t="shared" si="1"/>
        <v>5420</v>
      </c>
      <c r="E14" s="141">
        <f t="shared" si="2"/>
        <v>160</v>
      </c>
      <c r="F14" s="144">
        <f t="shared" si="3"/>
        <v>0.97534640993341726</v>
      </c>
      <c r="G14" s="145">
        <v>4092</v>
      </c>
      <c r="H14" s="146">
        <v>3948</v>
      </c>
      <c r="I14" s="145">
        <v>136</v>
      </c>
      <c r="J14" s="144">
        <f t="shared" si="4"/>
        <v>0.96480938416422291</v>
      </c>
      <c r="K14" s="145">
        <v>1465</v>
      </c>
      <c r="L14" s="146">
        <v>1472</v>
      </c>
      <c r="M14" s="146">
        <v>24</v>
      </c>
      <c r="N14" s="144">
        <f t="shared" si="5"/>
        <v>0.27158671586715866</v>
      </c>
    </row>
    <row r="15" spans="2:14" ht="30" customHeight="1" x14ac:dyDescent="0.2">
      <c r="B15" s="108" t="s">
        <v>8</v>
      </c>
      <c r="C15" s="141">
        <f t="shared" si="0"/>
        <v>10401</v>
      </c>
      <c r="D15" s="141">
        <f t="shared" si="1"/>
        <v>9523</v>
      </c>
      <c r="E15" s="141">
        <f t="shared" si="2"/>
        <v>401</v>
      </c>
      <c r="F15" s="144">
        <f t="shared" si="3"/>
        <v>0.91558503990000961</v>
      </c>
      <c r="G15" s="145">
        <v>8361</v>
      </c>
      <c r="H15" s="146">
        <v>7702</v>
      </c>
      <c r="I15" s="145">
        <v>332</v>
      </c>
      <c r="J15" s="144">
        <f t="shared" si="4"/>
        <v>0.92118167683291474</v>
      </c>
      <c r="K15" s="145">
        <v>2040</v>
      </c>
      <c r="L15" s="146">
        <v>1821</v>
      </c>
      <c r="M15" s="146">
        <v>69</v>
      </c>
      <c r="N15" s="144">
        <f t="shared" si="5"/>
        <v>0.19122125380657357</v>
      </c>
    </row>
    <row r="16" spans="2:14" ht="30" customHeight="1" x14ac:dyDescent="0.2">
      <c r="B16" s="108" t="s">
        <v>9</v>
      </c>
      <c r="C16" s="141">
        <f t="shared" si="0"/>
        <v>6626</v>
      </c>
      <c r="D16" s="141">
        <f t="shared" si="1"/>
        <v>6322</v>
      </c>
      <c r="E16" s="141">
        <f t="shared" si="2"/>
        <v>247</v>
      </c>
      <c r="F16" s="144">
        <f t="shared" si="3"/>
        <v>0.95412013281014185</v>
      </c>
      <c r="G16" s="145">
        <v>5010</v>
      </c>
      <c r="H16" s="146">
        <v>4780</v>
      </c>
      <c r="I16" s="145">
        <v>217</v>
      </c>
      <c r="J16" s="144">
        <f t="shared" si="4"/>
        <v>0.95409181636726548</v>
      </c>
      <c r="K16" s="145">
        <v>1616</v>
      </c>
      <c r="L16" s="146">
        <v>1542</v>
      </c>
      <c r="M16" s="146">
        <v>30</v>
      </c>
      <c r="N16" s="144">
        <f t="shared" si="5"/>
        <v>0.24391015501423599</v>
      </c>
    </row>
    <row r="17" spans="2:14" ht="30" customHeight="1" x14ac:dyDescent="0.2">
      <c r="B17" s="108" t="s">
        <v>10</v>
      </c>
      <c r="C17" s="141">
        <f t="shared" si="0"/>
        <v>5662</v>
      </c>
      <c r="D17" s="141">
        <f t="shared" si="1"/>
        <v>5426</v>
      </c>
      <c r="E17" s="141">
        <f t="shared" si="2"/>
        <v>174</v>
      </c>
      <c r="F17" s="144">
        <f t="shared" si="3"/>
        <v>0.95831861533027196</v>
      </c>
      <c r="G17" s="145">
        <v>3406</v>
      </c>
      <c r="H17" s="146">
        <v>3232</v>
      </c>
      <c r="I17" s="145">
        <v>115</v>
      </c>
      <c r="J17" s="144">
        <f t="shared" si="4"/>
        <v>0.94891368173810919</v>
      </c>
      <c r="K17" s="145">
        <v>2256</v>
      </c>
      <c r="L17" s="146">
        <v>2194</v>
      </c>
      <c r="M17" s="146">
        <v>59</v>
      </c>
      <c r="N17" s="144">
        <f t="shared" si="5"/>
        <v>0.40434942867674162</v>
      </c>
    </row>
    <row r="18" spans="2:14" ht="30" customHeight="1" x14ac:dyDescent="0.2">
      <c r="B18" s="108" t="s">
        <v>11</v>
      </c>
      <c r="C18" s="141">
        <f t="shared" si="0"/>
        <v>8560</v>
      </c>
      <c r="D18" s="141">
        <f t="shared" si="1"/>
        <v>8143</v>
      </c>
      <c r="E18" s="141">
        <f t="shared" si="2"/>
        <v>298</v>
      </c>
      <c r="F18" s="144">
        <f t="shared" si="3"/>
        <v>0.95128504672897196</v>
      </c>
      <c r="G18" s="145">
        <v>6266</v>
      </c>
      <c r="H18" s="146">
        <v>5933</v>
      </c>
      <c r="I18" s="145">
        <v>238</v>
      </c>
      <c r="J18" s="144">
        <f t="shared" si="4"/>
        <v>0.94685604851579952</v>
      </c>
      <c r="K18" s="145">
        <v>2294</v>
      </c>
      <c r="L18" s="146">
        <v>2210</v>
      </c>
      <c r="M18" s="146">
        <v>60</v>
      </c>
      <c r="N18" s="144">
        <f t="shared" si="5"/>
        <v>0.27139874739039666</v>
      </c>
    </row>
    <row r="19" spans="2:14" ht="30" customHeight="1" x14ac:dyDescent="0.2">
      <c r="B19" s="108" t="s">
        <v>12</v>
      </c>
      <c r="C19" s="141">
        <f t="shared" si="0"/>
        <v>7249</v>
      </c>
      <c r="D19" s="141">
        <f t="shared" si="1"/>
        <v>6692</v>
      </c>
      <c r="E19" s="141">
        <f t="shared" si="2"/>
        <v>256</v>
      </c>
      <c r="F19" s="144">
        <f t="shared" si="3"/>
        <v>0.92316181542281694</v>
      </c>
      <c r="G19" s="145">
        <v>5530</v>
      </c>
      <c r="H19" s="146">
        <v>5124</v>
      </c>
      <c r="I19" s="145">
        <v>211</v>
      </c>
      <c r="J19" s="144">
        <f t="shared" si="4"/>
        <v>0.92658227848101271</v>
      </c>
      <c r="K19" s="145">
        <v>1719</v>
      </c>
      <c r="L19" s="146">
        <v>1568</v>
      </c>
      <c r="M19" s="146">
        <v>45</v>
      </c>
      <c r="N19" s="144">
        <f t="shared" si="5"/>
        <v>0.23430962343096234</v>
      </c>
    </row>
    <row r="20" spans="2:14" ht="30" customHeight="1" x14ac:dyDescent="0.2">
      <c r="B20" s="108" t="s">
        <v>13</v>
      </c>
      <c r="C20" s="141">
        <f t="shared" si="0"/>
        <v>3549</v>
      </c>
      <c r="D20" s="141">
        <f t="shared" si="1"/>
        <v>3301</v>
      </c>
      <c r="E20" s="141">
        <f t="shared" si="2"/>
        <v>170</v>
      </c>
      <c r="F20" s="144">
        <f t="shared" si="3"/>
        <v>0.93012116089039165</v>
      </c>
      <c r="G20" s="145">
        <v>2055</v>
      </c>
      <c r="H20" s="146">
        <v>1882</v>
      </c>
      <c r="I20" s="145">
        <v>99</v>
      </c>
      <c r="J20" s="144">
        <f t="shared" si="4"/>
        <v>0.9158150851581508</v>
      </c>
      <c r="K20" s="145">
        <v>1494</v>
      </c>
      <c r="L20" s="146">
        <v>1419</v>
      </c>
      <c r="M20" s="146">
        <v>71</v>
      </c>
      <c r="N20" s="144">
        <f t="shared" si="5"/>
        <v>0.42986973644350196</v>
      </c>
    </row>
    <row r="21" spans="2:14" ht="30" customHeight="1" x14ac:dyDescent="0.2">
      <c r="B21" s="152" t="s">
        <v>90</v>
      </c>
      <c r="C21" s="147">
        <f t="shared" si="0"/>
        <v>88113</v>
      </c>
      <c r="D21" s="147">
        <f t="shared" si="1"/>
        <v>82486</v>
      </c>
      <c r="E21" s="147">
        <f t="shared" si="2"/>
        <v>3718</v>
      </c>
      <c r="F21" s="150">
        <f t="shared" si="3"/>
        <v>0.9361388217402653</v>
      </c>
      <c r="G21" s="151">
        <f>SUM(G7:G20)</f>
        <v>66813</v>
      </c>
      <c r="H21" s="151">
        <f>SUM(H7:H20)</f>
        <v>62263</v>
      </c>
      <c r="I21" s="151">
        <f>SUM(I7:I20)</f>
        <v>3121</v>
      </c>
      <c r="J21" s="150">
        <f t="shared" si="4"/>
        <v>0.93189948063999517</v>
      </c>
      <c r="K21" s="151">
        <f>SUM(K7:K20)</f>
        <v>21300</v>
      </c>
      <c r="L21" s="151">
        <f>SUM(L7:L20)</f>
        <v>20223</v>
      </c>
      <c r="M21" s="151">
        <f>SUM(M7:M20)</f>
        <v>597</v>
      </c>
      <c r="N21" s="150">
        <f t="shared" si="5"/>
        <v>0.24516887714278787</v>
      </c>
    </row>
  </sheetData>
  <sheetProtection formatCells="0" formatColumns="0" formatRows="0" selectLockedCells="1"/>
  <mergeCells count="11"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  <mergeCell ref="L5:N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F91A-768E-469A-9E47-1743C6D7FB51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0" t="s">
        <v>24</v>
      </c>
      <c r="C2" s="200"/>
      <c r="D2" s="200"/>
      <c r="E2" s="200"/>
      <c r="F2" s="200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1288</v>
      </c>
      <c r="D5" s="55">
        <f>C5/'1.1. Кол-во ГС'!L7</f>
        <v>0.26431356453929816</v>
      </c>
      <c r="E5" s="32">
        <v>3585</v>
      </c>
      <c r="F5" s="55">
        <f>E5/'1.1. Кол-во ГС'!L7</f>
        <v>0.73568643546070178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291</v>
      </c>
      <c r="D6" s="55">
        <f>C6/'1.1. Кол-во ГС'!L8</f>
        <v>0.25437062937062938</v>
      </c>
      <c r="E6" s="33">
        <v>853</v>
      </c>
      <c r="F6" s="55">
        <f>E6/'1.1. Кол-во ГС'!L8</f>
        <v>0.74562937062937062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297</v>
      </c>
      <c r="D7" s="55">
        <f>C7/'1.1. Кол-во ГС'!L9</f>
        <v>0.27197802197802196</v>
      </c>
      <c r="E7" s="33">
        <v>795</v>
      </c>
      <c r="F7" s="55">
        <f>E7/'1.1. Кол-во ГС'!L9</f>
        <v>0.72802197802197799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1487</v>
      </c>
      <c r="D8" s="55">
        <f>C8/'1.1. Кол-во ГС'!L10</f>
        <v>0.27696032780778546</v>
      </c>
      <c r="E8" s="32">
        <v>3882</v>
      </c>
      <c r="F8" s="55">
        <f>E8/'1.1. Кол-во ГС'!L10</f>
        <v>0.72303967219221454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338</v>
      </c>
      <c r="D9" s="55">
        <f>C9/'1.1. Кол-во ГС'!L11</f>
        <v>0.19685497961560863</v>
      </c>
      <c r="E9" s="33">
        <v>1379</v>
      </c>
      <c r="F9" s="55">
        <f>E9/'1.1. Кол-во ГС'!L11</f>
        <v>0.80314502038439139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306</v>
      </c>
      <c r="D10" s="55">
        <f>C10/'1.1. Кол-во ГС'!L12</f>
        <v>0.23520368946963874</v>
      </c>
      <c r="E10" s="34">
        <v>995</v>
      </c>
      <c r="F10" s="55">
        <f>E10/'1.1. Кол-во ГС'!L12</f>
        <v>0.76479631053036123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524</v>
      </c>
      <c r="D11" s="55">
        <f>C11/'1.1. Кол-во ГС'!L13</f>
        <v>0.1631890376829648</v>
      </c>
      <c r="E11" s="33">
        <v>2687</v>
      </c>
      <c r="F11" s="55">
        <f>E11/'1.1. Кол-во ГС'!L13</f>
        <v>0.83681096231703522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415</v>
      </c>
      <c r="D12" s="55">
        <f>C12/'1.1. Кол-во ГС'!L14</f>
        <v>0.22714833059660647</v>
      </c>
      <c r="E12" s="33">
        <v>1412</v>
      </c>
      <c r="F12" s="55">
        <f>E12/'1.1. Кол-во ГС'!L14</f>
        <v>0.77285166940339356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930</v>
      </c>
      <c r="D13" s="55">
        <f>C13/'1.1. Кол-во ГС'!L15</f>
        <v>0.248</v>
      </c>
      <c r="E13" s="33">
        <v>2820</v>
      </c>
      <c r="F13" s="55">
        <f>E13/'1.1. Кол-во ГС'!L15</f>
        <v>0.752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487</v>
      </c>
      <c r="D14" s="55">
        <f>C14/'1.1. Кол-во ГС'!L16</f>
        <v>0.23990147783251231</v>
      </c>
      <c r="E14" s="33">
        <v>1543</v>
      </c>
      <c r="F14" s="55">
        <f>E14/'1.1. Кол-во ГС'!L16</f>
        <v>0.76009852216748763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442</v>
      </c>
      <c r="D15" s="55">
        <f>C15/'1.1. Кол-во ГС'!L17</f>
        <v>0.27283950617283953</v>
      </c>
      <c r="E15" s="33">
        <v>1178</v>
      </c>
      <c r="F15" s="55">
        <f>E15/'1.1. Кол-во ГС'!L17</f>
        <v>0.72716049382716053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978</v>
      </c>
      <c r="D16" s="55">
        <f>C16/'1.1. Кол-во ГС'!L18</f>
        <v>0.24772036474164133</v>
      </c>
      <c r="E16" s="33">
        <v>2970</v>
      </c>
      <c r="F16" s="55">
        <f>E16/'1.1. Кол-во ГС'!L18</f>
        <v>0.75227963525835861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613</v>
      </c>
      <c r="D17" s="55">
        <f>C17/'1.1. Кол-во ГС'!L19</f>
        <v>0.25372516556291391</v>
      </c>
      <c r="E17" s="33">
        <v>1803</v>
      </c>
      <c r="F17" s="55">
        <f>E17/'1.1. Кол-во ГС'!L19</f>
        <v>0.74627483443708609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319</v>
      </c>
      <c r="D18" s="55">
        <f>C18/'1.1. Кол-во ГС'!L20</f>
        <v>0.23318713450292397</v>
      </c>
      <c r="E18" s="33">
        <v>1049</v>
      </c>
      <c r="F18" s="55">
        <f>E18/'1.1. Кол-во ГС'!L20</f>
        <v>0.76681286549707606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8715</v>
      </c>
      <c r="D19" s="75">
        <f>C19/'1.1. Кол-во ГС'!L21</f>
        <v>0.24435036168900354</v>
      </c>
      <c r="E19" s="9">
        <f>SUM(E5:E18)</f>
        <v>26951</v>
      </c>
      <c r="F19" s="75">
        <f>E19/'1.1. Кол-во ГС'!L21</f>
        <v>0.75564963831099652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311B-68BE-4EF4-86A7-6A87702B49DC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0" t="s">
        <v>25</v>
      </c>
      <c r="C2" s="200"/>
      <c r="D2" s="200"/>
      <c r="E2" s="200"/>
      <c r="F2" s="200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1980</v>
      </c>
      <c r="D5" s="55">
        <f>C5/'1.2. Кол-во МС'!H7</f>
        <v>0.2445048160039516</v>
      </c>
      <c r="E5" s="32">
        <v>6118</v>
      </c>
      <c r="F5" s="55">
        <f>E5/'1.2. Кол-во МС'!H7</f>
        <v>0.75549518399604843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252</v>
      </c>
      <c r="D6" s="55">
        <f>C6/'1.2. Кол-во МС'!H8</f>
        <v>0.15819209039548024</v>
      </c>
      <c r="E6" s="33">
        <v>1341</v>
      </c>
      <c r="F6" s="55">
        <f>E6/'1.2. Кол-во МС'!H8</f>
        <v>0.84180790960451979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293</v>
      </c>
      <c r="D7" s="55">
        <f>C7/'1.2. Кол-во МС'!H9</f>
        <v>0.15651709401709402</v>
      </c>
      <c r="E7" s="33">
        <v>1579</v>
      </c>
      <c r="F7" s="55">
        <f>E7/'1.2. Кол-во МС'!H9</f>
        <v>0.84348290598290598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1462</v>
      </c>
      <c r="D8" s="55">
        <f>C8/'1.2. Кол-во МС'!H10</f>
        <v>0.24592094196804037</v>
      </c>
      <c r="E8" s="32">
        <v>4483</v>
      </c>
      <c r="F8" s="55">
        <f>E8/'1.2. Кол-во МС'!H10</f>
        <v>0.75407905803195963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522</v>
      </c>
      <c r="D9" s="55">
        <f>C9/'1.2. Кол-во МС'!H11</f>
        <v>0.16671989779623123</v>
      </c>
      <c r="E9" s="33">
        <v>2609</v>
      </c>
      <c r="F9" s="55">
        <f>E9/'1.2. Кол-во МС'!H11</f>
        <v>0.8332801022037688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422</v>
      </c>
      <c r="D10" s="55">
        <f>C10/'1.2. Кол-во МС'!H12</f>
        <v>0.18864550737594993</v>
      </c>
      <c r="E10" s="34">
        <v>1815</v>
      </c>
      <c r="F10" s="55">
        <f>E10/'1.2. Кол-во МС'!H12</f>
        <v>0.81135449262405002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896</v>
      </c>
      <c r="D11" s="55">
        <f>C11/'1.2. Кол-во МС'!H13</f>
        <v>0.13203654582964927</v>
      </c>
      <c r="E11" s="33">
        <v>5890</v>
      </c>
      <c r="F11" s="55">
        <f>E11/'1.2. Кол-во МС'!H13</f>
        <v>0.8679634541703507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531</v>
      </c>
      <c r="D12" s="55">
        <f>C12/'1.2. Кол-во МС'!H14</f>
        <v>0.13449848024316111</v>
      </c>
      <c r="E12" s="33">
        <v>3417</v>
      </c>
      <c r="F12" s="55">
        <f>E12/'1.2. Кол-во МС'!H14</f>
        <v>0.86550151975683887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1536</v>
      </c>
      <c r="D13" s="55">
        <f>C13/'1.2. Кол-во МС'!H15</f>
        <v>0.19942871981303559</v>
      </c>
      <c r="E13" s="33">
        <v>6166</v>
      </c>
      <c r="F13" s="55">
        <f>E13/'1.2. Кол-во МС'!H15</f>
        <v>0.80057128018696444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936</v>
      </c>
      <c r="D14" s="55">
        <f>C14/'1.2. Кол-во МС'!H16</f>
        <v>0.19581589958158996</v>
      </c>
      <c r="E14" s="33">
        <v>3844</v>
      </c>
      <c r="F14" s="55">
        <f>E14/'1.2. Кол-во МС'!H16</f>
        <v>0.80418410041841004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729</v>
      </c>
      <c r="D15" s="55">
        <f>C15/'1.2. Кол-во МС'!H17</f>
        <v>0.22555693069306931</v>
      </c>
      <c r="E15" s="33">
        <v>2503</v>
      </c>
      <c r="F15" s="55">
        <f>E15/'1.2. Кол-во МС'!H17</f>
        <v>0.77444306930693074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1252</v>
      </c>
      <c r="D16" s="55">
        <f>C16/'1.2. Кол-во МС'!H18</f>
        <v>0.21102309118489804</v>
      </c>
      <c r="E16" s="33">
        <v>4681</v>
      </c>
      <c r="F16" s="55">
        <f>E16/'1.2. Кол-во МС'!H18</f>
        <v>0.78897690881510196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960</v>
      </c>
      <c r="D17" s="55">
        <f>C17/'1.2. Кол-во МС'!H19</f>
        <v>0.18735362997658081</v>
      </c>
      <c r="E17" s="33">
        <v>4164</v>
      </c>
      <c r="F17" s="55">
        <f>E17/'1.2. Кол-во МС'!H19</f>
        <v>0.81264637002341922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439</v>
      </c>
      <c r="D18" s="55">
        <f>C18/'1.2. Кол-во МС'!H20</f>
        <v>0.23326248671625929</v>
      </c>
      <c r="E18" s="33">
        <v>1443</v>
      </c>
      <c r="F18" s="55">
        <f>E18/'1.2. Кол-во МС'!H20</f>
        <v>0.76673751328374073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12210</v>
      </c>
      <c r="D19" s="75">
        <f>C19/'1.2. Кол-во МС'!H21</f>
        <v>0.19610362494579445</v>
      </c>
      <c r="E19" s="9">
        <f>SUM(E5:E18)</f>
        <v>50053</v>
      </c>
      <c r="F19" s="75">
        <f>E19/'1.2. Кол-во МС'!H21</f>
        <v>0.80389637505420553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AA02-63B1-48A1-A184-F25457B67C07}">
  <sheetPr>
    <pageSetUpPr fitToPage="1"/>
  </sheetPr>
  <dimension ref="B2:O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200" t="s">
        <v>33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8" t="s">
        <v>0</v>
      </c>
      <c r="C5" s="140">
        <v>932</v>
      </c>
      <c r="D5" s="153">
        <f>C5/'1.1. Кол-во ГС'!L7</f>
        <v>0.1912579519802996</v>
      </c>
      <c r="E5" s="98">
        <v>1762</v>
      </c>
      <c r="F5" s="153">
        <f>E5/'1.1. Кол-во ГС'!L7</f>
        <v>0.36158423968807718</v>
      </c>
      <c r="G5" s="140">
        <v>1387</v>
      </c>
      <c r="H5" s="153">
        <f>G5/'1.1. Кол-во ГС'!L7</f>
        <v>0.28462959162733431</v>
      </c>
      <c r="I5" s="140">
        <v>686</v>
      </c>
      <c r="J5" s="153">
        <f>I5/'1.1. Кол-во ГС'!L7</f>
        <v>0.14077570285245228</v>
      </c>
      <c r="K5" s="140">
        <v>106</v>
      </c>
      <c r="L5" s="153">
        <f>K5/'1.1. Кол-во ГС'!L7</f>
        <v>2.1752513851836651E-2</v>
      </c>
      <c r="M5" s="154">
        <v>39</v>
      </c>
      <c r="O5" s="36" t="b">
        <f>C5+E5+G5+I5+K5='1.1. Кол-во ГС'!L7</f>
        <v>1</v>
      </c>
    </row>
    <row r="6" spans="2:15" ht="30" customHeight="1" thickBot="1" x14ac:dyDescent="0.25">
      <c r="B6" s="108" t="s">
        <v>1</v>
      </c>
      <c r="C6" s="95">
        <v>100</v>
      </c>
      <c r="D6" s="153">
        <f>C6/'1.1. Кол-во ГС'!L8</f>
        <v>8.7412587412587409E-2</v>
      </c>
      <c r="E6" s="98">
        <v>375</v>
      </c>
      <c r="F6" s="153">
        <f>E6/'1.1. Кол-во ГС'!L8</f>
        <v>0.32779720279720281</v>
      </c>
      <c r="G6" s="95">
        <v>438</v>
      </c>
      <c r="H6" s="153">
        <f>G6/'1.1. Кол-во ГС'!L8</f>
        <v>0.38286713286713286</v>
      </c>
      <c r="I6" s="95">
        <v>197</v>
      </c>
      <c r="J6" s="153">
        <f>I6/'1.1. Кол-во ГС'!L8</f>
        <v>0.17220279720279721</v>
      </c>
      <c r="K6" s="95">
        <v>34</v>
      </c>
      <c r="L6" s="153">
        <f>K6/'1.1. Кол-во ГС'!L8</f>
        <v>2.972027972027972E-2</v>
      </c>
      <c r="M6" s="154">
        <v>43</v>
      </c>
      <c r="O6" s="36" t="b">
        <f>C6+E6+G6+I6+K6='1.1. Кол-во ГС'!L8</f>
        <v>1</v>
      </c>
    </row>
    <row r="7" spans="2:15" ht="30" customHeight="1" thickBot="1" x14ac:dyDescent="0.25">
      <c r="B7" s="108" t="s">
        <v>2</v>
      </c>
      <c r="C7" s="95">
        <v>170</v>
      </c>
      <c r="D7" s="153">
        <f>C7/'1.1. Кол-во ГС'!L9</f>
        <v>0.15567765567765568</v>
      </c>
      <c r="E7" s="98">
        <v>390</v>
      </c>
      <c r="F7" s="153">
        <f>E7/'1.1. Кол-во ГС'!L9</f>
        <v>0.35714285714285715</v>
      </c>
      <c r="G7" s="95">
        <v>297</v>
      </c>
      <c r="H7" s="153">
        <f>G7/'1.1. Кол-во ГС'!L9</f>
        <v>0.27197802197802196</v>
      </c>
      <c r="I7" s="95">
        <v>187</v>
      </c>
      <c r="J7" s="153">
        <f>I7/'1.1. Кол-во ГС'!L9</f>
        <v>0.17124542124542125</v>
      </c>
      <c r="K7" s="95">
        <v>48</v>
      </c>
      <c r="L7" s="153">
        <f>K7/'1.1. Кол-во ГС'!L9</f>
        <v>4.3956043956043959E-2</v>
      </c>
      <c r="M7" s="154">
        <v>42</v>
      </c>
      <c r="O7" s="36" t="b">
        <f>C7+E7+G7+I7+K7='1.1. Кол-во ГС'!L9</f>
        <v>1</v>
      </c>
    </row>
    <row r="8" spans="2:15" ht="30" customHeight="1" thickBot="1" x14ac:dyDescent="0.25">
      <c r="B8" s="108" t="s">
        <v>3</v>
      </c>
      <c r="C8" s="140">
        <v>872</v>
      </c>
      <c r="D8" s="153">
        <f>C8/'1.1. Кол-во ГС'!L10</f>
        <v>0.16241385732911157</v>
      </c>
      <c r="E8" s="98">
        <v>1717</v>
      </c>
      <c r="F8" s="153">
        <f>E8/'1.1. Кол-во ГС'!L10</f>
        <v>0.31979884522257401</v>
      </c>
      <c r="G8" s="140">
        <v>1657</v>
      </c>
      <c r="H8" s="153">
        <f>G8/'1.1. Кол-во ГС'!L10</f>
        <v>0.30862357981002048</v>
      </c>
      <c r="I8" s="140">
        <v>937</v>
      </c>
      <c r="J8" s="153">
        <f>I8/'1.1. Кол-во ГС'!L10</f>
        <v>0.1745203948593779</v>
      </c>
      <c r="K8" s="140">
        <v>186</v>
      </c>
      <c r="L8" s="153">
        <f>K8/'1.1. Кол-во ГС'!L10</f>
        <v>3.4643322778915998E-2</v>
      </c>
      <c r="M8" s="154">
        <v>41</v>
      </c>
      <c r="O8" s="36" t="b">
        <f>C8+E8+G8+I8+K8='1.1. Кол-во ГС'!L10</f>
        <v>1</v>
      </c>
    </row>
    <row r="9" spans="2:15" ht="30" customHeight="1" thickBot="1" x14ac:dyDescent="0.25">
      <c r="B9" s="108" t="s">
        <v>4</v>
      </c>
      <c r="C9" s="95">
        <v>270</v>
      </c>
      <c r="D9" s="153">
        <f>C9/'1.1. Кол-во ГС'!L11</f>
        <v>0.15725101921956902</v>
      </c>
      <c r="E9" s="98">
        <v>596</v>
      </c>
      <c r="F9" s="153">
        <f>E9/'1.1. Кол-во ГС'!L11</f>
        <v>0.34711706464764125</v>
      </c>
      <c r="G9" s="95">
        <v>524</v>
      </c>
      <c r="H9" s="153">
        <f>G9/'1.1. Кол-во ГС'!L11</f>
        <v>0.30518345952242282</v>
      </c>
      <c r="I9" s="95">
        <v>287</v>
      </c>
      <c r="J9" s="153">
        <f>I9/'1.1. Кол-во ГС'!L11</f>
        <v>0.1671520093185789</v>
      </c>
      <c r="K9" s="95">
        <v>40</v>
      </c>
      <c r="L9" s="153">
        <f>K9/'1.1. Кол-во ГС'!L11</f>
        <v>2.3296447291788001E-2</v>
      </c>
      <c r="M9" s="154">
        <v>41</v>
      </c>
      <c r="O9" s="36" t="b">
        <f>C9+E9+G9+I9+K9='1.1. Кол-во ГС'!L11</f>
        <v>1</v>
      </c>
    </row>
    <row r="10" spans="2:15" ht="30" customHeight="1" thickBot="1" x14ac:dyDescent="0.25">
      <c r="B10" s="108" t="s">
        <v>5</v>
      </c>
      <c r="C10" s="99">
        <v>270</v>
      </c>
      <c r="D10" s="153">
        <f>C10/'1.1. Кол-во ГС'!L12</f>
        <v>0.20753266717909299</v>
      </c>
      <c r="E10" s="99">
        <v>424</v>
      </c>
      <c r="F10" s="153">
        <f>E10/'1.1. Кол-во ГС'!L12</f>
        <v>0.32590315142198312</v>
      </c>
      <c r="G10" s="99">
        <v>404</v>
      </c>
      <c r="H10" s="153">
        <f>G10/'1.1. Кол-во ГС'!L12</f>
        <v>0.31053036126056877</v>
      </c>
      <c r="I10" s="99">
        <v>173</v>
      </c>
      <c r="J10" s="153">
        <f>I10/'1.1. Кол-во ГС'!L12</f>
        <v>0.13297463489623368</v>
      </c>
      <c r="K10" s="99">
        <v>30</v>
      </c>
      <c r="L10" s="153">
        <f>K10/'1.1. Кол-во ГС'!L12</f>
        <v>2.3059185242121444E-2</v>
      </c>
      <c r="M10" s="154">
        <v>39</v>
      </c>
      <c r="O10" s="36" t="b">
        <f>C10+E10+G10+I10+K10='1.1. Кол-во ГС'!L12</f>
        <v>1</v>
      </c>
    </row>
    <row r="11" spans="2:15" ht="30" customHeight="1" thickBot="1" x14ac:dyDescent="0.25">
      <c r="B11" s="108" t="s">
        <v>6</v>
      </c>
      <c r="C11" s="95">
        <v>567</v>
      </c>
      <c r="D11" s="153">
        <f>C11/'1.1. Кол-во ГС'!L13</f>
        <v>0.17658050451572718</v>
      </c>
      <c r="E11" s="98">
        <v>1120</v>
      </c>
      <c r="F11" s="153">
        <f>E11/'1.1. Кол-во ГС'!L13</f>
        <v>0.34880099657427593</v>
      </c>
      <c r="G11" s="95">
        <v>968</v>
      </c>
      <c r="H11" s="153">
        <f>G11/'1.1. Кол-во ГС'!L13</f>
        <v>0.30146371846776704</v>
      </c>
      <c r="I11" s="95">
        <v>493</v>
      </c>
      <c r="J11" s="153">
        <f>I11/'1.1. Кол-во ГС'!L13</f>
        <v>0.15353472438492682</v>
      </c>
      <c r="K11" s="95">
        <v>63</v>
      </c>
      <c r="L11" s="153">
        <f>K11/'1.1. Кол-во ГС'!L13</f>
        <v>1.962005605730302E-2</v>
      </c>
      <c r="M11" s="154">
        <v>40</v>
      </c>
      <c r="O11" s="36" t="b">
        <f>C11+E11+G11+I11+K11='1.1. Кол-во ГС'!L13</f>
        <v>1</v>
      </c>
    </row>
    <row r="12" spans="2:15" ht="30" customHeight="1" thickBot="1" x14ac:dyDescent="0.25">
      <c r="B12" s="108" t="s">
        <v>7</v>
      </c>
      <c r="C12" s="95">
        <v>206</v>
      </c>
      <c r="D12" s="153">
        <f>C12/'1.1. Кол-во ГС'!L14</f>
        <v>0.11275314723590586</v>
      </c>
      <c r="E12" s="98">
        <v>550</v>
      </c>
      <c r="F12" s="153">
        <f>E12/'1.1. Кол-во ГС'!L14</f>
        <v>0.30103995621237001</v>
      </c>
      <c r="G12" s="95">
        <v>708</v>
      </c>
      <c r="H12" s="153">
        <f>G12/'1.1. Кол-во ГС'!L14</f>
        <v>0.38752052545155996</v>
      </c>
      <c r="I12" s="95">
        <v>313</v>
      </c>
      <c r="J12" s="153">
        <f>I12/'1.1. Кол-во ГС'!L14</f>
        <v>0.17131910235358511</v>
      </c>
      <c r="K12" s="95">
        <v>50</v>
      </c>
      <c r="L12" s="153">
        <f>K12/'1.1. Кол-во ГС'!L14</f>
        <v>2.736726874657909E-2</v>
      </c>
      <c r="M12" s="154">
        <v>42</v>
      </c>
      <c r="O12" s="36" t="b">
        <f>C12+E12+G12+I12+K12='1.1. Кол-во ГС'!L14</f>
        <v>1</v>
      </c>
    </row>
    <row r="13" spans="2:15" ht="30" customHeight="1" thickBot="1" x14ac:dyDescent="0.25">
      <c r="B13" s="108" t="s">
        <v>8</v>
      </c>
      <c r="C13" s="95">
        <v>489</v>
      </c>
      <c r="D13" s="153">
        <f>C13/'1.1. Кол-во ГС'!L15</f>
        <v>0.13039999999999999</v>
      </c>
      <c r="E13" s="98">
        <v>1185</v>
      </c>
      <c r="F13" s="153">
        <f>E13/'1.1. Кол-во ГС'!L15</f>
        <v>0.316</v>
      </c>
      <c r="G13" s="95">
        <v>1237</v>
      </c>
      <c r="H13" s="153">
        <f>G13/'1.1. Кол-во ГС'!L15</f>
        <v>0.32986666666666664</v>
      </c>
      <c r="I13" s="95">
        <v>696</v>
      </c>
      <c r="J13" s="153">
        <f>I13/'1.1. Кол-во ГС'!L15</f>
        <v>0.18559999999999999</v>
      </c>
      <c r="K13" s="95">
        <v>143</v>
      </c>
      <c r="L13" s="153">
        <f>K13/'1.1. Кол-во ГС'!L15</f>
        <v>3.8133333333333332E-2</v>
      </c>
      <c r="M13" s="154">
        <v>47</v>
      </c>
      <c r="O13" s="36" t="b">
        <f>C13+E13+G13+I13+K13='1.1. Кол-во ГС'!L15</f>
        <v>1</v>
      </c>
    </row>
    <row r="14" spans="2:15" ht="30" customHeight="1" thickBot="1" x14ac:dyDescent="0.25">
      <c r="B14" s="108" t="s">
        <v>9</v>
      </c>
      <c r="C14" s="95">
        <v>269</v>
      </c>
      <c r="D14" s="153">
        <f>C14/'1.1. Кол-во ГС'!L16</f>
        <v>0.13251231527093596</v>
      </c>
      <c r="E14" s="98">
        <v>635</v>
      </c>
      <c r="F14" s="153">
        <f>E14/'1.1. Кол-во ГС'!L16</f>
        <v>0.31280788177339902</v>
      </c>
      <c r="G14" s="95">
        <v>690</v>
      </c>
      <c r="H14" s="153">
        <f>G14/'1.1. Кол-во ГС'!L16</f>
        <v>0.33990147783251229</v>
      </c>
      <c r="I14" s="95">
        <v>380</v>
      </c>
      <c r="J14" s="153">
        <f>I14/'1.1. Кол-во ГС'!L16</f>
        <v>0.18719211822660098</v>
      </c>
      <c r="K14" s="95">
        <v>56</v>
      </c>
      <c r="L14" s="153">
        <f>K14/'1.1. Кол-во ГС'!L16</f>
        <v>2.7586206896551724E-2</v>
      </c>
      <c r="M14" s="154">
        <v>42</v>
      </c>
      <c r="O14" s="36" t="b">
        <f>C14+E14+G14+I14+K14='1.1. Кол-во ГС'!L16</f>
        <v>1</v>
      </c>
    </row>
    <row r="15" spans="2:15" ht="30" customHeight="1" thickBot="1" x14ac:dyDescent="0.25">
      <c r="B15" s="108" t="s">
        <v>10</v>
      </c>
      <c r="C15" s="95">
        <v>206</v>
      </c>
      <c r="D15" s="153">
        <f>C15/'1.1. Кол-во ГС'!L17</f>
        <v>0.12716049382716049</v>
      </c>
      <c r="E15" s="98">
        <v>565</v>
      </c>
      <c r="F15" s="153">
        <f>E15/'1.1. Кол-во ГС'!L17</f>
        <v>0.34876543209876543</v>
      </c>
      <c r="G15" s="95">
        <v>497</v>
      </c>
      <c r="H15" s="153">
        <f>G15/'1.1. Кол-во ГС'!L17</f>
        <v>0.30679012345679013</v>
      </c>
      <c r="I15" s="95">
        <v>287</v>
      </c>
      <c r="J15" s="153">
        <f>I15/'1.1. Кол-во ГС'!L17</f>
        <v>0.17716049382716048</v>
      </c>
      <c r="K15" s="95">
        <v>65</v>
      </c>
      <c r="L15" s="153">
        <f>K15/'1.1. Кол-во ГС'!L17</f>
        <v>4.0123456790123455E-2</v>
      </c>
      <c r="M15" s="154">
        <v>43</v>
      </c>
      <c r="O15" s="36" t="b">
        <f>C15+E15+G15+I15+K15='1.1. Кол-во ГС'!L17</f>
        <v>1</v>
      </c>
    </row>
    <row r="16" spans="2:15" ht="30" customHeight="1" thickBot="1" x14ac:dyDescent="0.25">
      <c r="B16" s="108" t="s">
        <v>11</v>
      </c>
      <c r="C16" s="95">
        <v>483</v>
      </c>
      <c r="D16" s="153">
        <f>C16/'1.1. Кол-во ГС'!L18</f>
        <v>0.12234042553191489</v>
      </c>
      <c r="E16" s="98">
        <v>1137</v>
      </c>
      <c r="F16" s="153">
        <f>E16/'1.1. Кол-во ГС'!L18</f>
        <v>0.28799392097264437</v>
      </c>
      <c r="G16" s="95">
        <v>1452</v>
      </c>
      <c r="H16" s="153">
        <f>G16/'1.1. Кол-во ГС'!L18</f>
        <v>0.36778115501519759</v>
      </c>
      <c r="I16" s="95">
        <v>757</v>
      </c>
      <c r="J16" s="153">
        <f>I16/'1.1. Кол-во ГС'!L18</f>
        <v>0.19174265450861194</v>
      </c>
      <c r="K16" s="95">
        <v>119</v>
      </c>
      <c r="L16" s="153">
        <f>K16/'1.1. Кол-во ГС'!L18</f>
        <v>3.0141843971631204E-2</v>
      </c>
      <c r="M16" s="154">
        <v>45</v>
      </c>
      <c r="O16" s="36" t="b">
        <f>C16+E16+G16+I16+K16='1.1. Кол-во ГС'!L18</f>
        <v>1</v>
      </c>
    </row>
    <row r="17" spans="2:15" ht="30" customHeight="1" thickBot="1" x14ac:dyDescent="0.25">
      <c r="B17" s="108" t="s">
        <v>12</v>
      </c>
      <c r="C17" s="95">
        <v>321</v>
      </c>
      <c r="D17" s="153">
        <f>C17/'1.1. Кол-во ГС'!L19</f>
        <v>0.13286423841059603</v>
      </c>
      <c r="E17" s="98">
        <v>768</v>
      </c>
      <c r="F17" s="153">
        <f>E17/'1.1. Кол-во ГС'!L19</f>
        <v>0.31788079470198677</v>
      </c>
      <c r="G17" s="95">
        <v>768</v>
      </c>
      <c r="H17" s="153">
        <f>G17/'1.1. Кол-во ГС'!L19</f>
        <v>0.31788079470198677</v>
      </c>
      <c r="I17" s="95">
        <v>474</v>
      </c>
      <c r="J17" s="153">
        <f>I17/'1.1. Кол-во ГС'!L19</f>
        <v>0.19619205298013245</v>
      </c>
      <c r="K17" s="95">
        <v>85</v>
      </c>
      <c r="L17" s="153">
        <f>K17/'1.1. Кол-во ГС'!L19</f>
        <v>3.5182119205298013E-2</v>
      </c>
      <c r="M17" s="154">
        <v>43</v>
      </c>
      <c r="O17" s="36" t="b">
        <f>C17+E17+G17+I17+K17='1.1. Кол-во ГС'!L19</f>
        <v>1</v>
      </c>
    </row>
    <row r="18" spans="2:15" ht="30" customHeight="1" thickBot="1" x14ac:dyDescent="0.25">
      <c r="B18" s="108" t="s">
        <v>13</v>
      </c>
      <c r="C18" s="95">
        <v>124</v>
      </c>
      <c r="D18" s="153">
        <f>C18/'1.1. Кол-во ГС'!L20</f>
        <v>9.0643274853801165E-2</v>
      </c>
      <c r="E18" s="98">
        <v>487</v>
      </c>
      <c r="F18" s="153">
        <f>E18/'1.1. Кол-во ГС'!L20</f>
        <v>0.35599415204678364</v>
      </c>
      <c r="G18" s="95">
        <v>473</v>
      </c>
      <c r="H18" s="153">
        <f>G18/'1.1. Кол-во ГС'!L20</f>
        <v>0.34576023391812866</v>
      </c>
      <c r="I18" s="95">
        <v>255</v>
      </c>
      <c r="J18" s="153">
        <f>I18/'1.1. Кол-во ГС'!L20</f>
        <v>0.18640350877192982</v>
      </c>
      <c r="K18" s="95">
        <v>29</v>
      </c>
      <c r="L18" s="153">
        <f>K18/'1.1. Кол-во ГС'!L20</f>
        <v>2.1198830409356724E-2</v>
      </c>
      <c r="M18" s="154">
        <v>42</v>
      </c>
      <c r="O18" s="36" t="b">
        <f>C18+E18+G18+I18+K18='1.1. Кол-во ГС'!L20</f>
        <v>1</v>
      </c>
    </row>
    <row r="19" spans="2:15" ht="30" customHeight="1" thickBot="1" x14ac:dyDescent="0.25">
      <c r="B19" s="109" t="s">
        <v>16</v>
      </c>
      <c r="C19" s="104">
        <f>SUM(C5:C18)</f>
        <v>5279</v>
      </c>
      <c r="D19" s="155">
        <f>C19/'1.1. Кол-во ГС'!L21</f>
        <v>0.14801211237593226</v>
      </c>
      <c r="E19" s="104">
        <f>SUM(E5:E18)</f>
        <v>11711</v>
      </c>
      <c r="F19" s="155">
        <f>E19/'1.1. Кол-во ГС'!L21</f>
        <v>0.32835193181180955</v>
      </c>
      <c r="G19" s="104">
        <f>SUM(G5:G18)</f>
        <v>11500</v>
      </c>
      <c r="H19" s="155">
        <f>G19/'1.1. Кол-во ГС'!L21</f>
        <v>0.32243593338193238</v>
      </c>
      <c r="I19" s="104">
        <f>SUM(I5:I18)</f>
        <v>6122</v>
      </c>
      <c r="J19" s="155">
        <f>I19/'1.1. Кол-во ГС'!L21</f>
        <v>0.17164806818819042</v>
      </c>
      <c r="K19" s="104">
        <f>SUM(K5:K18)</f>
        <v>1054</v>
      </c>
      <c r="L19" s="155">
        <f>K19/'1.1. Кол-во ГС'!L21</f>
        <v>2.9551954242135366E-2</v>
      </c>
      <c r="M19" s="156">
        <f>AVERAGE(M5:M18)</f>
        <v>42.071428571428569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21AF-E2DE-4189-AF1E-842783A992B1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200" t="s">
        <v>34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8" t="s">
        <v>0</v>
      </c>
      <c r="C5" s="140">
        <v>833</v>
      </c>
      <c r="D5" s="153">
        <f>C5/'1.2. Кол-во МС'!H7</f>
        <v>0.10286490491479378</v>
      </c>
      <c r="E5" s="98">
        <v>2826</v>
      </c>
      <c r="F5" s="153">
        <f>E5/'1.2. Кол-во МС'!H7</f>
        <v>0.34897505556927638</v>
      </c>
      <c r="G5" s="140">
        <v>2594</v>
      </c>
      <c r="H5" s="153">
        <f>G5/'1.2. Кол-во МС'!H7</f>
        <v>0.32032600642133863</v>
      </c>
      <c r="I5" s="140">
        <v>1653</v>
      </c>
      <c r="J5" s="153">
        <f>I5/'1.2. Кол-во МС'!H7</f>
        <v>0.20412447517905655</v>
      </c>
      <c r="K5" s="140">
        <v>192</v>
      </c>
      <c r="L5" s="153">
        <f>K5/'1.2. Кол-во МС'!H7</f>
        <v>2.3709557915534699E-2</v>
      </c>
      <c r="M5" s="154">
        <v>42</v>
      </c>
      <c r="O5" s="36" t="b">
        <f>C5+E5+G5+I5+K5='1.2. Кол-во МС'!H7</f>
        <v>1</v>
      </c>
    </row>
    <row r="6" spans="2:15" ht="30" customHeight="1" thickBot="1" x14ac:dyDescent="0.25">
      <c r="B6" s="108" t="s">
        <v>1</v>
      </c>
      <c r="C6" s="95">
        <v>161</v>
      </c>
      <c r="D6" s="153">
        <f>C6/'1.2. Кол-во МС'!H8</f>
        <v>0.10106716886377903</v>
      </c>
      <c r="E6" s="98">
        <v>527</v>
      </c>
      <c r="F6" s="153">
        <f>E6/'1.2. Кол-во МС'!H8</f>
        <v>0.33082234777150032</v>
      </c>
      <c r="G6" s="95">
        <v>464</v>
      </c>
      <c r="H6" s="153">
        <f>G6/'1.2. Кол-во МС'!H8</f>
        <v>0.29127432517263024</v>
      </c>
      <c r="I6" s="95">
        <v>357</v>
      </c>
      <c r="J6" s="153">
        <f>I6/'1.2. Кол-во МС'!H8</f>
        <v>0.22410546139359699</v>
      </c>
      <c r="K6" s="95">
        <v>84</v>
      </c>
      <c r="L6" s="153">
        <f>K6/'1.2. Кол-во МС'!H8</f>
        <v>5.2730696798493411E-2</v>
      </c>
      <c r="M6" s="154">
        <v>43</v>
      </c>
      <c r="O6" s="36" t="b">
        <f>C6+E6+G6+I6+K6='1.2. Кол-во МС'!H8</f>
        <v>1</v>
      </c>
    </row>
    <row r="7" spans="2:15" ht="30" customHeight="1" thickBot="1" x14ac:dyDescent="0.25">
      <c r="B7" s="108" t="s">
        <v>2</v>
      </c>
      <c r="C7" s="95">
        <v>181</v>
      </c>
      <c r="D7" s="153">
        <f>C7/'1.2. Кол-во МС'!H9</f>
        <v>9.6688034188034191E-2</v>
      </c>
      <c r="E7" s="98">
        <v>528</v>
      </c>
      <c r="F7" s="153">
        <f>E7/'1.2. Кол-во МС'!H9</f>
        <v>0.28205128205128205</v>
      </c>
      <c r="G7" s="95">
        <v>579</v>
      </c>
      <c r="H7" s="153">
        <f>G7/'1.2. Кол-во МС'!H9</f>
        <v>0.30929487179487181</v>
      </c>
      <c r="I7" s="95">
        <v>484</v>
      </c>
      <c r="J7" s="153">
        <f>I7/'1.2. Кол-во МС'!H9</f>
        <v>0.25854700854700857</v>
      </c>
      <c r="K7" s="95">
        <v>100</v>
      </c>
      <c r="L7" s="153">
        <f>K7/'1.2. Кол-во МС'!H9</f>
        <v>5.3418803418803416E-2</v>
      </c>
      <c r="M7" s="154">
        <v>41</v>
      </c>
      <c r="O7" s="36" t="b">
        <f>C7+E7+G7+I7+K7='1.2. Кол-во МС'!H9</f>
        <v>1</v>
      </c>
    </row>
    <row r="8" spans="2:15" ht="30" customHeight="1" thickBot="1" x14ac:dyDescent="0.25">
      <c r="B8" s="108" t="s">
        <v>3</v>
      </c>
      <c r="C8" s="140">
        <v>780</v>
      </c>
      <c r="D8" s="153">
        <f>C8/'1.2. Кол-во МС'!H10</f>
        <v>0.1312026913372582</v>
      </c>
      <c r="E8" s="98">
        <v>1967</v>
      </c>
      <c r="F8" s="153">
        <f>E8/'1.2. Кол-во МС'!H10</f>
        <v>0.33086627417998316</v>
      </c>
      <c r="G8" s="140">
        <v>1841</v>
      </c>
      <c r="H8" s="153">
        <f>G8/'1.2. Кол-во МС'!H10</f>
        <v>0.30967199327165684</v>
      </c>
      <c r="I8" s="140">
        <v>1179</v>
      </c>
      <c r="J8" s="153">
        <f>I8/'1.2. Кол-во МС'!H10</f>
        <v>0.19831791421362491</v>
      </c>
      <c r="K8" s="140">
        <v>178</v>
      </c>
      <c r="L8" s="153">
        <f>K8/'1.2. Кол-во МС'!H10</f>
        <v>2.994112699747687E-2</v>
      </c>
      <c r="M8" s="154">
        <v>41</v>
      </c>
      <c r="O8" s="36" t="b">
        <f>C8+E8+G8+I8+K8='1.2. Кол-во МС'!H10</f>
        <v>1</v>
      </c>
    </row>
    <row r="9" spans="2:15" ht="30" customHeight="1" thickBot="1" x14ac:dyDescent="0.25">
      <c r="B9" s="108" t="s">
        <v>4</v>
      </c>
      <c r="C9" s="95">
        <v>307</v>
      </c>
      <c r="D9" s="153">
        <f>C9/'1.2. Кол-во МС'!H11</f>
        <v>9.8051740657936759E-2</v>
      </c>
      <c r="E9" s="98">
        <v>959</v>
      </c>
      <c r="F9" s="153">
        <f>E9/'1.2. Кол-во МС'!H11</f>
        <v>0.30629191951453211</v>
      </c>
      <c r="G9" s="95">
        <v>1085</v>
      </c>
      <c r="H9" s="153">
        <f>G9/'1.2. Кол-во МС'!H11</f>
        <v>0.34653465346534651</v>
      </c>
      <c r="I9" s="95">
        <v>683</v>
      </c>
      <c r="J9" s="153">
        <f>I9/'1.2. Кол-во МС'!H11</f>
        <v>0.21814116895560523</v>
      </c>
      <c r="K9" s="95">
        <v>97</v>
      </c>
      <c r="L9" s="153">
        <f>K9/'1.2. Кол-во МС'!H11</f>
        <v>3.0980517406579366E-2</v>
      </c>
      <c r="M9" s="157">
        <v>44</v>
      </c>
      <c r="O9" s="36" t="b">
        <f>C9+E9+G9+I9+K9='1.2. Кол-во МС'!H11</f>
        <v>1</v>
      </c>
    </row>
    <row r="10" spans="2:15" ht="30" customHeight="1" thickBot="1" x14ac:dyDescent="0.25">
      <c r="B10" s="108" t="s">
        <v>5</v>
      </c>
      <c r="C10" s="99">
        <v>250</v>
      </c>
      <c r="D10" s="153">
        <f>C10/'1.2. Кол-во МС'!H12</f>
        <v>0.11175681716584712</v>
      </c>
      <c r="E10" s="99">
        <v>680</v>
      </c>
      <c r="F10" s="153">
        <f>E10/'1.2. Кол-во МС'!H12</f>
        <v>0.30397854269110414</v>
      </c>
      <c r="G10" s="99">
        <v>756</v>
      </c>
      <c r="H10" s="153">
        <f>G10/'1.2. Кол-во МС'!H12</f>
        <v>0.33795261510952168</v>
      </c>
      <c r="I10" s="99">
        <v>462</v>
      </c>
      <c r="J10" s="153">
        <f>I10/'1.2. Кол-во МС'!H12</f>
        <v>0.20652659812248547</v>
      </c>
      <c r="K10" s="99">
        <v>89</v>
      </c>
      <c r="L10" s="153">
        <f>K10/'1.2. Кол-во МС'!H12</f>
        <v>3.9785426911041574E-2</v>
      </c>
      <c r="M10" s="157">
        <v>43</v>
      </c>
      <c r="O10" s="36" t="b">
        <f>C10+E10+G10+I10+K10='1.2. Кол-во МС'!H12</f>
        <v>1</v>
      </c>
    </row>
    <row r="11" spans="2:15" ht="30" customHeight="1" thickBot="1" x14ac:dyDescent="0.25">
      <c r="B11" s="108" t="s">
        <v>6</v>
      </c>
      <c r="C11" s="95">
        <v>720</v>
      </c>
      <c r="D11" s="153">
        <f>C11/'1.2. Кол-во МС'!H13</f>
        <v>0.10610079575596817</v>
      </c>
      <c r="E11" s="98">
        <v>2256</v>
      </c>
      <c r="F11" s="153">
        <f>E11/'1.2. Кол-во МС'!H13</f>
        <v>0.33244916003536695</v>
      </c>
      <c r="G11" s="95">
        <v>2336</v>
      </c>
      <c r="H11" s="153">
        <f>G11/'1.2. Кол-во МС'!H13</f>
        <v>0.34423813734158559</v>
      </c>
      <c r="I11" s="95">
        <v>1308</v>
      </c>
      <c r="J11" s="153">
        <f>I11/'1.2. Кол-во МС'!H13</f>
        <v>0.1927497789566755</v>
      </c>
      <c r="K11" s="95">
        <v>166</v>
      </c>
      <c r="L11" s="153">
        <f>K11/'1.2. Кол-во МС'!H13</f>
        <v>2.4462127910403773E-2</v>
      </c>
      <c r="M11" s="154">
        <v>42</v>
      </c>
      <c r="O11" s="36" t="b">
        <f>C11+E11+G11+I11+K11='1.2. Кол-во МС'!H13</f>
        <v>1</v>
      </c>
    </row>
    <row r="12" spans="2:15" ht="30" customHeight="1" thickBot="1" x14ac:dyDescent="0.25">
      <c r="B12" s="108" t="s">
        <v>7</v>
      </c>
      <c r="C12" s="95">
        <v>365</v>
      </c>
      <c r="D12" s="153">
        <f>C12/'1.2. Кол-во МС'!H14</f>
        <v>9.245187436676798E-2</v>
      </c>
      <c r="E12" s="98">
        <v>1174</v>
      </c>
      <c r="F12" s="153">
        <f>E12/'1.2. Кол-во МС'!H14</f>
        <v>0.29736575481256333</v>
      </c>
      <c r="G12" s="95">
        <v>1298</v>
      </c>
      <c r="H12" s="153">
        <f>G12/'1.2. Кол-во МС'!H14</f>
        <v>0.32877406281661603</v>
      </c>
      <c r="I12" s="95">
        <v>954</v>
      </c>
      <c r="J12" s="153">
        <f>I12/'1.2. Кол-во МС'!H14</f>
        <v>0.24164133738601823</v>
      </c>
      <c r="K12" s="95">
        <v>157</v>
      </c>
      <c r="L12" s="153">
        <f>K12/'1.2. Кол-во МС'!H14</f>
        <v>3.9766970618034449E-2</v>
      </c>
      <c r="M12" s="154">
        <v>44</v>
      </c>
      <c r="O12" s="36" t="b">
        <f>C12+E12+G12+I12+K12='1.2. Кол-во МС'!H14</f>
        <v>1</v>
      </c>
    </row>
    <row r="13" spans="2:15" ht="30" customHeight="1" thickBot="1" x14ac:dyDescent="0.25">
      <c r="B13" s="108" t="s">
        <v>8</v>
      </c>
      <c r="C13" s="95">
        <v>677</v>
      </c>
      <c r="D13" s="153">
        <f>C13/'1.2. Кол-во МС'!H15</f>
        <v>8.7899246948844462E-2</v>
      </c>
      <c r="E13" s="98">
        <v>2210</v>
      </c>
      <c r="F13" s="153">
        <f>E13/'1.2. Кол-во МС'!H15</f>
        <v>0.28693845754349517</v>
      </c>
      <c r="G13" s="95">
        <v>2610</v>
      </c>
      <c r="H13" s="153">
        <f>G13/'1.2. Кол-во МС'!H15</f>
        <v>0.33887301999480657</v>
      </c>
      <c r="I13" s="95">
        <v>1851</v>
      </c>
      <c r="J13" s="153">
        <f>I13/'1.2. Кол-во МС'!H15</f>
        <v>0.24032718774344325</v>
      </c>
      <c r="K13" s="95">
        <v>354</v>
      </c>
      <c r="L13" s="153">
        <f>K13/'1.2. Кол-во МС'!H15</f>
        <v>4.5962087769410541E-2</v>
      </c>
      <c r="M13" s="154">
        <v>44</v>
      </c>
      <c r="O13" s="36" t="b">
        <f>C13+E13+G13+I13+K13='1.2. Кол-во МС'!H15</f>
        <v>1</v>
      </c>
    </row>
    <row r="14" spans="2:15" ht="30" customHeight="1" thickBot="1" x14ac:dyDescent="0.25">
      <c r="B14" s="108" t="s">
        <v>9</v>
      </c>
      <c r="C14" s="95">
        <v>343</v>
      </c>
      <c r="D14" s="153">
        <f>C14/'1.2. Кол-во МС'!H16</f>
        <v>7.1757322175732219E-2</v>
      </c>
      <c r="E14" s="98">
        <v>1456</v>
      </c>
      <c r="F14" s="153">
        <f>E14/'1.2. Кол-во МС'!H16</f>
        <v>0.30460251046025105</v>
      </c>
      <c r="G14" s="95">
        <v>1614</v>
      </c>
      <c r="H14" s="153">
        <f>G14/'1.2. Кол-во МС'!H16</f>
        <v>0.33765690376569035</v>
      </c>
      <c r="I14" s="95">
        <v>1137</v>
      </c>
      <c r="J14" s="153">
        <f>I14/'1.2. Кол-во МС'!H16</f>
        <v>0.23786610878661088</v>
      </c>
      <c r="K14" s="95">
        <v>230</v>
      </c>
      <c r="L14" s="153">
        <f>K14/'1.2. Кол-во МС'!H16</f>
        <v>4.8117154811715482E-2</v>
      </c>
      <c r="M14" s="154">
        <v>45</v>
      </c>
      <c r="O14" s="36" t="b">
        <f>C14+E14+G14+I14+K14='1.2. Кол-во МС'!H16</f>
        <v>1</v>
      </c>
    </row>
    <row r="15" spans="2:15" ht="30" customHeight="1" thickBot="1" x14ac:dyDescent="0.25">
      <c r="B15" s="108" t="s">
        <v>10</v>
      </c>
      <c r="C15" s="95">
        <v>197</v>
      </c>
      <c r="D15" s="153">
        <f>C15/'1.2. Кол-во МС'!H17</f>
        <v>6.0952970297029702E-2</v>
      </c>
      <c r="E15" s="98">
        <v>872</v>
      </c>
      <c r="F15" s="153">
        <f>E15/'1.2. Кол-во МС'!H17</f>
        <v>0.26980198019801982</v>
      </c>
      <c r="G15" s="95">
        <v>1075</v>
      </c>
      <c r="H15" s="153">
        <f>G15/'1.2. Кол-во МС'!H17</f>
        <v>0.33261138613861385</v>
      </c>
      <c r="I15" s="95">
        <v>853</v>
      </c>
      <c r="J15" s="153">
        <f>I15/'1.2. Кол-во МС'!H17</f>
        <v>0.26392326732673266</v>
      </c>
      <c r="K15" s="95">
        <v>235</v>
      </c>
      <c r="L15" s="153">
        <f>K15/'1.2. Кол-во МС'!H17</f>
        <v>7.2710396039603956E-2</v>
      </c>
      <c r="M15" s="154">
        <v>45</v>
      </c>
      <c r="O15" s="36" t="b">
        <f>C15+E15+G15+I15+K15='1.2. Кол-во МС'!H17</f>
        <v>1</v>
      </c>
    </row>
    <row r="16" spans="2:15" ht="30" customHeight="1" thickBot="1" x14ac:dyDescent="0.25">
      <c r="B16" s="108" t="s">
        <v>11</v>
      </c>
      <c r="C16" s="95">
        <v>438</v>
      </c>
      <c r="D16" s="153">
        <f>C16/'1.2. Кол-во МС'!H18</f>
        <v>7.3824372155739088E-2</v>
      </c>
      <c r="E16" s="98">
        <v>1602</v>
      </c>
      <c r="F16" s="153">
        <f>E16/'1.2. Кол-во МС'!H18</f>
        <v>0.27001516939153886</v>
      </c>
      <c r="G16" s="95">
        <v>2199</v>
      </c>
      <c r="H16" s="153">
        <f>G16/'1.2. Кол-во МС'!H18</f>
        <v>0.37063879993258048</v>
      </c>
      <c r="I16" s="95">
        <v>1374</v>
      </c>
      <c r="J16" s="153">
        <f>I16/'1.2. Кол-во МС'!H18</f>
        <v>0.23158604415978426</v>
      </c>
      <c r="K16" s="95">
        <v>320</v>
      </c>
      <c r="L16" s="153">
        <f>K16/'1.2. Кол-во МС'!H18</f>
        <v>5.393561436035732E-2</v>
      </c>
      <c r="M16" s="154">
        <v>44</v>
      </c>
      <c r="O16" s="36" t="b">
        <f>C16+E16+G16+I16+K16='1.2. Кол-во МС'!H18</f>
        <v>1</v>
      </c>
    </row>
    <row r="17" spans="2:15" ht="30" customHeight="1" thickBot="1" x14ac:dyDescent="0.25">
      <c r="B17" s="108" t="s">
        <v>12</v>
      </c>
      <c r="C17" s="95">
        <v>601</v>
      </c>
      <c r="D17" s="153">
        <f>C17/'1.2. Кол-во МС'!H19</f>
        <v>0.11729117876658861</v>
      </c>
      <c r="E17" s="98">
        <v>1596</v>
      </c>
      <c r="F17" s="153">
        <f>E17/'1.2. Кол-во МС'!H19</f>
        <v>0.31147540983606559</v>
      </c>
      <c r="G17" s="95">
        <v>1639</v>
      </c>
      <c r="H17" s="153">
        <f>G17/'1.2. Кол-во МС'!H19</f>
        <v>0.31986729117876661</v>
      </c>
      <c r="I17" s="95">
        <v>1030</v>
      </c>
      <c r="J17" s="153">
        <f>I17/'1.2. Кол-во МС'!H19</f>
        <v>0.20101483216237315</v>
      </c>
      <c r="K17" s="95">
        <v>258</v>
      </c>
      <c r="L17" s="153">
        <f>K17/'1.2. Кол-во МС'!H19</f>
        <v>5.0351288056206089E-2</v>
      </c>
      <c r="M17" s="154">
        <v>42</v>
      </c>
      <c r="O17" s="36" t="b">
        <f>C17+E17+G17+I17+K17='1.2. Кол-во МС'!H19</f>
        <v>1</v>
      </c>
    </row>
    <row r="18" spans="2:15" ht="30" customHeight="1" thickBot="1" x14ac:dyDescent="0.25">
      <c r="B18" s="108" t="s">
        <v>13</v>
      </c>
      <c r="C18" s="95">
        <v>216</v>
      </c>
      <c r="D18" s="153">
        <f>C18/'1.2. Кол-во МС'!H20</f>
        <v>0.11477151965993623</v>
      </c>
      <c r="E18" s="98">
        <v>550</v>
      </c>
      <c r="F18" s="153">
        <f>E18/'1.2. Кол-во МС'!H20</f>
        <v>0.29224229543039321</v>
      </c>
      <c r="G18" s="95">
        <v>602</v>
      </c>
      <c r="H18" s="153">
        <f>G18/'1.2. Кол-во МС'!H20</f>
        <v>0.31987247608926672</v>
      </c>
      <c r="I18" s="95">
        <v>431</v>
      </c>
      <c r="J18" s="153">
        <f>I18/'1.2. Кол-во МС'!H20</f>
        <v>0.22901168969181721</v>
      </c>
      <c r="K18" s="95">
        <v>83</v>
      </c>
      <c r="L18" s="153">
        <f>K18/'1.2. Кол-во МС'!H20</f>
        <v>4.4102019128586613E-2</v>
      </c>
      <c r="M18" s="154">
        <v>47</v>
      </c>
      <c r="O18" s="36" t="b">
        <f>C18+E18+G18+I18+K18='1.2. Кол-во МС'!H20</f>
        <v>1</v>
      </c>
    </row>
    <row r="19" spans="2:15" ht="30" customHeight="1" thickBot="1" x14ac:dyDescent="0.25">
      <c r="B19" s="109" t="s">
        <v>16</v>
      </c>
      <c r="C19" s="104">
        <f>SUM(C5:C18)</f>
        <v>6069</v>
      </c>
      <c r="D19" s="155">
        <f>C19/'1.2. Кол-во МС'!H21</f>
        <v>9.7473619966914546E-2</v>
      </c>
      <c r="E19" s="104">
        <f>SUM(E5:E18)</f>
        <v>19203</v>
      </c>
      <c r="F19" s="155">
        <f>E19/'1.2. Кол-во МС'!H21</f>
        <v>0.30841751923293126</v>
      </c>
      <c r="G19" s="104">
        <f>SUM(G5:G18)</f>
        <v>20692</v>
      </c>
      <c r="H19" s="155">
        <f>G19/'1.2. Кол-во МС'!H21</f>
        <v>0.33233220371649297</v>
      </c>
      <c r="I19" s="104">
        <f>SUM(I5:I18)</f>
        <v>13756</v>
      </c>
      <c r="J19" s="155">
        <f>I19/'1.2. Кол-во МС'!H21</f>
        <v>0.22093378089716204</v>
      </c>
      <c r="K19" s="104">
        <f>SUM(K5:K18)</f>
        <v>2543</v>
      </c>
      <c r="L19" s="155">
        <f>K19/'1.2. Кол-во МС'!H21</f>
        <v>4.0842876186499205E-2</v>
      </c>
      <c r="M19" s="156">
        <f>AVERAGE(M5:M18)</f>
        <v>43.357142857142854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F9CD-B689-4043-8560-EAE60BE95FA2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2.85546875" style="2" customWidth="1"/>
    <col min="2" max="2" width="35.28515625" style="12" customWidth="1"/>
    <col min="3" max="3" width="10.5703125" style="2" customWidth="1"/>
    <col min="4" max="4" width="9.7109375" style="2" customWidth="1"/>
    <col min="5" max="5" width="9" style="2" customWidth="1"/>
    <col min="6" max="6" width="9.5703125" style="2" customWidth="1"/>
    <col min="7" max="8" width="10.28515625" style="2" customWidth="1"/>
    <col min="9" max="10" width="8.28515625" style="2" customWidth="1"/>
    <col min="11" max="11" width="8.7109375" style="2" customWidth="1"/>
    <col min="12" max="12" width="10.28515625" style="2" bestFit="1" customWidth="1"/>
    <col min="13" max="13" width="8.7109375" style="2" customWidth="1"/>
    <col min="14" max="14" width="9.7109375" style="2" customWidth="1"/>
    <col min="15" max="15" width="8.85546875" style="2" customWidth="1"/>
    <col min="16" max="16" width="9.85546875" style="2" customWidth="1"/>
    <col min="17" max="17" width="8.7109375" style="2" customWidth="1"/>
    <col min="18" max="18" width="9.5703125" style="2" customWidth="1"/>
    <col min="19" max="19" width="8.7109375" style="2" customWidth="1"/>
    <col min="20" max="20" width="9.7109375" style="2" customWidth="1"/>
    <col min="21" max="21" width="10.7109375" style="2" customWidth="1"/>
    <col min="22" max="22" width="8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200" t="s">
        <v>43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</row>
    <row r="3" spans="2:27" ht="15.75" x14ac:dyDescent="0.2">
      <c r="U3" s="8"/>
    </row>
    <row r="4" spans="2:27" ht="21" customHeight="1" x14ac:dyDescent="0.2">
      <c r="B4" s="217" t="s">
        <v>14</v>
      </c>
      <c r="C4" s="204" t="s">
        <v>35</v>
      </c>
      <c r="D4" s="205"/>
      <c r="E4" s="205"/>
      <c r="F4" s="205"/>
      <c r="G4" s="205"/>
      <c r="H4" s="205"/>
      <c r="I4" s="205"/>
      <c r="J4" s="206"/>
      <c r="K4" s="207" t="s">
        <v>151</v>
      </c>
      <c r="L4" s="208"/>
      <c r="M4" s="208"/>
      <c r="N4" s="208"/>
      <c r="O4" s="208"/>
      <c r="P4" s="208"/>
      <c r="Q4" s="208"/>
      <c r="R4" s="208"/>
      <c r="S4" s="208"/>
      <c r="T4" s="209"/>
      <c r="U4" s="198" t="s">
        <v>42</v>
      </c>
      <c r="V4" s="214" t="s">
        <v>36</v>
      </c>
      <c r="Y4" s="35"/>
    </row>
    <row r="5" spans="2:27" ht="29.25" customHeight="1" x14ac:dyDescent="0.2">
      <c r="B5" s="218"/>
      <c r="C5" s="198" t="s">
        <v>15</v>
      </c>
      <c r="D5" s="214" t="s">
        <v>36</v>
      </c>
      <c r="E5" s="204" t="s">
        <v>208</v>
      </c>
      <c r="F5" s="205"/>
      <c r="G5" s="205"/>
      <c r="H5" s="205"/>
      <c r="I5" s="205"/>
      <c r="J5" s="206"/>
      <c r="K5" s="210"/>
      <c r="L5" s="211"/>
      <c r="M5" s="211"/>
      <c r="N5" s="211"/>
      <c r="O5" s="211"/>
      <c r="P5" s="211"/>
      <c r="Q5" s="211"/>
      <c r="R5" s="211"/>
      <c r="S5" s="211"/>
      <c r="T5" s="212"/>
      <c r="U5" s="213"/>
      <c r="V5" s="215"/>
      <c r="Y5" s="35"/>
    </row>
    <row r="6" spans="2:27" ht="148.5" customHeight="1" thickBot="1" x14ac:dyDescent="0.25">
      <c r="B6" s="219"/>
      <c r="C6" s="199"/>
      <c r="D6" s="216"/>
      <c r="E6" s="106" t="s">
        <v>103</v>
      </c>
      <c r="F6" s="107" t="s">
        <v>27</v>
      </c>
      <c r="G6" s="106" t="s">
        <v>104</v>
      </c>
      <c r="H6" s="107" t="s">
        <v>27</v>
      </c>
      <c r="I6" s="106" t="s">
        <v>105</v>
      </c>
      <c r="J6" s="107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199"/>
      <c r="V6" s="216"/>
      <c r="Y6" s="35"/>
    </row>
    <row r="7" spans="2:27" ht="30" customHeight="1" x14ac:dyDescent="0.2">
      <c r="B7" s="108" t="s">
        <v>0</v>
      </c>
      <c r="C7" s="110">
        <f t="shared" ref="C7:C21" si="0">E7+G7+I7</f>
        <v>4650</v>
      </c>
      <c r="D7" s="153">
        <f>C7/'1.1. Кол-во ГС'!L7</f>
        <v>0.95423763595321154</v>
      </c>
      <c r="E7" s="98">
        <v>651</v>
      </c>
      <c r="F7" s="153">
        <f>E7/C7</f>
        <v>0.14000000000000001</v>
      </c>
      <c r="G7" s="98">
        <v>3682</v>
      </c>
      <c r="H7" s="101">
        <f>G7/C7</f>
        <v>0.79182795698924735</v>
      </c>
      <c r="I7" s="98">
        <v>317</v>
      </c>
      <c r="J7" s="101">
        <f>I7/C7</f>
        <v>6.8172043010752692E-2</v>
      </c>
      <c r="K7" s="95">
        <v>366</v>
      </c>
      <c r="L7" s="153">
        <f>K7/C7</f>
        <v>7.8709677419354834E-2</v>
      </c>
      <c r="M7" s="95">
        <v>1129</v>
      </c>
      <c r="N7" s="153">
        <f>M7/C7</f>
        <v>0.24279569892473118</v>
      </c>
      <c r="O7" s="95">
        <v>1520</v>
      </c>
      <c r="P7" s="153">
        <f>O7/C7</f>
        <v>0.32688172043010755</v>
      </c>
      <c r="Q7" s="95">
        <v>614</v>
      </c>
      <c r="R7" s="153">
        <f>Q7/C7</f>
        <v>0.13204301075268818</v>
      </c>
      <c r="S7" s="95">
        <v>1021</v>
      </c>
      <c r="T7" s="153">
        <f>S7/C7</f>
        <v>0.21956989247311828</v>
      </c>
      <c r="U7" s="95">
        <v>223</v>
      </c>
      <c r="V7" s="153">
        <f>U7/'1.1. Кол-во ГС'!L7</f>
        <v>4.5762364046788427E-2</v>
      </c>
      <c r="Y7" s="65" t="b">
        <f>K7+M7+O7+Q7+S7=C7</f>
        <v>1</v>
      </c>
      <c r="Z7" s="87" t="b">
        <f>C7=E7+G7+I7</f>
        <v>1</v>
      </c>
      <c r="AA7" s="87" t="b">
        <f>C7+U7='1.1. Кол-во ГС'!L7</f>
        <v>1</v>
      </c>
    </row>
    <row r="8" spans="2:27" ht="30" customHeight="1" x14ac:dyDescent="0.2">
      <c r="B8" s="108" t="s">
        <v>1</v>
      </c>
      <c r="C8" s="110">
        <f t="shared" si="0"/>
        <v>1143</v>
      </c>
      <c r="D8" s="153">
        <f>C8/'1.1. Кол-во ГС'!L8</f>
        <v>0.99912587412587417</v>
      </c>
      <c r="E8" s="98">
        <v>66</v>
      </c>
      <c r="F8" s="153">
        <f t="shared" ref="F8:F21" si="1">E8/C8</f>
        <v>5.774278215223097E-2</v>
      </c>
      <c r="G8" s="98">
        <v>991</v>
      </c>
      <c r="H8" s="101">
        <f t="shared" ref="H8:H21" si="2">G8/C8</f>
        <v>0.86701662292213477</v>
      </c>
      <c r="I8" s="98">
        <v>86</v>
      </c>
      <c r="J8" s="101">
        <f t="shared" ref="J8:J21" si="3">I8/C8</f>
        <v>7.5240594925634299E-2</v>
      </c>
      <c r="K8" s="95">
        <v>101</v>
      </c>
      <c r="L8" s="153">
        <f t="shared" ref="L8:L21" si="4">K8/C8</f>
        <v>8.8363954505686793E-2</v>
      </c>
      <c r="M8" s="95">
        <v>291</v>
      </c>
      <c r="N8" s="153">
        <f t="shared" ref="N8:N21" si="5">M8/C8</f>
        <v>0.25459317585301838</v>
      </c>
      <c r="O8" s="95">
        <v>318</v>
      </c>
      <c r="P8" s="153">
        <f t="shared" ref="P8:P21" si="6">O8/C8</f>
        <v>0.27821522309711288</v>
      </c>
      <c r="Q8" s="95">
        <v>212</v>
      </c>
      <c r="R8" s="153">
        <f t="shared" ref="R8:R21" si="7">Q8/C8</f>
        <v>0.18547681539807523</v>
      </c>
      <c r="S8" s="95">
        <v>221</v>
      </c>
      <c r="T8" s="153">
        <f t="shared" ref="T8:T21" si="8">S8/C8</f>
        <v>0.19335083114610674</v>
      </c>
      <c r="U8" s="95">
        <v>1</v>
      </c>
      <c r="V8" s="153">
        <f>U8/'1.1. Кол-во ГС'!L8</f>
        <v>8.7412587412587413E-4</v>
      </c>
      <c r="Y8" s="66" t="b">
        <f t="shared" ref="Y8:Y21" si="9">K8+M8+O8+Q8+S8=C8</f>
        <v>1</v>
      </c>
      <c r="Z8" s="87" t="b">
        <f t="shared" ref="Z8:Z21" si="10">C8=E8+G8+I8</f>
        <v>1</v>
      </c>
      <c r="AA8" s="87" t="b">
        <f>C8+U8='1.1. Кол-во ГС'!L8</f>
        <v>1</v>
      </c>
    </row>
    <row r="9" spans="2:27" ht="30" customHeight="1" x14ac:dyDescent="0.2">
      <c r="B9" s="108" t="s">
        <v>2</v>
      </c>
      <c r="C9" s="110">
        <f t="shared" si="0"/>
        <v>1061</v>
      </c>
      <c r="D9" s="153">
        <f>C9/'1.1. Кол-во ГС'!L9</f>
        <v>0.9716117216117216</v>
      </c>
      <c r="E9" s="98">
        <v>69</v>
      </c>
      <c r="F9" s="153">
        <f t="shared" si="1"/>
        <v>6.5032987747408108E-2</v>
      </c>
      <c r="G9" s="98">
        <v>930</v>
      </c>
      <c r="H9" s="101">
        <f t="shared" si="2"/>
        <v>0.87653157398680492</v>
      </c>
      <c r="I9" s="98">
        <v>62</v>
      </c>
      <c r="J9" s="101">
        <f t="shared" si="3"/>
        <v>5.8435438265786996E-2</v>
      </c>
      <c r="K9" s="95">
        <v>109</v>
      </c>
      <c r="L9" s="153">
        <f t="shared" si="4"/>
        <v>0.10273327049952875</v>
      </c>
      <c r="M9" s="95">
        <v>352</v>
      </c>
      <c r="N9" s="153">
        <f t="shared" si="5"/>
        <v>0.33176248821866167</v>
      </c>
      <c r="O9" s="95">
        <v>251</v>
      </c>
      <c r="P9" s="153">
        <f t="shared" si="6"/>
        <v>0.23656927426955701</v>
      </c>
      <c r="Q9" s="95">
        <v>112</v>
      </c>
      <c r="R9" s="153">
        <f t="shared" si="7"/>
        <v>0.1055607917059378</v>
      </c>
      <c r="S9" s="95">
        <v>237</v>
      </c>
      <c r="T9" s="153">
        <f t="shared" si="8"/>
        <v>0.22337417530631479</v>
      </c>
      <c r="U9" s="95">
        <v>31</v>
      </c>
      <c r="V9" s="153">
        <f>U9/'1.1. Кол-во ГС'!L9</f>
        <v>2.8388278388278388E-2</v>
      </c>
      <c r="Y9" s="66" t="b">
        <f t="shared" si="9"/>
        <v>1</v>
      </c>
      <c r="Z9" s="87" t="b">
        <f t="shared" si="10"/>
        <v>1</v>
      </c>
      <c r="AA9" s="87" t="b">
        <f>C9+U9='1.1. Кол-во ГС'!L9</f>
        <v>1</v>
      </c>
    </row>
    <row r="10" spans="2:27" ht="30" customHeight="1" x14ac:dyDescent="0.2">
      <c r="B10" s="108" t="s">
        <v>3</v>
      </c>
      <c r="C10" s="110">
        <f t="shared" si="0"/>
        <v>5174</v>
      </c>
      <c r="D10" s="153">
        <f>C10/'1.1. Кол-во ГС'!L10</f>
        <v>0.96368038740920092</v>
      </c>
      <c r="E10" s="98">
        <v>692</v>
      </c>
      <c r="F10" s="153">
        <f t="shared" si="1"/>
        <v>0.13374565133359104</v>
      </c>
      <c r="G10" s="98">
        <v>4115</v>
      </c>
      <c r="H10" s="101">
        <f t="shared" si="2"/>
        <v>0.79532276768457677</v>
      </c>
      <c r="I10" s="98">
        <v>367</v>
      </c>
      <c r="J10" s="101">
        <f t="shared" si="3"/>
        <v>7.0931580981832235E-2</v>
      </c>
      <c r="K10" s="140">
        <v>242</v>
      </c>
      <c r="L10" s="153">
        <f t="shared" si="4"/>
        <v>4.6772323154232701E-2</v>
      </c>
      <c r="M10" s="140">
        <v>1767</v>
      </c>
      <c r="N10" s="153">
        <f t="shared" si="5"/>
        <v>0.34151526865094706</v>
      </c>
      <c r="O10" s="140">
        <v>1097</v>
      </c>
      <c r="P10" s="153">
        <f t="shared" si="6"/>
        <v>0.21202164669501353</v>
      </c>
      <c r="Q10" s="140">
        <v>125</v>
      </c>
      <c r="R10" s="153">
        <f t="shared" si="7"/>
        <v>2.4159257827599537E-2</v>
      </c>
      <c r="S10" s="140">
        <v>1943</v>
      </c>
      <c r="T10" s="153">
        <f t="shared" si="8"/>
        <v>0.37553150367220717</v>
      </c>
      <c r="U10" s="102">
        <v>195</v>
      </c>
      <c r="V10" s="153">
        <f>U10/'1.1. Кол-во ГС'!L10</f>
        <v>3.6319612590799029E-2</v>
      </c>
      <c r="Y10" s="66" t="b">
        <f t="shared" si="9"/>
        <v>1</v>
      </c>
      <c r="Z10" s="87" t="b">
        <f t="shared" si="10"/>
        <v>1</v>
      </c>
      <c r="AA10" s="87" t="b">
        <f>C10+U10='1.1. Кол-во ГС'!L10</f>
        <v>1</v>
      </c>
    </row>
    <row r="11" spans="2:27" ht="30" customHeight="1" x14ac:dyDescent="0.2">
      <c r="B11" s="108" t="s">
        <v>4</v>
      </c>
      <c r="C11" s="110">
        <f t="shared" si="0"/>
        <v>1677</v>
      </c>
      <c r="D11" s="153">
        <f>C11/'1.1. Кол-во ГС'!L11</f>
        <v>0.97670355270821196</v>
      </c>
      <c r="E11" s="98">
        <v>239</v>
      </c>
      <c r="F11" s="153">
        <f t="shared" si="1"/>
        <v>0.14251639833035182</v>
      </c>
      <c r="G11" s="98">
        <v>1303</v>
      </c>
      <c r="H11" s="101">
        <f t="shared" si="2"/>
        <v>0.7769827072152653</v>
      </c>
      <c r="I11" s="98">
        <v>135</v>
      </c>
      <c r="J11" s="101">
        <f t="shared" si="3"/>
        <v>8.0500894454382826E-2</v>
      </c>
      <c r="K11" s="95">
        <v>160</v>
      </c>
      <c r="L11" s="153">
        <f t="shared" si="4"/>
        <v>9.5408467501490762E-2</v>
      </c>
      <c r="M11" s="95">
        <v>436</v>
      </c>
      <c r="N11" s="153">
        <f t="shared" si="5"/>
        <v>0.25998807394156231</v>
      </c>
      <c r="O11" s="95">
        <v>400</v>
      </c>
      <c r="P11" s="153">
        <f t="shared" si="6"/>
        <v>0.23852116875372689</v>
      </c>
      <c r="Q11" s="95">
        <v>264</v>
      </c>
      <c r="R11" s="153">
        <f t="shared" si="7"/>
        <v>0.15742397137745975</v>
      </c>
      <c r="S11" s="95">
        <v>417</v>
      </c>
      <c r="T11" s="153">
        <f t="shared" si="8"/>
        <v>0.24865831842576028</v>
      </c>
      <c r="U11" s="95">
        <v>40</v>
      </c>
      <c r="V11" s="153">
        <f>U11/'1.1. Кол-во ГС'!L11</f>
        <v>2.3296447291788001E-2</v>
      </c>
      <c r="Y11" s="66" t="b">
        <f t="shared" si="9"/>
        <v>1</v>
      </c>
      <c r="Z11" s="87" t="b">
        <f t="shared" si="10"/>
        <v>1</v>
      </c>
      <c r="AA11" s="87" t="b">
        <f>C11+U11='1.1. Кол-во ГС'!L11</f>
        <v>1</v>
      </c>
    </row>
    <row r="12" spans="2:27" ht="30" customHeight="1" x14ac:dyDescent="0.2">
      <c r="B12" s="108" t="s">
        <v>5</v>
      </c>
      <c r="C12" s="110">
        <f t="shared" si="0"/>
        <v>1286</v>
      </c>
      <c r="D12" s="153">
        <f>C12/'1.1. Кол-во ГС'!L12</f>
        <v>0.98847040737893932</v>
      </c>
      <c r="E12" s="98">
        <v>214</v>
      </c>
      <c r="F12" s="153">
        <f t="shared" si="1"/>
        <v>0.16640746500777606</v>
      </c>
      <c r="G12" s="98">
        <v>977</v>
      </c>
      <c r="H12" s="101">
        <f t="shared" si="2"/>
        <v>0.75972006220839816</v>
      </c>
      <c r="I12" s="98">
        <v>95</v>
      </c>
      <c r="J12" s="101">
        <f t="shared" si="3"/>
        <v>7.3872472783825818E-2</v>
      </c>
      <c r="K12" s="102">
        <v>133</v>
      </c>
      <c r="L12" s="153">
        <f t="shared" si="4"/>
        <v>0.10342146189735614</v>
      </c>
      <c r="M12" s="99">
        <v>353</v>
      </c>
      <c r="N12" s="153">
        <f t="shared" si="5"/>
        <v>0.27449455676516332</v>
      </c>
      <c r="O12" s="99">
        <v>447</v>
      </c>
      <c r="P12" s="153">
        <f t="shared" si="6"/>
        <v>0.34758942457231728</v>
      </c>
      <c r="Q12" s="99">
        <v>111</v>
      </c>
      <c r="R12" s="153">
        <f t="shared" si="7"/>
        <v>8.6314152410575426E-2</v>
      </c>
      <c r="S12" s="99">
        <v>242</v>
      </c>
      <c r="T12" s="153">
        <f t="shared" si="8"/>
        <v>0.18818040435458788</v>
      </c>
      <c r="U12" s="99">
        <v>15</v>
      </c>
      <c r="V12" s="153">
        <f>U12/'1.1. Кол-во ГС'!L12</f>
        <v>1.1529592621060722E-2</v>
      </c>
      <c r="Y12" s="66" t="b">
        <f t="shared" si="9"/>
        <v>1</v>
      </c>
      <c r="Z12" s="87" t="b">
        <f t="shared" si="10"/>
        <v>1</v>
      </c>
      <c r="AA12" s="87" t="b">
        <f>C12+U12='1.1. Кол-во ГС'!L12</f>
        <v>1</v>
      </c>
    </row>
    <row r="13" spans="2:27" ht="30" customHeight="1" x14ac:dyDescent="0.2">
      <c r="B13" s="108" t="s">
        <v>6</v>
      </c>
      <c r="C13" s="110">
        <f t="shared" si="0"/>
        <v>3153</v>
      </c>
      <c r="D13" s="153">
        <f>C13/'1.1. Кол-во ГС'!L13</f>
        <v>0.98193709124883211</v>
      </c>
      <c r="E13" s="98">
        <v>651</v>
      </c>
      <c r="F13" s="153">
        <f t="shared" si="1"/>
        <v>0.20647002854424357</v>
      </c>
      <c r="G13" s="98">
        <v>2290</v>
      </c>
      <c r="H13" s="101">
        <f t="shared" si="2"/>
        <v>0.7262924199175389</v>
      </c>
      <c r="I13" s="98">
        <v>212</v>
      </c>
      <c r="J13" s="101">
        <f t="shared" si="3"/>
        <v>6.7237551538217574E-2</v>
      </c>
      <c r="K13" s="95">
        <v>205</v>
      </c>
      <c r="L13" s="153">
        <f t="shared" si="4"/>
        <v>6.5017443704408498E-2</v>
      </c>
      <c r="M13" s="95">
        <v>777</v>
      </c>
      <c r="N13" s="153">
        <f t="shared" si="5"/>
        <v>0.24643196955280686</v>
      </c>
      <c r="O13" s="95">
        <v>788</v>
      </c>
      <c r="P13" s="153">
        <f t="shared" si="6"/>
        <v>0.24992071043450681</v>
      </c>
      <c r="Q13" s="95">
        <v>259</v>
      </c>
      <c r="R13" s="153">
        <f t="shared" si="7"/>
        <v>8.2143989850935614E-2</v>
      </c>
      <c r="S13" s="95">
        <v>1124</v>
      </c>
      <c r="T13" s="153">
        <f t="shared" si="8"/>
        <v>0.35648588645734219</v>
      </c>
      <c r="U13" s="95">
        <v>58</v>
      </c>
      <c r="V13" s="153">
        <f>U13/'1.1. Кол-во ГС'!L13</f>
        <v>1.806290875116786E-2</v>
      </c>
      <c r="Y13" s="66" t="b">
        <f t="shared" si="9"/>
        <v>1</v>
      </c>
      <c r="Z13" s="87" t="b">
        <f t="shared" si="10"/>
        <v>1</v>
      </c>
      <c r="AA13" s="87" t="b">
        <f>C13+U13='1.1. Кол-во ГС'!L13</f>
        <v>1</v>
      </c>
    </row>
    <row r="14" spans="2:27" ht="30" customHeight="1" x14ac:dyDescent="0.2">
      <c r="B14" s="108" t="s">
        <v>7</v>
      </c>
      <c r="C14" s="110">
        <f t="shared" si="0"/>
        <v>1820</v>
      </c>
      <c r="D14" s="153">
        <f>C14/'1.1. Кол-во ГС'!L14</f>
        <v>0.99616858237547889</v>
      </c>
      <c r="E14" s="98">
        <v>178</v>
      </c>
      <c r="F14" s="153">
        <f t="shared" si="1"/>
        <v>9.7802197802197802E-2</v>
      </c>
      <c r="G14" s="98">
        <v>1520</v>
      </c>
      <c r="H14" s="101">
        <f t="shared" si="2"/>
        <v>0.8351648351648352</v>
      </c>
      <c r="I14" s="98">
        <v>122</v>
      </c>
      <c r="J14" s="101">
        <f t="shared" si="3"/>
        <v>6.7032967032967031E-2</v>
      </c>
      <c r="K14" s="95">
        <v>152</v>
      </c>
      <c r="L14" s="153">
        <f t="shared" si="4"/>
        <v>8.3516483516483511E-2</v>
      </c>
      <c r="M14" s="95">
        <v>476</v>
      </c>
      <c r="N14" s="153">
        <f t="shared" si="5"/>
        <v>0.26153846153846155</v>
      </c>
      <c r="O14" s="95">
        <v>580</v>
      </c>
      <c r="P14" s="153">
        <f t="shared" si="6"/>
        <v>0.31868131868131866</v>
      </c>
      <c r="Q14" s="95">
        <v>247</v>
      </c>
      <c r="R14" s="153">
        <f t="shared" si="7"/>
        <v>0.1357142857142857</v>
      </c>
      <c r="S14" s="95">
        <v>365</v>
      </c>
      <c r="T14" s="153">
        <f t="shared" si="8"/>
        <v>0.20054945054945056</v>
      </c>
      <c r="U14" s="95">
        <v>7</v>
      </c>
      <c r="V14" s="153">
        <f>U14/'1.1. Кол-во ГС'!L14</f>
        <v>3.8314176245210726E-3</v>
      </c>
      <c r="Y14" s="66" t="b">
        <f t="shared" si="9"/>
        <v>1</v>
      </c>
      <c r="Z14" s="87" t="b">
        <f t="shared" si="10"/>
        <v>1</v>
      </c>
      <c r="AA14" s="87" t="b">
        <f>C14+U14='1.1. Кол-во ГС'!L14</f>
        <v>1</v>
      </c>
    </row>
    <row r="15" spans="2:27" ht="30" customHeight="1" x14ac:dyDescent="0.2">
      <c r="B15" s="108" t="s">
        <v>8</v>
      </c>
      <c r="C15" s="110">
        <f t="shared" si="0"/>
        <v>3722</v>
      </c>
      <c r="D15" s="153">
        <f>C15/'1.1. Кол-во ГС'!L15</f>
        <v>0.99253333333333338</v>
      </c>
      <c r="E15" s="98">
        <v>400</v>
      </c>
      <c r="F15" s="153">
        <f t="shared" si="1"/>
        <v>0.10746910263299302</v>
      </c>
      <c r="G15" s="98">
        <v>3079</v>
      </c>
      <c r="H15" s="101">
        <f t="shared" si="2"/>
        <v>0.82724341751746377</v>
      </c>
      <c r="I15" s="98">
        <v>243</v>
      </c>
      <c r="J15" s="101">
        <f t="shared" si="3"/>
        <v>6.5287479849543251E-2</v>
      </c>
      <c r="K15" s="95">
        <v>289</v>
      </c>
      <c r="L15" s="153">
        <f t="shared" si="4"/>
        <v>7.7646426652337452E-2</v>
      </c>
      <c r="M15" s="95">
        <v>794</v>
      </c>
      <c r="N15" s="153">
        <f t="shared" si="5"/>
        <v>0.21332616872649113</v>
      </c>
      <c r="O15" s="95">
        <v>1236</v>
      </c>
      <c r="P15" s="153">
        <f t="shared" si="6"/>
        <v>0.3320795271359484</v>
      </c>
      <c r="Q15" s="95">
        <v>567</v>
      </c>
      <c r="R15" s="153">
        <f t="shared" si="7"/>
        <v>0.15233745298226758</v>
      </c>
      <c r="S15" s="95">
        <v>836</v>
      </c>
      <c r="T15" s="153">
        <f t="shared" si="8"/>
        <v>0.2246104245029554</v>
      </c>
      <c r="U15" s="95">
        <v>28</v>
      </c>
      <c r="V15" s="153">
        <f>U15/'1.1. Кол-во ГС'!L15</f>
        <v>7.4666666666666666E-3</v>
      </c>
      <c r="Y15" s="66" t="b">
        <f t="shared" si="9"/>
        <v>1</v>
      </c>
      <c r="Z15" s="87" t="b">
        <f t="shared" si="10"/>
        <v>1</v>
      </c>
      <c r="AA15" s="87" t="b">
        <f>C15+U15='1.1. Кол-во ГС'!L15</f>
        <v>1</v>
      </c>
    </row>
    <row r="16" spans="2:27" ht="30" customHeight="1" x14ac:dyDescent="0.2">
      <c r="B16" s="108" t="s">
        <v>9</v>
      </c>
      <c r="C16" s="110">
        <f t="shared" si="0"/>
        <v>1974</v>
      </c>
      <c r="D16" s="153">
        <f>C16/'1.1. Кол-во ГС'!L16</f>
        <v>0.97241379310344822</v>
      </c>
      <c r="E16" s="98">
        <v>207</v>
      </c>
      <c r="F16" s="153">
        <f t="shared" si="1"/>
        <v>0.10486322188449848</v>
      </c>
      <c r="G16" s="98">
        <v>1611</v>
      </c>
      <c r="H16" s="101">
        <f t="shared" si="2"/>
        <v>0.81610942249240126</v>
      </c>
      <c r="I16" s="98">
        <v>156</v>
      </c>
      <c r="J16" s="101">
        <f t="shared" si="3"/>
        <v>7.9027355623100301E-2</v>
      </c>
      <c r="K16" s="95">
        <v>193</v>
      </c>
      <c r="L16" s="153">
        <f t="shared" si="4"/>
        <v>9.7771023302938201E-2</v>
      </c>
      <c r="M16" s="95">
        <v>509</v>
      </c>
      <c r="N16" s="153">
        <f t="shared" si="5"/>
        <v>0.25785207700101315</v>
      </c>
      <c r="O16" s="95">
        <v>708</v>
      </c>
      <c r="P16" s="153">
        <f t="shared" si="6"/>
        <v>0.35866261398176291</v>
      </c>
      <c r="Q16" s="95">
        <v>229</v>
      </c>
      <c r="R16" s="153">
        <f t="shared" si="7"/>
        <v>0.1160081053698075</v>
      </c>
      <c r="S16" s="95">
        <v>335</v>
      </c>
      <c r="T16" s="153">
        <f t="shared" si="8"/>
        <v>0.16970618034447821</v>
      </c>
      <c r="U16" s="95">
        <v>56</v>
      </c>
      <c r="V16" s="153">
        <f>U16/'1.1. Кол-во ГС'!L16</f>
        <v>2.7586206896551724E-2</v>
      </c>
      <c r="Y16" s="66" t="b">
        <f t="shared" si="9"/>
        <v>1</v>
      </c>
      <c r="Z16" s="87" t="b">
        <f t="shared" si="10"/>
        <v>1</v>
      </c>
      <c r="AA16" s="87" t="b">
        <f>C16+U16='1.1. Кол-во ГС'!L16</f>
        <v>1</v>
      </c>
    </row>
    <row r="17" spans="2:27" ht="30" customHeight="1" x14ac:dyDescent="0.2">
      <c r="B17" s="108" t="s">
        <v>10</v>
      </c>
      <c r="C17" s="110">
        <f t="shared" si="0"/>
        <v>1608</v>
      </c>
      <c r="D17" s="153">
        <f>C17/'1.1. Кол-во ГС'!L17</f>
        <v>0.99259259259259258</v>
      </c>
      <c r="E17" s="98">
        <v>187</v>
      </c>
      <c r="F17" s="153">
        <f t="shared" si="1"/>
        <v>0.11629353233830846</v>
      </c>
      <c r="G17" s="98">
        <v>1311</v>
      </c>
      <c r="H17" s="101">
        <f t="shared" si="2"/>
        <v>0.81529850746268662</v>
      </c>
      <c r="I17" s="98">
        <v>110</v>
      </c>
      <c r="J17" s="101">
        <f t="shared" si="3"/>
        <v>6.8407960199004969E-2</v>
      </c>
      <c r="K17" s="95">
        <v>108</v>
      </c>
      <c r="L17" s="153">
        <f t="shared" si="4"/>
        <v>6.7164179104477612E-2</v>
      </c>
      <c r="M17" s="95">
        <v>388</v>
      </c>
      <c r="N17" s="153">
        <f t="shared" si="5"/>
        <v>0.24129353233830847</v>
      </c>
      <c r="O17" s="95">
        <v>418</v>
      </c>
      <c r="P17" s="153">
        <f t="shared" si="6"/>
        <v>0.25995024875621892</v>
      </c>
      <c r="Q17" s="95">
        <v>234</v>
      </c>
      <c r="R17" s="153">
        <f t="shared" si="7"/>
        <v>0.1455223880597015</v>
      </c>
      <c r="S17" s="95">
        <v>460</v>
      </c>
      <c r="T17" s="153">
        <f t="shared" si="8"/>
        <v>0.28606965174129351</v>
      </c>
      <c r="U17" s="95">
        <v>12</v>
      </c>
      <c r="V17" s="153">
        <f>U17/'1.1. Кол-во ГС'!L17</f>
        <v>7.4074074074074077E-3</v>
      </c>
      <c r="Y17" s="66" t="b">
        <f t="shared" si="9"/>
        <v>1</v>
      </c>
      <c r="Z17" s="87" t="b">
        <f t="shared" si="10"/>
        <v>1</v>
      </c>
      <c r="AA17" s="87" t="b">
        <f>C17+U17='1.1. Кол-во ГС'!L17</f>
        <v>1</v>
      </c>
    </row>
    <row r="18" spans="2:27" ht="30" customHeight="1" x14ac:dyDescent="0.2">
      <c r="B18" s="108" t="s">
        <v>11</v>
      </c>
      <c r="C18" s="110">
        <f t="shared" si="0"/>
        <v>3815</v>
      </c>
      <c r="D18" s="153">
        <f>C18/'1.1. Кол-во ГС'!L18</f>
        <v>0.96631205673758869</v>
      </c>
      <c r="E18" s="98">
        <v>378</v>
      </c>
      <c r="F18" s="153">
        <f t="shared" si="1"/>
        <v>9.9082568807339455E-2</v>
      </c>
      <c r="G18" s="98">
        <v>3194</v>
      </c>
      <c r="H18" s="101">
        <f t="shared" si="2"/>
        <v>0.83722149410222801</v>
      </c>
      <c r="I18" s="98">
        <v>243</v>
      </c>
      <c r="J18" s="101">
        <f t="shared" si="3"/>
        <v>6.3695937090432503E-2</v>
      </c>
      <c r="K18" s="95">
        <v>234</v>
      </c>
      <c r="L18" s="153">
        <f t="shared" si="4"/>
        <v>6.1336828309305376E-2</v>
      </c>
      <c r="M18" s="95">
        <v>1000</v>
      </c>
      <c r="N18" s="153">
        <f t="shared" si="5"/>
        <v>0.26212319790301442</v>
      </c>
      <c r="O18" s="95">
        <v>1059</v>
      </c>
      <c r="P18" s="153">
        <f t="shared" si="6"/>
        <v>0.27758846657929226</v>
      </c>
      <c r="Q18" s="95">
        <v>549</v>
      </c>
      <c r="R18" s="153">
        <f t="shared" si="7"/>
        <v>0.14390563564875491</v>
      </c>
      <c r="S18" s="95">
        <v>973</v>
      </c>
      <c r="T18" s="153">
        <f t="shared" si="8"/>
        <v>0.25504587155963304</v>
      </c>
      <c r="U18" s="95">
        <v>133</v>
      </c>
      <c r="V18" s="153">
        <f>U18/'1.1. Кол-во ГС'!L18</f>
        <v>3.3687943262411348E-2</v>
      </c>
      <c r="Y18" s="66" t="b">
        <f t="shared" si="9"/>
        <v>1</v>
      </c>
      <c r="Z18" s="87" t="b">
        <f t="shared" si="10"/>
        <v>1</v>
      </c>
      <c r="AA18" s="87" t="b">
        <f>C18+U18='1.1. Кол-во ГС'!L18</f>
        <v>1</v>
      </c>
    </row>
    <row r="19" spans="2:27" ht="30" customHeight="1" x14ac:dyDescent="0.2">
      <c r="B19" s="108" t="s">
        <v>12</v>
      </c>
      <c r="C19" s="110">
        <f t="shared" si="0"/>
        <v>2405</v>
      </c>
      <c r="D19" s="153">
        <f>C19/'1.1. Кол-во ГС'!L19</f>
        <v>0.99544701986754969</v>
      </c>
      <c r="E19" s="98">
        <v>278</v>
      </c>
      <c r="F19" s="153">
        <f t="shared" si="1"/>
        <v>0.1155925155925156</v>
      </c>
      <c r="G19" s="98">
        <v>1918</v>
      </c>
      <c r="H19" s="101">
        <f t="shared" si="2"/>
        <v>0.79750519750519755</v>
      </c>
      <c r="I19" s="98">
        <v>209</v>
      </c>
      <c r="J19" s="101">
        <f t="shared" si="3"/>
        <v>8.6902286902286907E-2</v>
      </c>
      <c r="K19" s="95">
        <v>206</v>
      </c>
      <c r="L19" s="153">
        <f t="shared" si="4"/>
        <v>8.565488565488566E-2</v>
      </c>
      <c r="M19" s="95">
        <v>490</v>
      </c>
      <c r="N19" s="153">
        <f t="shared" si="5"/>
        <v>0.20374220374220375</v>
      </c>
      <c r="O19" s="95">
        <v>726</v>
      </c>
      <c r="P19" s="153">
        <f t="shared" si="6"/>
        <v>0.30187110187110189</v>
      </c>
      <c r="Q19" s="95">
        <v>295</v>
      </c>
      <c r="R19" s="153">
        <f t="shared" si="7"/>
        <v>0.12266112266112267</v>
      </c>
      <c r="S19" s="95">
        <v>688</v>
      </c>
      <c r="T19" s="153">
        <f t="shared" si="8"/>
        <v>0.28607068607068609</v>
      </c>
      <c r="U19" s="95">
        <v>11</v>
      </c>
      <c r="V19" s="153">
        <f>U19/'1.1. Кол-во ГС'!L19</f>
        <v>4.552980132450331E-3</v>
      </c>
      <c r="Y19" s="66" t="b">
        <f t="shared" si="9"/>
        <v>1</v>
      </c>
      <c r="Z19" s="87" t="b">
        <f t="shared" si="10"/>
        <v>1</v>
      </c>
      <c r="AA19" s="87" t="b">
        <f>C19+U19='1.1. Кол-во ГС'!L19</f>
        <v>1</v>
      </c>
    </row>
    <row r="20" spans="2:27" ht="30" customHeight="1" x14ac:dyDescent="0.2">
      <c r="B20" s="108" t="s">
        <v>13</v>
      </c>
      <c r="C20" s="110">
        <f t="shared" si="0"/>
        <v>1356</v>
      </c>
      <c r="D20" s="153">
        <f>C20/'1.1. Кол-во ГС'!L20</f>
        <v>0.99122807017543857</v>
      </c>
      <c r="E20" s="98">
        <v>126</v>
      </c>
      <c r="F20" s="153">
        <f t="shared" si="1"/>
        <v>9.2920353982300891E-2</v>
      </c>
      <c r="G20" s="98">
        <v>1168</v>
      </c>
      <c r="H20" s="101">
        <f t="shared" si="2"/>
        <v>0.86135693215339237</v>
      </c>
      <c r="I20" s="98">
        <v>62</v>
      </c>
      <c r="J20" s="101">
        <f t="shared" si="3"/>
        <v>4.5722713864306784E-2</v>
      </c>
      <c r="K20" s="95">
        <v>88</v>
      </c>
      <c r="L20" s="153">
        <f t="shared" si="4"/>
        <v>6.4896755162241887E-2</v>
      </c>
      <c r="M20" s="95">
        <v>390</v>
      </c>
      <c r="N20" s="153">
        <f t="shared" si="5"/>
        <v>0.28761061946902655</v>
      </c>
      <c r="O20" s="95">
        <v>429</v>
      </c>
      <c r="P20" s="153">
        <f t="shared" si="6"/>
        <v>0.3163716814159292</v>
      </c>
      <c r="Q20" s="95">
        <v>122</v>
      </c>
      <c r="R20" s="153">
        <f t="shared" si="7"/>
        <v>8.9970501474926259E-2</v>
      </c>
      <c r="S20" s="95">
        <v>327</v>
      </c>
      <c r="T20" s="153">
        <f t="shared" si="8"/>
        <v>0.24115044247787609</v>
      </c>
      <c r="U20" s="95">
        <v>12</v>
      </c>
      <c r="V20" s="153">
        <f>U20/'1.1. Кол-во ГС'!L20</f>
        <v>8.771929824561403E-3</v>
      </c>
      <c r="Y20" s="66" t="b">
        <f t="shared" si="9"/>
        <v>1</v>
      </c>
      <c r="Z20" s="87" t="b">
        <f t="shared" si="10"/>
        <v>1</v>
      </c>
      <c r="AA20" s="87" t="b">
        <f>C20+U20='1.1. Кол-во ГС'!L20</f>
        <v>1</v>
      </c>
    </row>
    <row r="21" spans="2:27" ht="30" customHeight="1" thickBot="1" x14ac:dyDescent="0.25">
      <c r="B21" s="139" t="s">
        <v>16</v>
      </c>
      <c r="C21" s="114">
        <f t="shared" si="0"/>
        <v>34844</v>
      </c>
      <c r="D21" s="155">
        <f>C21/'1.1. Кол-во ГС'!L21</f>
        <v>0.97695284024000451</v>
      </c>
      <c r="E21" s="105">
        <f>SUM(E7:E20)</f>
        <v>4336</v>
      </c>
      <c r="F21" s="155">
        <f t="shared" si="1"/>
        <v>0.12444036275972908</v>
      </c>
      <c r="G21" s="105">
        <f>SUM(G7:G20)</f>
        <v>28089</v>
      </c>
      <c r="H21" s="103">
        <f t="shared" si="2"/>
        <v>0.80613592010102164</v>
      </c>
      <c r="I21" s="105">
        <f>SUM(I7:I20)</f>
        <v>2419</v>
      </c>
      <c r="J21" s="103">
        <f t="shared" si="3"/>
        <v>6.9423717139249219E-2</v>
      </c>
      <c r="K21" s="104">
        <f>SUM(K7:K20)</f>
        <v>2586</v>
      </c>
      <c r="L21" s="155">
        <f t="shared" si="4"/>
        <v>7.4216507863620704E-2</v>
      </c>
      <c r="M21" s="104">
        <f>SUM(M7:M20)</f>
        <v>9152</v>
      </c>
      <c r="N21" s="155">
        <f t="shared" si="5"/>
        <v>0.26265641143381929</v>
      </c>
      <c r="O21" s="104">
        <f>SUM(O7:O20)</f>
        <v>9977</v>
      </c>
      <c r="P21" s="155">
        <f t="shared" si="6"/>
        <v>0.28633337159912753</v>
      </c>
      <c r="Q21" s="104">
        <f>SUM(Q7:Q20)</f>
        <v>3940</v>
      </c>
      <c r="R21" s="155">
        <f t="shared" si="7"/>
        <v>0.11307542188038112</v>
      </c>
      <c r="S21" s="104">
        <f>SUM(S7:S20)</f>
        <v>9189</v>
      </c>
      <c r="T21" s="155">
        <f t="shared" si="8"/>
        <v>0.2637182872230513</v>
      </c>
      <c r="U21" s="104">
        <f>SUM(U7:U20)</f>
        <v>822</v>
      </c>
      <c r="V21" s="155">
        <f>U21/'1.1. Кол-во ГС'!L21</f>
        <v>2.3047159759995516E-2</v>
      </c>
      <c r="Y21" s="67" t="b">
        <f t="shared" si="9"/>
        <v>1</v>
      </c>
      <c r="Z21" s="87" t="b">
        <f t="shared" si="10"/>
        <v>1</v>
      </c>
      <c r="AA21" s="87" t="b">
        <f>C21+U21='1.1. Кол-во ГС'!L21</f>
        <v>1</v>
      </c>
    </row>
    <row r="22" spans="2:27" x14ac:dyDescent="0.2">
      <c r="M22" s="16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1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11E9-8A92-426D-92B7-D28DE4A6729B}">
  <sheetPr>
    <pageSetUpPr fitToPage="1"/>
  </sheetPr>
  <dimension ref="B2:Z21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9.140625" style="2"/>
    <col min="2" max="2" width="34.85546875" style="2" customWidth="1"/>
    <col min="3" max="4" width="10" style="2" customWidth="1"/>
    <col min="5" max="5" width="9.140625" style="2" customWidth="1"/>
    <col min="6" max="6" width="9.85546875" style="2" customWidth="1"/>
    <col min="7" max="8" width="10.140625" style="2" customWidth="1"/>
    <col min="9" max="9" width="8.85546875" style="2" customWidth="1"/>
    <col min="10" max="10" width="8.42578125" style="2" customWidth="1"/>
    <col min="11" max="11" width="9.28515625" style="2" customWidth="1"/>
    <col min="12" max="12" width="10" style="2" customWidth="1"/>
    <col min="13" max="13" width="10.5703125" style="2" customWidth="1"/>
    <col min="14" max="14" width="10.140625" style="2" customWidth="1"/>
    <col min="15" max="15" width="10.28515625" style="2" customWidth="1"/>
    <col min="16" max="16" width="9.85546875" style="2" customWidth="1"/>
    <col min="17" max="17" width="9" style="2" customWidth="1"/>
    <col min="18" max="18" width="10" style="2" customWidth="1"/>
    <col min="19" max="19" width="10.5703125" style="2" customWidth="1"/>
    <col min="20" max="20" width="10.42578125" style="2" customWidth="1"/>
    <col min="21" max="21" width="10.140625" style="2" customWidth="1"/>
    <col min="22" max="22" width="9.85546875" style="2" customWidth="1"/>
    <col min="23" max="23" width="4" style="2" customWidth="1"/>
    <col min="24" max="24" width="13" style="2" customWidth="1"/>
    <col min="25" max="26" width="11.140625" style="2" bestFit="1" customWidth="1"/>
    <col min="27" max="16384" width="9.140625" style="2"/>
  </cols>
  <sheetData>
    <row r="2" spans="2:26" ht="20.25" x14ac:dyDescent="0.3">
      <c r="B2" s="200" t="s">
        <v>44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</row>
    <row r="3" spans="2:26" ht="15.75" x14ac:dyDescent="0.2">
      <c r="U3" s="8"/>
    </row>
    <row r="4" spans="2:26" ht="21" customHeight="1" x14ac:dyDescent="0.2">
      <c r="B4" s="220" t="s">
        <v>14</v>
      </c>
      <c r="C4" s="204" t="s">
        <v>35</v>
      </c>
      <c r="D4" s="205"/>
      <c r="E4" s="205"/>
      <c r="F4" s="205"/>
      <c r="G4" s="205"/>
      <c r="H4" s="205"/>
      <c r="I4" s="205"/>
      <c r="J4" s="206"/>
      <c r="K4" s="207" t="s">
        <v>151</v>
      </c>
      <c r="L4" s="208"/>
      <c r="M4" s="208"/>
      <c r="N4" s="208"/>
      <c r="O4" s="208"/>
      <c r="P4" s="208"/>
      <c r="Q4" s="208"/>
      <c r="R4" s="208"/>
      <c r="S4" s="208"/>
      <c r="T4" s="209"/>
      <c r="U4" s="198" t="s">
        <v>42</v>
      </c>
      <c r="V4" s="214" t="s">
        <v>36</v>
      </c>
      <c r="X4"/>
      <c r="Y4"/>
    </row>
    <row r="5" spans="2:26" ht="27.75" customHeight="1" x14ac:dyDescent="0.2">
      <c r="B5" s="221"/>
      <c r="C5" s="223" t="s">
        <v>15</v>
      </c>
      <c r="D5" s="224" t="s">
        <v>36</v>
      </c>
      <c r="E5" s="204" t="s">
        <v>102</v>
      </c>
      <c r="F5" s="205"/>
      <c r="G5" s="205"/>
      <c r="H5" s="205"/>
      <c r="I5" s="205"/>
      <c r="J5" s="206"/>
      <c r="K5" s="210"/>
      <c r="L5" s="211"/>
      <c r="M5" s="211"/>
      <c r="N5" s="211"/>
      <c r="O5" s="211"/>
      <c r="P5" s="211"/>
      <c r="Q5" s="211"/>
      <c r="R5" s="211"/>
      <c r="S5" s="211"/>
      <c r="T5" s="212"/>
      <c r="U5" s="213"/>
      <c r="V5" s="215"/>
      <c r="X5"/>
      <c r="Y5"/>
    </row>
    <row r="6" spans="2:26" ht="156" customHeight="1" thickBot="1" x14ac:dyDescent="0.25">
      <c r="B6" s="222"/>
      <c r="C6" s="223"/>
      <c r="D6" s="224"/>
      <c r="E6" s="106" t="s">
        <v>103</v>
      </c>
      <c r="F6" s="107" t="s">
        <v>27</v>
      </c>
      <c r="G6" s="106" t="s">
        <v>104</v>
      </c>
      <c r="H6" s="107" t="s">
        <v>27</v>
      </c>
      <c r="I6" s="106" t="s">
        <v>105</v>
      </c>
      <c r="J6" s="107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199"/>
      <c r="V6" s="216"/>
      <c r="X6"/>
      <c r="Y6"/>
    </row>
    <row r="7" spans="2:26" ht="30" customHeight="1" thickBot="1" x14ac:dyDescent="0.3">
      <c r="B7" s="108" t="s">
        <v>0</v>
      </c>
      <c r="C7" s="110">
        <f>E7+G7+I7</f>
        <v>6542</v>
      </c>
      <c r="D7" s="153">
        <f>C7/'1.2. Кол-во МС'!H7</f>
        <v>0.80785379105952082</v>
      </c>
      <c r="E7" s="98">
        <v>913</v>
      </c>
      <c r="F7" s="101">
        <f>E7/C7</f>
        <v>0.13955976765515132</v>
      </c>
      <c r="G7" s="98">
        <v>5426</v>
      </c>
      <c r="H7" s="101">
        <f>G7/C7</f>
        <v>0.82940996637114028</v>
      </c>
      <c r="I7" s="98">
        <v>203</v>
      </c>
      <c r="J7" s="101">
        <f>I7/C7</f>
        <v>3.1030265973708344E-2</v>
      </c>
      <c r="K7" s="95">
        <v>485</v>
      </c>
      <c r="L7" s="153">
        <f>K7/C7</f>
        <v>7.4136349740140634E-2</v>
      </c>
      <c r="M7" s="95">
        <v>2084</v>
      </c>
      <c r="N7" s="153">
        <f>M7/C7</f>
        <v>0.31855701620299604</v>
      </c>
      <c r="O7" s="95">
        <v>1160</v>
      </c>
      <c r="P7" s="153">
        <f>O7/C7</f>
        <v>0.17731580556404769</v>
      </c>
      <c r="Q7" s="95">
        <v>668</v>
      </c>
      <c r="R7" s="153">
        <f>Q7/C7</f>
        <v>0.10210944665239988</v>
      </c>
      <c r="S7" s="95">
        <v>2145</v>
      </c>
      <c r="T7" s="153">
        <f>S7/C7</f>
        <v>0.32788138184041576</v>
      </c>
      <c r="U7" s="95">
        <v>1556</v>
      </c>
      <c r="V7" s="153">
        <f>U7/'1.2. Кол-во МС'!H7</f>
        <v>0.19214620894047912</v>
      </c>
      <c r="W7" s="17"/>
      <c r="X7" s="69" t="b">
        <f>K7+M7+O7+Q7+S7=C7</f>
        <v>1</v>
      </c>
      <c r="Y7" s="68" t="b">
        <f>E7+G7+I7=C7</f>
        <v>1</v>
      </c>
      <c r="Z7" s="68" t="b">
        <f>C7+U7='1.2. Кол-во МС'!H7</f>
        <v>1</v>
      </c>
    </row>
    <row r="8" spans="2:26" ht="30" customHeight="1" thickBot="1" x14ac:dyDescent="0.3">
      <c r="B8" s="108" t="s">
        <v>1</v>
      </c>
      <c r="C8" s="110">
        <f t="shared" ref="C8:C21" si="0">E8+G8+I8</f>
        <v>1432</v>
      </c>
      <c r="D8" s="153">
        <f>C8/'1.2. Кол-во МС'!H8</f>
        <v>0.89893283113622102</v>
      </c>
      <c r="E8" s="98">
        <v>156</v>
      </c>
      <c r="F8" s="101">
        <f t="shared" ref="F8:F21" si="1">E8/C8</f>
        <v>0.10893854748603352</v>
      </c>
      <c r="G8" s="98">
        <v>1224</v>
      </c>
      <c r="H8" s="101">
        <f t="shared" ref="H8:H21" si="2">G8/C8</f>
        <v>0.85474860335195535</v>
      </c>
      <c r="I8" s="98">
        <v>52</v>
      </c>
      <c r="J8" s="101">
        <f t="shared" ref="J8:J21" si="3">I8/C8</f>
        <v>3.6312849162011177E-2</v>
      </c>
      <c r="K8" s="95">
        <v>141</v>
      </c>
      <c r="L8" s="153">
        <f t="shared" ref="L8:L21" si="4">K8/C8</f>
        <v>9.8463687150837989E-2</v>
      </c>
      <c r="M8" s="95">
        <v>472</v>
      </c>
      <c r="N8" s="153">
        <f t="shared" ref="N8:N21" si="5">M8/C8</f>
        <v>0.32960893854748602</v>
      </c>
      <c r="O8" s="95">
        <v>197</v>
      </c>
      <c r="P8" s="153">
        <f t="shared" ref="P8:P21" si="6">O8/C8</f>
        <v>0.13756983240223464</v>
      </c>
      <c r="Q8" s="95">
        <v>133</v>
      </c>
      <c r="R8" s="153">
        <f t="shared" ref="R8:R21" si="7">Q8/C8</f>
        <v>9.2877094972067045E-2</v>
      </c>
      <c r="S8" s="95">
        <v>489</v>
      </c>
      <c r="T8" s="153">
        <f t="shared" ref="T8:T21" si="8">S8/C8</f>
        <v>0.34148044692737428</v>
      </c>
      <c r="U8" s="95">
        <v>161</v>
      </c>
      <c r="V8" s="153">
        <f>U8/'1.2. Кол-во МС'!H8</f>
        <v>0.10106716886377903</v>
      </c>
      <c r="W8" s="17"/>
      <c r="X8" s="65" t="b">
        <f t="shared" ref="X8:X21" si="9">K8+M8+O8+Q8+S8=C8</f>
        <v>1</v>
      </c>
      <c r="Y8" s="68" t="b">
        <f t="shared" ref="Y8:Y21" si="10">E8+G8+I8=C8</f>
        <v>1</v>
      </c>
      <c r="Z8" s="68" t="b">
        <f>C8+U8='1.2. Кол-во МС'!H8</f>
        <v>1</v>
      </c>
    </row>
    <row r="9" spans="2:26" ht="30" customHeight="1" thickBot="1" x14ac:dyDescent="0.3">
      <c r="B9" s="108" t="s">
        <v>2</v>
      </c>
      <c r="C9" s="110">
        <f t="shared" si="0"/>
        <v>1549</v>
      </c>
      <c r="D9" s="153">
        <f>C9/'1.2. Кол-во МС'!H9</f>
        <v>0.8274572649572649</v>
      </c>
      <c r="E9" s="98">
        <v>106</v>
      </c>
      <c r="F9" s="101">
        <f t="shared" si="1"/>
        <v>6.8431245965138804E-2</v>
      </c>
      <c r="G9" s="98">
        <v>1408</v>
      </c>
      <c r="H9" s="101">
        <f t="shared" si="2"/>
        <v>0.90897353131052294</v>
      </c>
      <c r="I9" s="98">
        <v>35</v>
      </c>
      <c r="J9" s="101">
        <f t="shared" si="3"/>
        <v>2.2595222724338282E-2</v>
      </c>
      <c r="K9" s="95">
        <v>108</v>
      </c>
      <c r="L9" s="153">
        <f t="shared" si="4"/>
        <v>6.9722401549386706E-2</v>
      </c>
      <c r="M9" s="95">
        <v>545</v>
      </c>
      <c r="N9" s="153">
        <f t="shared" si="5"/>
        <v>0.35183989670755328</v>
      </c>
      <c r="O9" s="95">
        <v>261</v>
      </c>
      <c r="P9" s="153">
        <f t="shared" si="6"/>
        <v>0.16849580374435119</v>
      </c>
      <c r="Q9" s="95">
        <v>119</v>
      </c>
      <c r="R9" s="153">
        <f t="shared" si="7"/>
        <v>7.6823757262750161E-2</v>
      </c>
      <c r="S9" s="95">
        <v>516</v>
      </c>
      <c r="T9" s="153">
        <f t="shared" si="8"/>
        <v>0.33311814073595869</v>
      </c>
      <c r="U9" s="95">
        <v>323</v>
      </c>
      <c r="V9" s="153">
        <f>U9/'1.2. Кол-во МС'!H9</f>
        <v>0.17254273504273504</v>
      </c>
      <c r="W9" s="17"/>
      <c r="X9" s="65" t="b">
        <f t="shared" si="9"/>
        <v>1</v>
      </c>
      <c r="Y9" s="68" t="b">
        <f t="shared" si="10"/>
        <v>1</v>
      </c>
      <c r="Z9" s="68" t="b">
        <f>C9+U9='1.2. Кол-во МС'!H9</f>
        <v>1</v>
      </c>
    </row>
    <row r="10" spans="2:26" ht="30" customHeight="1" thickBot="1" x14ac:dyDescent="0.3">
      <c r="B10" s="108" t="s">
        <v>3</v>
      </c>
      <c r="C10" s="110">
        <f t="shared" si="0"/>
        <v>5447</v>
      </c>
      <c r="D10" s="153">
        <f>C10/'1.2. Кол-во МС'!H10</f>
        <v>0.91623212783851982</v>
      </c>
      <c r="E10" s="98">
        <v>870</v>
      </c>
      <c r="F10" s="101">
        <f t="shared" si="1"/>
        <v>0.15972094731044612</v>
      </c>
      <c r="G10" s="98">
        <v>4312</v>
      </c>
      <c r="H10" s="101">
        <f t="shared" si="2"/>
        <v>0.79162841931338357</v>
      </c>
      <c r="I10" s="98">
        <v>265</v>
      </c>
      <c r="J10" s="101">
        <f t="shared" si="3"/>
        <v>4.8650633376170371E-2</v>
      </c>
      <c r="K10" s="140">
        <v>377</v>
      </c>
      <c r="L10" s="153">
        <f t="shared" si="4"/>
        <v>6.9212410501193311E-2</v>
      </c>
      <c r="M10" s="140">
        <v>1761</v>
      </c>
      <c r="N10" s="153">
        <f t="shared" si="5"/>
        <v>0.32329722783183401</v>
      </c>
      <c r="O10" s="140">
        <v>1082</v>
      </c>
      <c r="P10" s="153">
        <f t="shared" si="6"/>
        <v>0.19864145401138242</v>
      </c>
      <c r="Q10" s="140">
        <v>42</v>
      </c>
      <c r="R10" s="153">
        <f t="shared" si="7"/>
        <v>7.7106664218836059E-3</v>
      </c>
      <c r="S10" s="140">
        <v>2185</v>
      </c>
      <c r="T10" s="153">
        <f t="shared" si="8"/>
        <v>0.40113824123370662</v>
      </c>
      <c r="U10" s="102">
        <v>498</v>
      </c>
      <c r="V10" s="153">
        <f>U10/'1.2. Кол-во МС'!H10</f>
        <v>8.3767872161480239E-2</v>
      </c>
      <c r="W10" s="17"/>
      <c r="X10" s="65" t="b">
        <f t="shared" si="9"/>
        <v>1</v>
      </c>
      <c r="Y10" s="68" t="b">
        <f t="shared" si="10"/>
        <v>1</v>
      </c>
      <c r="Z10" s="68" t="b">
        <f>C10+U10='1.2. Кол-во МС'!H10</f>
        <v>1</v>
      </c>
    </row>
    <row r="11" spans="2:26" ht="30" customHeight="1" thickBot="1" x14ac:dyDescent="0.3">
      <c r="B11" s="108" t="s">
        <v>4</v>
      </c>
      <c r="C11" s="110">
        <f t="shared" si="0"/>
        <v>2968</v>
      </c>
      <c r="D11" s="153">
        <f>C11/'1.2. Кол-во МС'!H11</f>
        <v>0.94793995528585118</v>
      </c>
      <c r="E11" s="98">
        <v>344</v>
      </c>
      <c r="F11" s="101">
        <f t="shared" si="1"/>
        <v>0.11590296495956873</v>
      </c>
      <c r="G11" s="98">
        <v>2513</v>
      </c>
      <c r="H11" s="101">
        <f t="shared" si="2"/>
        <v>0.84669811320754718</v>
      </c>
      <c r="I11" s="98">
        <v>111</v>
      </c>
      <c r="J11" s="101">
        <f t="shared" si="3"/>
        <v>3.7398921832884097E-2</v>
      </c>
      <c r="K11" s="95">
        <v>318</v>
      </c>
      <c r="L11" s="153">
        <f t="shared" si="4"/>
        <v>0.10714285714285714</v>
      </c>
      <c r="M11" s="95">
        <v>968</v>
      </c>
      <c r="N11" s="153">
        <f t="shared" si="5"/>
        <v>0.32614555256064692</v>
      </c>
      <c r="O11" s="95">
        <v>450</v>
      </c>
      <c r="P11" s="153">
        <f t="shared" si="6"/>
        <v>0.15161725067385445</v>
      </c>
      <c r="Q11" s="95">
        <v>262</v>
      </c>
      <c r="R11" s="153">
        <f t="shared" si="7"/>
        <v>8.8274932614555254E-2</v>
      </c>
      <c r="S11" s="95">
        <v>970</v>
      </c>
      <c r="T11" s="153">
        <f t="shared" si="8"/>
        <v>0.32681940700808626</v>
      </c>
      <c r="U11" s="95">
        <v>163</v>
      </c>
      <c r="V11" s="153">
        <f>U11/'1.2. Кол-во МС'!H11</f>
        <v>5.2060044714148837E-2</v>
      </c>
      <c r="W11" s="17"/>
      <c r="X11" s="65" t="b">
        <f t="shared" si="9"/>
        <v>1</v>
      </c>
      <c r="Y11" s="68" t="b">
        <f t="shared" si="10"/>
        <v>1</v>
      </c>
      <c r="Z11" s="68" t="b">
        <f>C11+U11='1.2. Кол-во МС'!H11</f>
        <v>1</v>
      </c>
    </row>
    <row r="12" spans="2:26" ht="30" customHeight="1" thickBot="1" x14ac:dyDescent="0.3">
      <c r="B12" s="108" t="s">
        <v>5</v>
      </c>
      <c r="C12" s="110">
        <f t="shared" si="0"/>
        <v>1983</v>
      </c>
      <c r="D12" s="153">
        <f>C12/'1.2. Кол-во МС'!H12</f>
        <v>0.88645507375949928</v>
      </c>
      <c r="E12" s="98">
        <v>270</v>
      </c>
      <c r="F12" s="101">
        <f t="shared" si="1"/>
        <v>0.13615733736762481</v>
      </c>
      <c r="G12" s="98">
        <v>1649</v>
      </c>
      <c r="H12" s="101">
        <f t="shared" si="2"/>
        <v>0.83156833081190118</v>
      </c>
      <c r="I12" s="98">
        <v>64</v>
      </c>
      <c r="J12" s="101">
        <f t="shared" si="3"/>
        <v>3.2274331820474032E-2</v>
      </c>
      <c r="K12" s="102">
        <v>151</v>
      </c>
      <c r="L12" s="153">
        <f t="shared" si="4"/>
        <v>7.6147251638930907E-2</v>
      </c>
      <c r="M12" s="99">
        <v>726</v>
      </c>
      <c r="N12" s="153">
        <f t="shared" si="5"/>
        <v>0.36611195158850229</v>
      </c>
      <c r="O12" s="99">
        <v>376</v>
      </c>
      <c r="P12" s="153">
        <f t="shared" si="6"/>
        <v>0.18961169944528491</v>
      </c>
      <c r="Q12" s="99">
        <v>133</v>
      </c>
      <c r="R12" s="153">
        <f t="shared" si="7"/>
        <v>6.7070095814422595E-2</v>
      </c>
      <c r="S12" s="99">
        <v>597</v>
      </c>
      <c r="T12" s="153">
        <f t="shared" si="8"/>
        <v>0.3010590015128593</v>
      </c>
      <c r="U12" s="99">
        <v>254</v>
      </c>
      <c r="V12" s="153">
        <f>U12/'1.2. Кол-во МС'!H12</f>
        <v>0.11354492624050067</v>
      </c>
      <c r="W12" s="17"/>
      <c r="X12" s="65" t="b">
        <f t="shared" si="9"/>
        <v>1</v>
      </c>
      <c r="Y12" s="68" t="b">
        <f t="shared" si="10"/>
        <v>1</v>
      </c>
      <c r="Z12" s="68" t="b">
        <f>C12+U12='1.2. Кол-во МС'!H12</f>
        <v>1</v>
      </c>
    </row>
    <row r="13" spans="2:26" ht="30" customHeight="1" thickBot="1" x14ac:dyDescent="0.3">
      <c r="B13" s="108" t="s">
        <v>6</v>
      </c>
      <c r="C13" s="110">
        <f t="shared" si="0"/>
        <v>6001</v>
      </c>
      <c r="D13" s="153">
        <f>C13/'1.2. Кол-во МС'!H13</f>
        <v>0.88432066018272915</v>
      </c>
      <c r="E13" s="98">
        <v>1054</v>
      </c>
      <c r="F13" s="101">
        <f t="shared" si="1"/>
        <v>0.17563739376770537</v>
      </c>
      <c r="G13" s="98">
        <v>4759</v>
      </c>
      <c r="H13" s="101">
        <f t="shared" si="2"/>
        <v>0.79303449425095818</v>
      </c>
      <c r="I13" s="98">
        <v>188</v>
      </c>
      <c r="J13" s="101">
        <f t="shared" si="3"/>
        <v>3.1328111981336441E-2</v>
      </c>
      <c r="K13" s="95">
        <v>473</v>
      </c>
      <c r="L13" s="153">
        <f t="shared" si="4"/>
        <v>7.8820196633894349E-2</v>
      </c>
      <c r="M13" s="95">
        <v>1956</v>
      </c>
      <c r="N13" s="153">
        <f t="shared" si="5"/>
        <v>0.3259456757207132</v>
      </c>
      <c r="O13" s="95">
        <v>1194</v>
      </c>
      <c r="P13" s="153">
        <f t="shared" si="6"/>
        <v>0.19896683886018998</v>
      </c>
      <c r="Q13" s="95">
        <v>450</v>
      </c>
      <c r="R13" s="153">
        <f t="shared" si="7"/>
        <v>7.4987502082986171E-2</v>
      </c>
      <c r="S13" s="95">
        <v>1928</v>
      </c>
      <c r="T13" s="153">
        <f t="shared" si="8"/>
        <v>0.3212797867022163</v>
      </c>
      <c r="U13" s="95">
        <v>785</v>
      </c>
      <c r="V13" s="153">
        <f>U13/'1.2. Кол-во МС'!H13</f>
        <v>0.11567933981727085</v>
      </c>
      <c r="W13" s="17"/>
      <c r="X13" s="65" t="b">
        <f t="shared" si="9"/>
        <v>1</v>
      </c>
      <c r="Y13" s="68" t="b">
        <f t="shared" si="10"/>
        <v>1</v>
      </c>
      <c r="Z13" s="68" t="b">
        <f>C13+U13='1.2. Кол-во МС'!H13</f>
        <v>1</v>
      </c>
    </row>
    <row r="14" spans="2:26" ht="30" customHeight="1" thickBot="1" x14ac:dyDescent="0.3">
      <c r="B14" s="108" t="s">
        <v>7</v>
      </c>
      <c r="C14" s="110">
        <f t="shared" si="0"/>
        <v>3157</v>
      </c>
      <c r="D14" s="153">
        <f>C14/'1.2. Кол-во МС'!H14</f>
        <v>0.79964539007092195</v>
      </c>
      <c r="E14" s="98">
        <v>595</v>
      </c>
      <c r="F14" s="101">
        <f t="shared" si="1"/>
        <v>0.18847006651884701</v>
      </c>
      <c r="G14" s="98">
        <v>2486</v>
      </c>
      <c r="H14" s="101">
        <f t="shared" si="2"/>
        <v>0.78745644599303133</v>
      </c>
      <c r="I14" s="98">
        <v>76</v>
      </c>
      <c r="J14" s="101">
        <f t="shared" si="3"/>
        <v>2.4073487488121634E-2</v>
      </c>
      <c r="K14" s="95">
        <v>276</v>
      </c>
      <c r="L14" s="153">
        <f t="shared" si="4"/>
        <v>8.7424770351599623E-2</v>
      </c>
      <c r="M14" s="95">
        <v>1216</v>
      </c>
      <c r="N14" s="153">
        <f t="shared" si="5"/>
        <v>0.38517579980994615</v>
      </c>
      <c r="O14" s="95">
        <v>542</v>
      </c>
      <c r="P14" s="153">
        <f t="shared" si="6"/>
        <v>0.17168197656002535</v>
      </c>
      <c r="Q14" s="95">
        <v>197</v>
      </c>
      <c r="R14" s="153">
        <f t="shared" si="7"/>
        <v>6.2401013620525816E-2</v>
      </c>
      <c r="S14" s="95">
        <v>926</v>
      </c>
      <c r="T14" s="153">
        <f t="shared" si="8"/>
        <v>0.29331643965790305</v>
      </c>
      <c r="U14" s="95">
        <v>791</v>
      </c>
      <c r="V14" s="153">
        <f>U14/'1.2. Кол-во МС'!H14</f>
        <v>0.20035460992907803</v>
      </c>
      <c r="W14" s="17"/>
      <c r="X14" s="65" t="b">
        <f t="shared" si="9"/>
        <v>1</v>
      </c>
      <c r="Y14" s="68" t="b">
        <f t="shared" si="10"/>
        <v>1</v>
      </c>
      <c r="Z14" s="68" t="b">
        <f>C14+U14='1.2. Кол-во МС'!H14</f>
        <v>1</v>
      </c>
    </row>
    <row r="15" spans="2:26" ht="30" customHeight="1" thickBot="1" x14ac:dyDescent="0.3">
      <c r="B15" s="108" t="s">
        <v>8</v>
      </c>
      <c r="C15" s="110">
        <f t="shared" si="0"/>
        <v>7454</v>
      </c>
      <c r="D15" s="153">
        <f>C15/'1.2. Кол-во МС'!H15</f>
        <v>0.96780057128018693</v>
      </c>
      <c r="E15" s="98">
        <v>837</v>
      </c>
      <c r="F15" s="101">
        <f t="shared" si="1"/>
        <v>0.11228870405151596</v>
      </c>
      <c r="G15" s="98">
        <v>6363</v>
      </c>
      <c r="H15" s="101">
        <f t="shared" si="2"/>
        <v>0.85363563187550306</v>
      </c>
      <c r="I15" s="98">
        <v>254</v>
      </c>
      <c r="J15" s="101">
        <f t="shared" si="3"/>
        <v>3.4075664072980953E-2</v>
      </c>
      <c r="K15" s="95">
        <v>799</v>
      </c>
      <c r="L15" s="153">
        <f t="shared" si="4"/>
        <v>0.10719077005634559</v>
      </c>
      <c r="M15" s="95">
        <v>2612</v>
      </c>
      <c r="N15" s="153">
        <f t="shared" si="5"/>
        <v>0.3504158840890797</v>
      </c>
      <c r="O15" s="95">
        <v>1442</v>
      </c>
      <c r="P15" s="153">
        <f t="shared" si="6"/>
        <v>0.1934531795009391</v>
      </c>
      <c r="Q15" s="95">
        <v>891</v>
      </c>
      <c r="R15" s="153">
        <f t="shared" si="7"/>
        <v>0.1195331365709686</v>
      </c>
      <c r="S15" s="95">
        <v>1710</v>
      </c>
      <c r="T15" s="153">
        <f t="shared" si="8"/>
        <v>0.22940702978266703</v>
      </c>
      <c r="U15" s="95">
        <v>248</v>
      </c>
      <c r="V15" s="153">
        <f>U15/'1.2. Кол-во МС'!H15</f>
        <v>3.2199428719813038E-2</v>
      </c>
      <c r="W15" s="17"/>
      <c r="X15" s="65" t="b">
        <f t="shared" si="9"/>
        <v>1</v>
      </c>
      <c r="Y15" s="68" t="b">
        <f t="shared" si="10"/>
        <v>1</v>
      </c>
      <c r="Z15" s="68" t="b">
        <f>C15+U15='1.2. Кол-во МС'!H15</f>
        <v>1</v>
      </c>
    </row>
    <row r="16" spans="2:26" ht="30" customHeight="1" thickBot="1" x14ac:dyDescent="0.3">
      <c r="B16" s="108" t="s">
        <v>9</v>
      </c>
      <c r="C16" s="110">
        <f t="shared" si="0"/>
        <v>4249</v>
      </c>
      <c r="D16" s="153">
        <f>C16/'1.2. Кол-во МС'!H16</f>
        <v>0.88891213389121337</v>
      </c>
      <c r="E16" s="98">
        <v>502</v>
      </c>
      <c r="F16" s="101">
        <f t="shared" si="1"/>
        <v>0.11814544598729113</v>
      </c>
      <c r="G16" s="98">
        <v>3664</v>
      </c>
      <c r="H16" s="101">
        <f t="shared" si="2"/>
        <v>0.86232054601082608</v>
      </c>
      <c r="I16" s="98">
        <v>83</v>
      </c>
      <c r="J16" s="101">
        <f t="shared" si="3"/>
        <v>1.9534008001882795E-2</v>
      </c>
      <c r="K16" s="95">
        <v>388</v>
      </c>
      <c r="L16" s="153">
        <f t="shared" si="4"/>
        <v>9.1315603671452111E-2</v>
      </c>
      <c r="M16" s="95">
        <v>1543</v>
      </c>
      <c r="N16" s="153">
        <f t="shared" si="5"/>
        <v>0.36314426923982113</v>
      </c>
      <c r="O16" s="95">
        <v>838</v>
      </c>
      <c r="P16" s="153">
        <f t="shared" si="6"/>
        <v>0.19722287597081667</v>
      </c>
      <c r="Q16" s="95">
        <v>381</v>
      </c>
      <c r="R16" s="153">
        <f t="shared" si="7"/>
        <v>8.9668157213461996E-2</v>
      </c>
      <c r="S16" s="95">
        <v>1099</v>
      </c>
      <c r="T16" s="153">
        <f t="shared" si="8"/>
        <v>0.25864909390444812</v>
      </c>
      <c r="U16" s="95">
        <v>531</v>
      </c>
      <c r="V16" s="153">
        <f>U16/'1.2. Кол-во МС'!H16</f>
        <v>0.11108786610878661</v>
      </c>
      <c r="W16" s="17"/>
      <c r="X16" s="65" t="b">
        <f t="shared" si="9"/>
        <v>1</v>
      </c>
      <c r="Y16" s="68" t="b">
        <f t="shared" si="10"/>
        <v>1</v>
      </c>
      <c r="Z16" s="68" t="b">
        <f>C16+U16='1.2. Кол-во МС'!H16</f>
        <v>1</v>
      </c>
    </row>
    <row r="17" spans="2:26" ht="30" customHeight="1" thickBot="1" x14ac:dyDescent="0.3">
      <c r="B17" s="108" t="s">
        <v>10</v>
      </c>
      <c r="C17" s="110">
        <f t="shared" si="0"/>
        <v>2951</v>
      </c>
      <c r="D17" s="153">
        <f>C17/'1.2. Кол-во МС'!H17</f>
        <v>0.91305693069306926</v>
      </c>
      <c r="E17" s="98">
        <v>304</v>
      </c>
      <c r="F17" s="101">
        <f t="shared" si="1"/>
        <v>0.10301592680447307</v>
      </c>
      <c r="G17" s="98">
        <v>2527</v>
      </c>
      <c r="H17" s="101">
        <f t="shared" si="2"/>
        <v>0.85631989156218236</v>
      </c>
      <c r="I17" s="98">
        <v>120</v>
      </c>
      <c r="J17" s="101">
        <f t="shared" si="3"/>
        <v>4.0664181633344627E-2</v>
      </c>
      <c r="K17" s="95">
        <v>167</v>
      </c>
      <c r="L17" s="153">
        <f t="shared" si="4"/>
        <v>5.659098610640461E-2</v>
      </c>
      <c r="M17" s="95">
        <v>996</v>
      </c>
      <c r="N17" s="153">
        <f t="shared" si="5"/>
        <v>0.33751270755676044</v>
      </c>
      <c r="O17" s="95">
        <v>431</v>
      </c>
      <c r="P17" s="153">
        <f t="shared" si="6"/>
        <v>0.1460521856997628</v>
      </c>
      <c r="Q17" s="95">
        <v>413</v>
      </c>
      <c r="R17" s="153">
        <f t="shared" si="7"/>
        <v>0.13995255845476109</v>
      </c>
      <c r="S17" s="95">
        <v>944</v>
      </c>
      <c r="T17" s="153">
        <f t="shared" si="8"/>
        <v>0.31989156218231107</v>
      </c>
      <c r="U17" s="95">
        <v>281</v>
      </c>
      <c r="V17" s="153">
        <f>U17/'1.2. Кол-во МС'!H17</f>
        <v>8.6943069306930687E-2</v>
      </c>
      <c r="W17" s="17"/>
      <c r="X17" s="65" t="b">
        <f t="shared" si="9"/>
        <v>1</v>
      </c>
      <c r="Y17" s="68" t="b">
        <f t="shared" si="10"/>
        <v>1</v>
      </c>
      <c r="Z17" s="68" t="b">
        <f>C17+U17='1.2. Кол-во МС'!H17</f>
        <v>1</v>
      </c>
    </row>
    <row r="18" spans="2:26" ht="30" customHeight="1" thickBot="1" x14ac:dyDescent="0.3">
      <c r="B18" s="108" t="s">
        <v>11</v>
      </c>
      <c r="C18" s="110">
        <f t="shared" si="0"/>
        <v>5642</v>
      </c>
      <c r="D18" s="153">
        <f>C18/'1.2. Кол-во МС'!H18</f>
        <v>0.95095230069105008</v>
      </c>
      <c r="E18" s="98">
        <v>604</v>
      </c>
      <c r="F18" s="101">
        <f t="shared" si="1"/>
        <v>0.10705423608649416</v>
      </c>
      <c r="G18" s="98">
        <v>4783</v>
      </c>
      <c r="H18" s="101">
        <f t="shared" si="2"/>
        <v>0.84774902516838002</v>
      </c>
      <c r="I18" s="98">
        <v>255</v>
      </c>
      <c r="J18" s="101">
        <f t="shared" si="3"/>
        <v>4.5196738745125843E-2</v>
      </c>
      <c r="K18" s="95">
        <v>430</v>
      </c>
      <c r="L18" s="153">
        <f t="shared" si="4"/>
        <v>7.6214108472172984E-2</v>
      </c>
      <c r="M18" s="95">
        <v>1805</v>
      </c>
      <c r="N18" s="153">
        <f t="shared" si="5"/>
        <v>0.31992201347040056</v>
      </c>
      <c r="O18" s="95">
        <v>1205</v>
      </c>
      <c r="P18" s="153">
        <f t="shared" si="6"/>
        <v>0.21357674583481034</v>
      </c>
      <c r="Q18" s="95">
        <v>887</v>
      </c>
      <c r="R18" s="153">
        <f t="shared" si="7"/>
        <v>0.15721375398794754</v>
      </c>
      <c r="S18" s="95">
        <v>1315</v>
      </c>
      <c r="T18" s="153">
        <f t="shared" si="8"/>
        <v>0.23307337823466856</v>
      </c>
      <c r="U18" s="95">
        <v>291</v>
      </c>
      <c r="V18" s="153">
        <f>U18/'1.2. Кол-во МС'!H18</f>
        <v>4.9047699308949942E-2</v>
      </c>
      <c r="W18" s="17"/>
      <c r="X18" s="65" t="b">
        <f t="shared" si="9"/>
        <v>1</v>
      </c>
      <c r="Y18" s="68" t="b">
        <f t="shared" si="10"/>
        <v>1</v>
      </c>
      <c r="Z18" s="68" t="b">
        <f>C18+U18='1.2. Кол-во МС'!H18</f>
        <v>1</v>
      </c>
    </row>
    <row r="19" spans="2:26" ht="30" customHeight="1" thickBot="1" x14ac:dyDescent="0.3">
      <c r="B19" s="108" t="s">
        <v>12</v>
      </c>
      <c r="C19" s="110">
        <f t="shared" si="0"/>
        <v>4394</v>
      </c>
      <c r="D19" s="153">
        <f>C19/'1.2. Кол-во МС'!H19</f>
        <v>0.85753317720530831</v>
      </c>
      <c r="E19" s="98">
        <v>542</v>
      </c>
      <c r="F19" s="101">
        <f t="shared" si="1"/>
        <v>0.12335002275830678</v>
      </c>
      <c r="G19" s="98">
        <v>3683</v>
      </c>
      <c r="H19" s="101">
        <f t="shared" si="2"/>
        <v>0.83818843878015481</v>
      </c>
      <c r="I19" s="98">
        <v>169</v>
      </c>
      <c r="J19" s="101">
        <f t="shared" si="3"/>
        <v>3.8461538461538464E-2</v>
      </c>
      <c r="K19" s="95">
        <v>355</v>
      </c>
      <c r="L19" s="153">
        <f t="shared" si="4"/>
        <v>8.0791989076012746E-2</v>
      </c>
      <c r="M19" s="95">
        <v>1275</v>
      </c>
      <c r="N19" s="153">
        <f t="shared" si="5"/>
        <v>0.29016841147018663</v>
      </c>
      <c r="O19" s="95">
        <v>881</v>
      </c>
      <c r="P19" s="153">
        <f t="shared" si="6"/>
        <v>0.20050068274920346</v>
      </c>
      <c r="Q19" s="95">
        <v>479</v>
      </c>
      <c r="R19" s="153">
        <f t="shared" si="7"/>
        <v>0.10901228948566227</v>
      </c>
      <c r="S19" s="95">
        <v>1404</v>
      </c>
      <c r="T19" s="153">
        <f t="shared" si="8"/>
        <v>0.31952662721893493</v>
      </c>
      <c r="U19" s="95">
        <v>730</v>
      </c>
      <c r="V19" s="153">
        <f>U19/'1.2. Кол-во МС'!H19</f>
        <v>0.14246682279469164</v>
      </c>
      <c r="W19" s="17"/>
      <c r="X19" s="65" t="b">
        <f t="shared" si="9"/>
        <v>1</v>
      </c>
      <c r="Y19" s="68" t="b">
        <f t="shared" si="10"/>
        <v>1</v>
      </c>
      <c r="Z19" s="68" t="b">
        <f>C19+U19='1.2. Кол-во МС'!H19</f>
        <v>1</v>
      </c>
    </row>
    <row r="20" spans="2:26" ht="30" customHeight="1" thickBot="1" x14ac:dyDescent="0.3">
      <c r="B20" s="108" t="s">
        <v>13</v>
      </c>
      <c r="C20" s="110">
        <f t="shared" si="0"/>
        <v>1760</v>
      </c>
      <c r="D20" s="153">
        <f>C20/'1.2. Кол-во МС'!H20</f>
        <v>0.93517534537725822</v>
      </c>
      <c r="E20" s="98">
        <v>208</v>
      </c>
      <c r="F20" s="101">
        <f t="shared" si="1"/>
        <v>0.11818181818181818</v>
      </c>
      <c r="G20" s="98">
        <v>1489</v>
      </c>
      <c r="H20" s="101">
        <f t="shared" si="2"/>
        <v>0.84602272727272732</v>
      </c>
      <c r="I20" s="98">
        <v>63</v>
      </c>
      <c r="J20" s="101">
        <f t="shared" si="3"/>
        <v>3.5795454545454547E-2</v>
      </c>
      <c r="K20" s="95">
        <v>108</v>
      </c>
      <c r="L20" s="153">
        <f t="shared" si="4"/>
        <v>6.1363636363636363E-2</v>
      </c>
      <c r="M20" s="95">
        <v>539</v>
      </c>
      <c r="N20" s="153">
        <f t="shared" si="5"/>
        <v>0.30625000000000002</v>
      </c>
      <c r="O20" s="95">
        <v>407</v>
      </c>
      <c r="P20" s="153">
        <f t="shared" si="6"/>
        <v>0.23125000000000001</v>
      </c>
      <c r="Q20" s="95">
        <v>156</v>
      </c>
      <c r="R20" s="153">
        <f t="shared" si="7"/>
        <v>8.8636363636363638E-2</v>
      </c>
      <c r="S20" s="95">
        <v>550</v>
      </c>
      <c r="T20" s="153">
        <f t="shared" si="8"/>
        <v>0.3125</v>
      </c>
      <c r="U20" s="95">
        <v>122</v>
      </c>
      <c r="V20" s="153">
        <f>U20/'1.2. Кол-во МС'!H20</f>
        <v>6.482465462274177E-2</v>
      </c>
      <c r="W20" s="17"/>
      <c r="X20" s="65" t="b">
        <f t="shared" si="9"/>
        <v>1</v>
      </c>
      <c r="Y20" s="68" t="b">
        <f t="shared" si="10"/>
        <v>1</v>
      </c>
      <c r="Z20" s="68" t="b">
        <f>C20+U20='1.2. Кол-во МС'!H20</f>
        <v>1</v>
      </c>
    </row>
    <row r="21" spans="2:26" ht="30" customHeight="1" x14ac:dyDescent="0.25">
      <c r="B21" s="109" t="s">
        <v>16</v>
      </c>
      <c r="C21" s="114">
        <f t="shared" si="0"/>
        <v>55529</v>
      </c>
      <c r="D21" s="155">
        <f>C21/'1.2. Кол-во МС'!H21</f>
        <v>0.89184587957534978</v>
      </c>
      <c r="E21" s="105">
        <f>SUM(E7:E20)</f>
        <v>7305</v>
      </c>
      <c r="F21" s="103">
        <f t="shared" si="1"/>
        <v>0.13155288227772877</v>
      </c>
      <c r="G21" s="105">
        <f>SUM(G7:G20)</f>
        <v>46286</v>
      </c>
      <c r="H21" s="103">
        <f t="shared" si="2"/>
        <v>0.83354643519602367</v>
      </c>
      <c r="I21" s="105">
        <f>SUM(I7:I20)</f>
        <v>1938</v>
      </c>
      <c r="J21" s="103">
        <f t="shared" si="3"/>
        <v>3.4900682526247548E-2</v>
      </c>
      <c r="K21" s="104">
        <f>SUM(K7:K20)</f>
        <v>4576</v>
      </c>
      <c r="L21" s="155">
        <f t="shared" si="4"/>
        <v>8.2407390732770258E-2</v>
      </c>
      <c r="M21" s="104">
        <f>SUM(M7:M20)</f>
        <v>18498</v>
      </c>
      <c r="N21" s="155">
        <f t="shared" si="5"/>
        <v>0.33312323290532875</v>
      </c>
      <c r="O21" s="104">
        <f>SUM(O7:O20)</f>
        <v>10466</v>
      </c>
      <c r="P21" s="155">
        <f t="shared" si="6"/>
        <v>0.1884780925282285</v>
      </c>
      <c r="Q21" s="104">
        <f>SUM(Q7:Q20)</f>
        <v>5211</v>
      </c>
      <c r="R21" s="155">
        <f t="shared" si="7"/>
        <v>9.3842856885591311E-2</v>
      </c>
      <c r="S21" s="104">
        <f>SUM(S7:S20)</f>
        <v>16778</v>
      </c>
      <c r="T21" s="155">
        <f t="shared" si="8"/>
        <v>0.30214842694808119</v>
      </c>
      <c r="U21" s="104">
        <f>SUM(U7:U20)</f>
        <v>6734</v>
      </c>
      <c r="V21" s="155">
        <f>U21/'1.2. Кол-во МС'!H21</f>
        <v>0.10815412042465028</v>
      </c>
      <c r="W21" s="17"/>
      <c r="X21" s="65" t="b">
        <f t="shared" si="9"/>
        <v>1</v>
      </c>
      <c r="Y21" s="68" t="b">
        <f t="shared" si="10"/>
        <v>1</v>
      </c>
      <c r="Z21" s="68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19</vt:i4>
      </vt:variant>
    </vt:vector>
  </HeadingPairs>
  <TitlesOfParts>
    <vt:vector size="46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2023-04-07T12:46:35Z</cp:lastPrinted>
  <dcterms:created xsi:type="dcterms:W3CDTF">2014-07-01T06:07:04Z</dcterms:created>
  <dcterms:modified xsi:type="dcterms:W3CDTF">2024-12-09T11:46:53Z</dcterms:modified>
</cp:coreProperties>
</file>