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z\PycharmProjects\pythonProject\data_xlsx\"/>
    </mc:Choice>
  </mc:AlternateContent>
  <xr:revisionPtr revIDLastSave="0" documentId="13_ncr:1_{FEDFB25C-BAC1-4630-AFA1-CF4329B618DE}" xr6:coauthVersionLast="47" xr6:coauthVersionMax="47" xr10:uidLastSave="{00000000-0000-0000-0000-000000000000}"/>
  <bookViews>
    <workbookView xWindow="0" yWindow="0" windowWidth="14400" windowHeight="15600" tabRatio="822" firstSheet="15" activeTab="15" xr2:uid="{5DDB3192-EAD6-4968-9E4B-D619D83BFD87}"/>
  </bookViews>
  <sheets>
    <sheet name="Титульный" sheetId="52" r:id="rId1"/>
    <sheet name="1.1. Кол-во ГС" sheetId="1" r:id="rId2"/>
    <sheet name="1.2. Кол-во МС" sheetId="47" r:id="rId3"/>
    <sheet name="2.1. Гендерный ГС" sheetId="6" r:id="rId4"/>
    <sheet name="2.2. Гендерный МС" sheetId="5" r:id="rId5"/>
    <sheet name="3.1. Возраст ГС" sheetId="10" r:id="rId6"/>
    <sheet name="3.2. Возраст МС" sheetId="9" r:id="rId7"/>
    <sheet name="4.1. Образовательный уровень ГС" sheetId="8" r:id="rId8"/>
    <sheet name="4.2. Образовательный уровень МС" sheetId="49" r:id="rId9"/>
    <sheet name="5.1. Ученая степень ГС" sheetId="15" r:id="rId10"/>
    <sheet name="5.2. Ученая степень МС" sheetId="14" r:id="rId11"/>
    <sheet name="6.1. Стаж ГС" sheetId="13" r:id="rId12"/>
    <sheet name="6.2. Стаж МС" sheetId="12" r:id="rId13"/>
    <sheet name="7. Сменяемость ГС" sheetId="11" r:id="rId14"/>
    <sheet name="8. Кол-во гос.органов" sheetId="4" r:id="rId15"/>
    <sheet name="9. Конкурсы" sheetId="22" r:id="rId16"/>
    <sheet name="10. Участие граждан" sheetId="21" r:id="rId17"/>
    <sheet name="11. Замещение" sheetId="20" r:id="rId18"/>
    <sheet name="12. Наставничество" sheetId="46" r:id="rId19"/>
    <sheet name="13. Резерв" sheetId="19" r:id="rId20"/>
    <sheet name="14. Аттестация" sheetId="18" r:id="rId21"/>
    <sheet name="15. Чины" sheetId="17" r:id="rId22"/>
    <sheet name="17.1. Профразвитие" sheetId="24" r:id="rId23"/>
    <sheet name="17.2. Профразвитие" sheetId="50" r:id="rId24"/>
    <sheet name="17.3. ДПО ГС" sheetId="23" r:id="rId25"/>
    <sheet name="17.4. ДПО ГС" sheetId="51" r:id="rId26"/>
    <sheet name="18. ДПО МС" sheetId="3" r:id="rId27"/>
  </sheets>
  <definedNames>
    <definedName name="_xlnm.Print_Titles" localSheetId="14">'8. Кол-во гос.органов'!$2:$5</definedName>
    <definedName name="_xlnm.Print_Area" localSheetId="1">'1.1. Кол-во ГС'!$A$1:$R$21</definedName>
    <definedName name="_xlnm.Print_Area" localSheetId="2">'1.2. Кол-во МС'!$A$1:$N$21</definedName>
    <definedName name="_xlnm.Print_Area" localSheetId="16">'10. Участие граждан'!$A$1:$R$21</definedName>
    <definedName name="_xlnm.Print_Area" localSheetId="18">'12. Наставничество'!$A$1:$N$22</definedName>
    <definedName name="_xlnm.Print_Area" localSheetId="19">'13. Резерв'!$A$1:$S$21</definedName>
    <definedName name="_xlnm.Print_Area" localSheetId="20">'14. Аттестация'!$A$1:$M$21</definedName>
    <definedName name="_xlnm.Print_Area" localSheetId="21">'15. Чины'!$A$1:$R$21</definedName>
    <definedName name="_xlnm.Print_Area" localSheetId="26">'18. ДПО МС'!$A$1:$I$20</definedName>
    <definedName name="_xlnm.Print_Area" localSheetId="3">'2.1. Гендерный ГС'!$A$1:$G$19</definedName>
    <definedName name="_xlnm.Print_Area" localSheetId="4">'2.2. Гендерный МС'!$A$1:$G$19</definedName>
    <definedName name="_xlnm.Print_Area" localSheetId="5">'3.1. Возраст ГС'!$A$1:$N$19</definedName>
    <definedName name="_xlnm.Print_Area" localSheetId="6">'3.2. Возраст МС'!$A$1:$N$19</definedName>
    <definedName name="_xlnm.Print_Area" localSheetId="7">'4.1. Образовательный уровень ГС'!$B$1:$V$21</definedName>
    <definedName name="_xlnm.Print_Area" localSheetId="8">'4.2. Образовательный уровень МС'!$A$1:$V$21</definedName>
    <definedName name="_xlnm.Print_Area" localSheetId="11">'6.1. Стаж ГС'!$A$1:$L$19</definedName>
    <definedName name="_xlnm.Print_Area" localSheetId="12">'6.2. Стаж МС'!$A$1:$L$19</definedName>
    <definedName name="_xlnm.Print_Area" localSheetId="13">'7. Сменяемость ГС'!$A$1:$Q$19</definedName>
    <definedName name="_xlnm.Print_Area" localSheetId="15">'9. Конкурсы'!$A$1:$L$20</definedName>
  </definedNames>
  <calcPr calcId="191029"/>
</workbook>
</file>

<file path=xl/calcChain.xml><?xml version="1.0" encoding="utf-8"?>
<calcChain xmlns="http://schemas.openxmlformats.org/spreadsheetml/2006/main">
  <c r="C7" i="22" l="1"/>
  <c r="C8" i="22"/>
  <c r="C9" i="22"/>
  <c r="C10" i="22"/>
  <c r="C11" i="22"/>
  <c r="C12" i="22"/>
  <c r="C13" i="22"/>
  <c r="C14" i="22"/>
  <c r="C15" i="22"/>
  <c r="C16" i="22"/>
  <c r="C17" i="22"/>
  <c r="C18" i="22"/>
  <c r="C19" i="22"/>
  <c r="C6" i="22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5" i="11"/>
  <c r="T21" i="17"/>
  <c r="S19" i="11"/>
  <c r="R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5" i="10"/>
  <c r="R19" i="10"/>
  <c r="S21" i="47"/>
  <c r="P21" i="47"/>
  <c r="T20" i="47"/>
  <c r="U20" i="47" s="1"/>
  <c r="Q20" i="47"/>
  <c r="R20" i="47" s="1"/>
  <c r="T19" i="47"/>
  <c r="U19" i="47" s="1"/>
  <c r="Q19" i="47"/>
  <c r="R19" i="47" s="1"/>
  <c r="T18" i="47"/>
  <c r="U18" i="47"/>
  <c r="Q18" i="47"/>
  <c r="R18" i="47" s="1"/>
  <c r="T17" i="47"/>
  <c r="U17" i="47"/>
  <c r="Q17" i="47"/>
  <c r="R17" i="47" s="1"/>
  <c r="T16" i="47"/>
  <c r="U16" i="47" s="1"/>
  <c r="Q16" i="47"/>
  <c r="R16" i="47" s="1"/>
  <c r="T15" i="47"/>
  <c r="U15" i="47" s="1"/>
  <c r="Q15" i="47"/>
  <c r="R15" i="47" s="1"/>
  <c r="T14" i="47"/>
  <c r="U14" i="47"/>
  <c r="Q14" i="47"/>
  <c r="R14" i="47" s="1"/>
  <c r="T13" i="47"/>
  <c r="U13" i="47" s="1"/>
  <c r="Q13" i="47"/>
  <c r="R13" i="47" s="1"/>
  <c r="T12" i="47"/>
  <c r="U12" i="47"/>
  <c r="Q12" i="47"/>
  <c r="R12" i="47"/>
  <c r="T11" i="47"/>
  <c r="U11" i="47"/>
  <c r="Q11" i="47"/>
  <c r="R11" i="47" s="1"/>
  <c r="T10" i="47"/>
  <c r="U10" i="47" s="1"/>
  <c r="Q10" i="47"/>
  <c r="R10" i="47" s="1"/>
  <c r="T9" i="47"/>
  <c r="U9" i="47" s="1"/>
  <c r="Q9" i="47"/>
  <c r="R9" i="47"/>
  <c r="T8" i="47"/>
  <c r="U8" i="47" s="1"/>
  <c r="Q8" i="47"/>
  <c r="R8" i="47" s="1"/>
  <c r="T7" i="47"/>
  <c r="U7" i="47" s="1"/>
  <c r="Q7" i="47"/>
  <c r="R7" i="47" s="1"/>
  <c r="Q21" i="21"/>
  <c r="H11" i="21"/>
  <c r="W21" i="1"/>
  <c r="X21" i="1" s="1"/>
  <c r="Y21" i="1" s="1"/>
  <c r="T21" i="1"/>
  <c r="C5" i="1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7" i="21"/>
  <c r="N7" i="22"/>
  <c r="P7" i="22" s="1"/>
  <c r="N8" i="22"/>
  <c r="O8" i="22" s="1"/>
  <c r="N9" i="22"/>
  <c r="O9" i="22" s="1"/>
  <c r="N10" i="22"/>
  <c r="O10" i="22" s="1"/>
  <c r="N11" i="22"/>
  <c r="P11" i="22" s="1"/>
  <c r="N12" i="22"/>
  <c r="P12" i="22" s="1"/>
  <c r="N13" i="22"/>
  <c r="P13" i="22" s="1"/>
  <c r="N14" i="22"/>
  <c r="P14" i="22" s="1"/>
  <c r="N15" i="22"/>
  <c r="O15" i="22" s="1"/>
  <c r="P15" i="22"/>
  <c r="N16" i="22"/>
  <c r="O16" i="22" s="1"/>
  <c r="N17" i="22"/>
  <c r="O17" i="22" s="1"/>
  <c r="N18" i="22"/>
  <c r="O18" i="22" s="1"/>
  <c r="N19" i="22"/>
  <c r="O19" i="22" s="1"/>
  <c r="N6" i="22"/>
  <c r="O6" i="22" s="1"/>
  <c r="X8" i="1"/>
  <c r="Y8" i="1" s="1"/>
  <c r="X9" i="1"/>
  <c r="Y9" i="1" s="1"/>
  <c r="X10" i="1"/>
  <c r="Y10" i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/>
  <c r="X19" i="1"/>
  <c r="Y19" i="1" s="1"/>
  <c r="X20" i="1"/>
  <c r="Y20" i="1" s="1"/>
  <c r="X7" i="1"/>
  <c r="Y7" i="1"/>
  <c r="U8" i="1"/>
  <c r="V8" i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/>
  <c r="U17" i="1"/>
  <c r="V17" i="1" s="1"/>
  <c r="U18" i="1"/>
  <c r="V18" i="1" s="1"/>
  <c r="U19" i="1"/>
  <c r="V19" i="1" s="1"/>
  <c r="U20" i="1"/>
  <c r="V20" i="1"/>
  <c r="U7" i="1"/>
  <c r="V7" i="1"/>
  <c r="C7" i="3"/>
  <c r="H7" i="3"/>
  <c r="C8" i="3"/>
  <c r="F8" i="3" s="1"/>
  <c r="C9" i="3"/>
  <c r="H9" i="3" s="1"/>
  <c r="C10" i="3"/>
  <c r="F10" i="3" s="1"/>
  <c r="C11" i="3"/>
  <c r="F11" i="3"/>
  <c r="C12" i="3"/>
  <c r="F12" i="3" s="1"/>
  <c r="C13" i="3"/>
  <c r="H13" i="3" s="1"/>
  <c r="C14" i="3"/>
  <c r="D14" i="3" s="1"/>
  <c r="C15" i="3"/>
  <c r="C16" i="3"/>
  <c r="C17" i="3"/>
  <c r="C18" i="3"/>
  <c r="C19" i="3"/>
  <c r="D19" i="3" s="1"/>
  <c r="C6" i="3"/>
  <c r="H6" i="3" s="1"/>
  <c r="I20" i="3"/>
  <c r="G20" i="3"/>
  <c r="E20" i="3"/>
  <c r="F22" i="51"/>
  <c r="G22" i="51"/>
  <c r="H22" i="51"/>
  <c r="I22" i="51"/>
  <c r="J22" i="51"/>
  <c r="K22" i="51"/>
  <c r="L22" i="51"/>
  <c r="E22" i="51"/>
  <c r="Q21" i="23"/>
  <c r="R21" i="23"/>
  <c r="S21" i="23"/>
  <c r="T21" i="23"/>
  <c r="P21" i="23"/>
  <c r="I21" i="23"/>
  <c r="J21" i="23"/>
  <c r="K21" i="23"/>
  <c r="L21" i="23"/>
  <c r="M21" i="23"/>
  <c r="N21" i="23"/>
  <c r="H21" i="23"/>
  <c r="F21" i="23"/>
  <c r="E21" i="23"/>
  <c r="D22" i="50"/>
  <c r="E22" i="50"/>
  <c r="F22" i="50"/>
  <c r="G22" i="50"/>
  <c r="H22" i="50"/>
  <c r="I22" i="50"/>
  <c r="J22" i="50"/>
  <c r="K22" i="50"/>
  <c r="L22" i="50"/>
  <c r="M22" i="50"/>
  <c r="N22" i="50"/>
  <c r="C22" i="50"/>
  <c r="F21" i="24"/>
  <c r="G21" i="24"/>
  <c r="H21" i="24"/>
  <c r="I21" i="24"/>
  <c r="E21" i="24"/>
  <c r="Q21" i="17"/>
  <c r="O21" i="17"/>
  <c r="M21" i="17"/>
  <c r="K21" i="17"/>
  <c r="I21" i="17"/>
  <c r="E21" i="17" s="1"/>
  <c r="G21" i="17"/>
  <c r="C21" i="17" s="1"/>
  <c r="L21" i="18"/>
  <c r="K21" i="18"/>
  <c r="J21" i="18"/>
  <c r="I21" i="18"/>
  <c r="H21" i="18"/>
  <c r="G21" i="18"/>
  <c r="F21" i="18"/>
  <c r="E21" i="18"/>
  <c r="R21" i="19"/>
  <c r="P21" i="19"/>
  <c r="N21" i="19"/>
  <c r="L21" i="19"/>
  <c r="J21" i="19"/>
  <c r="H21" i="19"/>
  <c r="F21" i="19"/>
  <c r="C21" i="19"/>
  <c r="L22" i="46"/>
  <c r="K22" i="46"/>
  <c r="I22" i="46"/>
  <c r="G22" i="46"/>
  <c r="F22" i="46"/>
  <c r="D22" i="46"/>
  <c r="N22" i="46" s="1"/>
  <c r="C22" i="46"/>
  <c r="Q22" i="20"/>
  <c r="O22" i="20"/>
  <c r="M22" i="20"/>
  <c r="K22" i="20"/>
  <c r="I22" i="20"/>
  <c r="G22" i="20"/>
  <c r="G21" i="21"/>
  <c r="F21" i="21"/>
  <c r="E21" i="21"/>
  <c r="D21" i="21"/>
  <c r="E22" i="20"/>
  <c r="D22" i="20"/>
  <c r="O21" i="21"/>
  <c r="P21" i="21"/>
  <c r="M21" i="21"/>
  <c r="K21" i="21"/>
  <c r="I21" i="21"/>
  <c r="C21" i="21"/>
  <c r="L20" i="22"/>
  <c r="J20" i="22"/>
  <c r="H20" i="22"/>
  <c r="F20" i="22"/>
  <c r="D20" i="22"/>
  <c r="P19" i="11"/>
  <c r="O19" i="11"/>
  <c r="N19" i="11"/>
  <c r="T19" i="11" s="1"/>
  <c r="M19" i="11"/>
  <c r="K19" i="11"/>
  <c r="I19" i="11"/>
  <c r="G19" i="11"/>
  <c r="E19" i="11"/>
  <c r="K19" i="12"/>
  <c r="I19" i="12"/>
  <c r="G19" i="12"/>
  <c r="E19" i="12"/>
  <c r="C19" i="12"/>
  <c r="K19" i="13"/>
  <c r="L19" i="13" s="1"/>
  <c r="I19" i="13"/>
  <c r="G19" i="13"/>
  <c r="E19" i="13"/>
  <c r="C19" i="13"/>
  <c r="G19" i="14"/>
  <c r="E19" i="14"/>
  <c r="C19" i="14"/>
  <c r="G19" i="15"/>
  <c r="H19" i="15" s="1"/>
  <c r="E19" i="15"/>
  <c r="C19" i="15"/>
  <c r="D19" i="15" s="1"/>
  <c r="U21" i="49"/>
  <c r="S21" i="49"/>
  <c r="Q21" i="49"/>
  <c r="O21" i="49"/>
  <c r="M21" i="49"/>
  <c r="K21" i="49"/>
  <c r="I21" i="49"/>
  <c r="G21" i="49"/>
  <c r="E21" i="49"/>
  <c r="C21" i="49" s="1"/>
  <c r="U21" i="8"/>
  <c r="V21" i="8" s="1"/>
  <c r="S21" i="8"/>
  <c r="Q21" i="8"/>
  <c r="O21" i="8"/>
  <c r="M21" i="8"/>
  <c r="K21" i="8"/>
  <c r="I21" i="8"/>
  <c r="G21" i="8"/>
  <c r="E21" i="8"/>
  <c r="C21" i="8" s="1"/>
  <c r="M19" i="9"/>
  <c r="K19" i="9"/>
  <c r="I19" i="9"/>
  <c r="G19" i="9"/>
  <c r="E19" i="9"/>
  <c r="C19" i="9"/>
  <c r="S19" i="9" s="1"/>
  <c r="M19" i="10"/>
  <c r="K19" i="10"/>
  <c r="I19" i="10"/>
  <c r="G19" i="10"/>
  <c r="E19" i="10"/>
  <c r="F19" i="10" s="1"/>
  <c r="C19" i="10"/>
  <c r="S19" i="10" s="1"/>
  <c r="E19" i="5"/>
  <c r="C19" i="5"/>
  <c r="E19" i="6"/>
  <c r="C19" i="6"/>
  <c r="L21" i="47"/>
  <c r="M21" i="47"/>
  <c r="K21" i="47"/>
  <c r="C21" i="47" s="1"/>
  <c r="H21" i="47"/>
  <c r="J21" i="47" s="1"/>
  <c r="I21" i="47"/>
  <c r="E21" i="47" s="1"/>
  <c r="G21" i="47"/>
  <c r="P21" i="1"/>
  <c r="Q21" i="1"/>
  <c r="O21" i="1"/>
  <c r="L21" i="1"/>
  <c r="M21" i="1"/>
  <c r="K21" i="1"/>
  <c r="H21" i="1"/>
  <c r="J21" i="1" s="1"/>
  <c r="D21" i="1"/>
  <c r="I21" i="1"/>
  <c r="G21" i="1"/>
  <c r="D20" i="4"/>
  <c r="C20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E8" i="17"/>
  <c r="N8" i="17" s="1"/>
  <c r="E9" i="17"/>
  <c r="J9" i="17" s="1"/>
  <c r="E10" i="17"/>
  <c r="N10" i="17" s="1"/>
  <c r="E11" i="17"/>
  <c r="N11" i="17" s="1"/>
  <c r="J11" i="17"/>
  <c r="E12" i="17"/>
  <c r="N12" i="17"/>
  <c r="E13" i="17"/>
  <c r="N13" i="17"/>
  <c r="E14" i="17"/>
  <c r="J14" i="17" s="1"/>
  <c r="E15" i="17"/>
  <c r="N15" i="17" s="1"/>
  <c r="E16" i="17"/>
  <c r="F16" i="17" s="1"/>
  <c r="N16" i="17"/>
  <c r="E17" i="17"/>
  <c r="R17" i="17" s="1"/>
  <c r="E18" i="17"/>
  <c r="R18" i="17" s="1"/>
  <c r="J18" i="17"/>
  <c r="E19" i="17"/>
  <c r="R19" i="17"/>
  <c r="E20" i="17"/>
  <c r="N20" i="17" s="1"/>
  <c r="C8" i="17"/>
  <c r="L8" i="17" s="1"/>
  <c r="C9" i="17"/>
  <c r="L9" i="17" s="1"/>
  <c r="C10" i="17"/>
  <c r="D10" i="17" s="1"/>
  <c r="C11" i="17"/>
  <c r="D11" i="17" s="1"/>
  <c r="C12" i="17"/>
  <c r="H12" i="17" s="1"/>
  <c r="P12" i="17"/>
  <c r="C13" i="17"/>
  <c r="P13" i="17" s="1"/>
  <c r="C14" i="17"/>
  <c r="L14" i="17" s="1"/>
  <c r="C15" i="17"/>
  <c r="P15" i="17" s="1"/>
  <c r="D15" i="17"/>
  <c r="C16" i="17"/>
  <c r="D16" i="17" s="1"/>
  <c r="C17" i="17"/>
  <c r="P17" i="17" s="1"/>
  <c r="C18" i="17"/>
  <c r="D18" i="17" s="1"/>
  <c r="C19" i="17"/>
  <c r="P19" i="17" s="1"/>
  <c r="C20" i="17"/>
  <c r="H20" i="17" s="1"/>
  <c r="E8" i="19"/>
  <c r="G8" i="19" s="1"/>
  <c r="E9" i="19"/>
  <c r="O9" i="19" s="1"/>
  <c r="E10" i="19"/>
  <c r="S10" i="19" s="1"/>
  <c r="E11" i="19"/>
  <c r="S11" i="19" s="1"/>
  <c r="E12" i="19"/>
  <c r="Q12" i="19" s="1"/>
  <c r="E13" i="19"/>
  <c r="G13" i="19"/>
  <c r="E14" i="19"/>
  <c r="S14" i="19" s="1"/>
  <c r="E15" i="19"/>
  <c r="G15" i="19" s="1"/>
  <c r="E16" i="19"/>
  <c r="O16" i="19" s="1"/>
  <c r="E17" i="19"/>
  <c r="S17" i="19" s="1"/>
  <c r="E18" i="19"/>
  <c r="I18" i="19" s="1"/>
  <c r="E19" i="19"/>
  <c r="O19" i="19"/>
  <c r="E20" i="19"/>
  <c r="I20" i="19" s="1"/>
  <c r="C7" i="49"/>
  <c r="H7" i="49" s="1"/>
  <c r="C9" i="49"/>
  <c r="N9" i="49" s="1"/>
  <c r="C10" i="49"/>
  <c r="N10" i="49" s="1"/>
  <c r="C11" i="49"/>
  <c r="T11" i="49" s="1"/>
  <c r="C12" i="49"/>
  <c r="L12" i="49" s="1"/>
  <c r="C13" i="49"/>
  <c r="X13" i="49" s="1"/>
  <c r="C14" i="49"/>
  <c r="D14" i="49" s="1"/>
  <c r="C15" i="49"/>
  <c r="D15" i="49"/>
  <c r="R15" i="49"/>
  <c r="C16" i="49"/>
  <c r="T16" i="49"/>
  <c r="C17" i="49"/>
  <c r="T17" i="49" s="1"/>
  <c r="C18" i="49"/>
  <c r="X18" i="49" s="1"/>
  <c r="C19" i="49"/>
  <c r="R19" i="49" s="1"/>
  <c r="C20" i="49"/>
  <c r="C8" i="8"/>
  <c r="C9" i="8"/>
  <c r="D9" i="8" s="1"/>
  <c r="C10" i="8"/>
  <c r="H10" i="8"/>
  <c r="C11" i="8"/>
  <c r="T11" i="8" s="1"/>
  <c r="C12" i="8"/>
  <c r="T12" i="8" s="1"/>
  <c r="C13" i="8"/>
  <c r="J13" i="8" s="1"/>
  <c r="C14" i="8"/>
  <c r="X14" i="8" s="1"/>
  <c r="C15" i="8"/>
  <c r="T15" i="8" s="1"/>
  <c r="C16" i="8"/>
  <c r="H16" i="8" s="1"/>
  <c r="C17" i="8"/>
  <c r="X17" i="8"/>
  <c r="C18" i="8"/>
  <c r="C19" i="8"/>
  <c r="N19" i="8" s="1"/>
  <c r="T19" i="8"/>
  <c r="C20" i="8"/>
  <c r="R20" i="8" s="1"/>
  <c r="F16" i="3"/>
  <c r="D11" i="3"/>
  <c r="H10" i="3"/>
  <c r="H11" i="3"/>
  <c r="H15" i="3"/>
  <c r="D16" i="3"/>
  <c r="H17" i="3"/>
  <c r="H18" i="3"/>
  <c r="C9" i="51"/>
  <c r="D9" i="51" s="1"/>
  <c r="C10" i="51"/>
  <c r="D10" i="51" s="1"/>
  <c r="C11" i="51"/>
  <c r="D11" i="51" s="1"/>
  <c r="C12" i="51"/>
  <c r="D12" i="51"/>
  <c r="C13" i="51"/>
  <c r="D13" i="51"/>
  <c r="C14" i="51"/>
  <c r="D14" i="51" s="1"/>
  <c r="C15" i="51"/>
  <c r="D15" i="51"/>
  <c r="C16" i="51"/>
  <c r="D16" i="51" s="1"/>
  <c r="C17" i="51"/>
  <c r="D17" i="51" s="1"/>
  <c r="C18" i="51"/>
  <c r="D18" i="51"/>
  <c r="C19" i="51"/>
  <c r="D19" i="51"/>
  <c r="C20" i="51"/>
  <c r="D20" i="51" s="1"/>
  <c r="C21" i="51"/>
  <c r="D21" i="51"/>
  <c r="C8" i="51"/>
  <c r="D8" i="51" s="1"/>
  <c r="C7" i="23"/>
  <c r="D7" i="23" s="1"/>
  <c r="C8" i="23"/>
  <c r="G8" i="23" s="1"/>
  <c r="C9" i="23"/>
  <c r="D9" i="23" s="1"/>
  <c r="C10" i="23"/>
  <c r="O10" i="23" s="1"/>
  <c r="C11" i="23"/>
  <c r="O11" i="23"/>
  <c r="C12" i="23"/>
  <c r="O12" i="23" s="1"/>
  <c r="C13" i="23"/>
  <c r="D13" i="23" s="1"/>
  <c r="C14" i="23"/>
  <c r="D14" i="23" s="1"/>
  <c r="C15" i="23"/>
  <c r="O15" i="23"/>
  <c r="C16" i="23"/>
  <c r="G16" i="23" s="1"/>
  <c r="C17" i="23"/>
  <c r="O17" i="23" s="1"/>
  <c r="C18" i="23"/>
  <c r="D18" i="23" s="1"/>
  <c r="C19" i="23"/>
  <c r="O19" i="23" s="1"/>
  <c r="C20" i="23"/>
  <c r="G20" i="23" s="1"/>
  <c r="O20" i="23"/>
  <c r="C8" i="24"/>
  <c r="D8" i="24" s="1"/>
  <c r="C9" i="24"/>
  <c r="D9" i="24"/>
  <c r="C10" i="24"/>
  <c r="D10" i="24" s="1"/>
  <c r="C11" i="24"/>
  <c r="D11" i="24" s="1"/>
  <c r="C12" i="24"/>
  <c r="D12" i="24"/>
  <c r="C13" i="24"/>
  <c r="D13" i="24"/>
  <c r="C14" i="24"/>
  <c r="D14" i="24" s="1"/>
  <c r="C15" i="24"/>
  <c r="C16" i="24"/>
  <c r="D16" i="24" s="1"/>
  <c r="C17" i="24"/>
  <c r="D17" i="24" s="1"/>
  <c r="C18" i="24"/>
  <c r="D18" i="24" s="1"/>
  <c r="C19" i="24"/>
  <c r="D19" i="24" s="1"/>
  <c r="C20" i="24"/>
  <c r="D20" i="24"/>
  <c r="D15" i="24"/>
  <c r="C7" i="24"/>
  <c r="D7" i="24" s="1"/>
  <c r="R12" i="17"/>
  <c r="P10" i="17"/>
  <c r="P18" i="17"/>
  <c r="N9" i="17"/>
  <c r="N19" i="17"/>
  <c r="L10" i="17"/>
  <c r="J12" i="17"/>
  <c r="H8" i="17"/>
  <c r="H16" i="17"/>
  <c r="H17" i="17"/>
  <c r="F12" i="17"/>
  <c r="F19" i="17"/>
  <c r="E7" i="17"/>
  <c r="F7" i="17" s="1"/>
  <c r="C7" i="17"/>
  <c r="L7" i="17" s="1"/>
  <c r="D7" i="17"/>
  <c r="D8" i="18"/>
  <c r="N8" i="18" s="1"/>
  <c r="D9" i="18"/>
  <c r="N9" i="18" s="1"/>
  <c r="D10" i="18"/>
  <c r="N10" i="18" s="1"/>
  <c r="D11" i="18"/>
  <c r="N11" i="18" s="1"/>
  <c r="D12" i="18"/>
  <c r="N12" i="18" s="1"/>
  <c r="D13" i="18"/>
  <c r="N13" i="18" s="1"/>
  <c r="D14" i="18"/>
  <c r="N14" i="18" s="1"/>
  <c r="D15" i="18"/>
  <c r="N15" i="18" s="1"/>
  <c r="D16" i="18"/>
  <c r="N16" i="18"/>
  <c r="D17" i="18"/>
  <c r="N17" i="18" s="1"/>
  <c r="D18" i="18"/>
  <c r="N18" i="18" s="1"/>
  <c r="D19" i="18"/>
  <c r="N19" i="18"/>
  <c r="D20" i="18"/>
  <c r="N20" i="18" s="1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D7" i="18"/>
  <c r="N7" i="18" s="1"/>
  <c r="C7" i="18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7" i="19"/>
  <c r="S13" i="19"/>
  <c r="S19" i="19"/>
  <c r="Q10" i="19"/>
  <c r="Q11" i="19"/>
  <c r="Q13" i="19"/>
  <c r="Q19" i="19"/>
  <c r="O11" i="19"/>
  <c r="O12" i="19"/>
  <c r="M11" i="19"/>
  <c r="M15" i="19"/>
  <c r="M19" i="19"/>
  <c r="K11" i="19"/>
  <c r="K13" i="19"/>
  <c r="I11" i="19"/>
  <c r="I12" i="19"/>
  <c r="I13" i="19"/>
  <c r="I19" i="19"/>
  <c r="G10" i="19"/>
  <c r="G11" i="19"/>
  <c r="G19" i="19"/>
  <c r="E7" i="19"/>
  <c r="O7" i="19" s="1"/>
  <c r="E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21" i="46"/>
  <c r="M22" i="46"/>
  <c r="N9" i="46"/>
  <c r="J9" i="46" s="1"/>
  <c r="N10" i="46"/>
  <c r="P10" i="46" s="1"/>
  <c r="N11" i="46"/>
  <c r="P11" i="46" s="1"/>
  <c r="N12" i="46"/>
  <c r="P12" i="46" s="1"/>
  <c r="N13" i="46"/>
  <c r="J13" i="46" s="1"/>
  <c r="P13" i="46"/>
  <c r="N14" i="46"/>
  <c r="P14" i="46" s="1"/>
  <c r="N15" i="46"/>
  <c r="P15" i="46" s="1"/>
  <c r="N16" i="46"/>
  <c r="P16" i="46"/>
  <c r="N17" i="46"/>
  <c r="P17" i="46" s="1"/>
  <c r="N18" i="46"/>
  <c r="P18" i="46" s="1"/>
  <c r="N19" i="46"/>
  <c r="P19" i="46"/>
  <c r="N20" i="46"/>
  <c r="P20" i="46" s="1"/>
  <c r="N21" i="46"/>
  <c r="P21" i="46" s="1"/>
  <c r="N8" i="46"/>
  <c r="P8" i="46" s="1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C9" i="20"/>
  <c r="Q9" i="46" s="1"/>
  <c r="C10" i="20"/>
  <c r="J10" i="20" s="1"/>
  <c r="C11" i="20"/>
  <c r="N11" i="20" s="1"/>
  <c r="C12" i="20"/>
  <c r="R12" i="20" s="1"/>
  <c r="C13" i="20"/>
  <c r="P13" i="20" s="1"/>
  <c r="R13" i="20"/>
  <c r="C14" i="20"/>
  <c r="R14" i="20" s="1"/>
  <c r="Q14" i="46"/>
  <c r="C15" i="20"/>
  <c r="Q15" i="46"/>
  <c r="C16" i="20"/>
  <c r="Q16" i="46" s="1"/>
  <c r="C17" i="20"/>
  <c r="Q17" i="46" s="1"/>
  <c r="C18" i="20"/>
  <c r="P18" i="20" s="1"/>
  <c r="C19" i="20"/>
  <c r="N19" i="20" s="1"/>
  <c r="C20" i="20"/>
  <c r="J20" i="20" s="1"/>
  <c r="Q20" i="46"/>
  <c r="C21" i="20"/>
  <c r="Q21" i="46" s="1"/>
  <c r="C8" i="20"/>
  <c r="P8" i="20" s="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N8" i="21"/>
  <c r="N9" i="21"/>
  <c r="N10" i="21"/>
  <c r="N11" i="21"/>
  <c r="N12" i="21"/>
  <c r="N14" i="21"/>
  <c r="N15" i="21"/>
  <c r="N16" i="21"/>
  <c r="N17" i="21"/>
  <c r="N18" i="21"/>
  <c r="N20" i="21"/>
  <c r="P7" i="21"/>
  <c r="N7" i="21"/>
  <c r="L8" i="21"/>
  <c r="L9" i="21"/>
  <c r="L10" i="21"/>
  <c r="L11" i="21"/>
  <c r="L12" i="21"/>
  <c r="L14" i="21"/>
  <c r="L15" i="21"/>
  <c r="L16" i="21"/>
  <c r="L17" i="21"/>
  <c r="L18" i="21"/>
  <c r="L20" i="21"/>
  <c r="L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7" i="21"/>
  <c r="H8" i="21"/>
  <c r="H9" i="21"/>
  <c r="H10" i="21"/>
  <c r="H12" i="21"/>
  <c r="H13" i="21"/>
  <c r="H14" i="21"/>
  <c r="H15" i="21"/>
  <c r="H16" i="21"/>
  <c r="H17" i="21"/>
  <c r="H18" i="21"/>
  <c r="H19" i="21"/>
  <c r="H20" i="21"/>
  <c r="H7" i="2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5" i="12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5" i="13"/>
  <c r="X17" i="49"/>
  <c r="X20" i="49"/>
  <c r="X8" i="8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5" i="9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5" i="10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5" i="6"/>
  <c r="K7" i="22"/>
  <c r="K8" i="22"/>
  <c r="K9" i="22"/>
  <c r="K10" i="22"/>
  <c r="K11" i="22"/>
  <c r="K13" i="22"/>
  <c r="K14" i="22"/>
  <c r="K15" i="22"/>
  <c r="K16" i="22"/>
  <c r="K17" i="22"/>
  <c r="K19" i="22"/>
  <c r="I7" i="22"/>
  <c r="I8" i="22"/>
  <c r="I9" i="22"/>
  <c r="I10" i="22"/>
  <c r="I11" i="22"/>
  <c r="I13" i="22"/>
  <c r="I14" i="22"/>
  <c r="I15" i="22"/>
  <c r="I16" i="22"/>
  <c r="I17" i="22"/>
  <c r="I19" i="22"/>
  <c r="G7" i="22"/>
  <c r="G8" i="22"/>
  <c r="G9" i="22"/>
  <c r="G10" i="22"/>
  <c r="G11" i="22"/>
  <c r="G13" i="22"/>
  <c r="G14" i="22"/>
  <c r="G15" i="22"/>
  <c r="G16" i="22"/>
  <c r="G17" i="22"/>
  <c r="G19" i="22"/>
  <c r="K6" i="22"/>
  <c r="I6" i="22"/>
  <c r="G6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1"/>
  <c r="C6" i="11"/>
  <c r="L6" i="11" s="1"/>
  <c r="C7" i="11"/>
  <c r="H7" i="11" s="1"/>
  <c r="C8" i="11"/>
  <c r="F8" i="11" s="1"/>
  <c r="C9" i="11"/>
  <c r="J9" i="11" s="1"/>
  <c r="F9" i="11"/>
  <c r="C10" i="11"/>
  <c r="L10" i="11"/>
  <c r="C11" i="11"/>
  <c r="J11" i="11" s="1"/>
  <c r="C12" i="11"/>
  <c r="D12" i="11" s="1"/>
  <c r="C13" i="11"/>
  <c r="F13" i="11" s="1"/>
  <c r="L13" i="11"/>
  <c r="C14" i="11"/>
  <c r="F14" i="11" s="1"/>
  <c r="C15" i="11"/>
  <c r="L15" i="11" s="1"/>
  <c r="C16" i="11"/>
  <c r="F16" i="11" s="1"/>
  <c r="C17" i="11"/>
  <c r="D17" i="11" s="1"/>
  <c r="C18" i="11"/>
  <c r="D18" i="11" s="1"/>
  <c r="F18" i="11"/>
  <c r="F5" i="11"/>
  <c r="C8" i="49"/>
  <c r="N8" i="49" s="1"/>
  <c r="L8" i="49"/>
  <c r="T8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5" i="5"/>
  <c r="C10" i="47"/>
  <c r="N10" i="47" s="1"/>
  <c r="C11" i="47"/>
  <c r="C12" i="47"/>
  <c r="N12" i="47" s="1"/>
  <c r="C13" i="47"/>
  <c r="N13" i="47"/>
  <c r="C14" i="47"/>
  <c r="N14" i="47"/>
  <c r="C15" i="47"/>
  <c r="N15" i="47" s="1"/>
  <c r="C16" i="47"/>
  <c r="N16" i="47" s="1"/>
  <c r="C17" i="47"/>
  <c r="C18" i="47"/>
  <c r="N18" i="47" s="1"/>
  <c r="C19" i="47"/>
  <c r="N19" i="47" s="1"/>
  <c r="C20" i="47"/>
  <c r="N20" i="47" s="1"/>
  <c r="R7" i="49"/>
  <c r="X9" i="8"/>
  <c r="X11" i="8"/>
  <c r="L13" i="8"/>
  <c r="X15" i="8"/>
  <c r="N16" i="8"/>
  <c r="X18" i="8"/>
  <c r="C7" i="8"/>
  <c r="X7" i="8" s="1"/>
  <c r="C8" i="47"/>
  <c r="C9" i="47"/>
  <c r="N9" i="47" s="1"/>
  <c r="J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D8" i="47"/>
  <c r="F8" i="47" s="1"/>
  <c r="D9" i="47"/>
  <c r="D10" i="47"/>
  <c r="F10" i="47" s="1"/>
  <c r="D11" i="47"/>
  <c r="F11" i="47" s="1"/>
  <c r="D12" i="47"/>
  <c r="F12" i="47"/>
  <c r="D13" i="47"/>
  <c r="F13" i="47"/>
  <c r="D14" i="47"/>
  <c r="F14" i="47" s="1"/>
  <c r="D15" i="47"/>
  <c r="D16" i="47"/>
  <c r="D17" i="47"/>
  <c r="D18" i="47"/>
  <c r="D19" i="47"/>
  <c r="D20" i="47"/>
  <c r="F20" i="47" s="1"/>
  <c r="C10" i="1"/>
  <c r="C18" i="1"/>
  <c r="F18" i="1"/>
  <c r="N9" i="1"/>
  <c r="N13" i="1"/>
  <c r="N17" i="1"/>
  <c r="J10" i="1"/>
  <c r="J17" i="1"/>
  <c r="J7" i="1"/>
  <c r="E7" i="47"/>
  <c r="D7" i="47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8" i="1"/>
  <c r="F8" i="1" s="1"/>
  <c r="D9" i="1"/>
  <c r="R9" i="1" s="1"/>
  <c r="D10" i="1"/>
  <c r="R10" i="1" s="1"/>
  <c r="D11" i="1"/>
  <c r="D12" i="1"/>
  <c r="D13" i="1"/>
  <c r="R13" i="1" s="1"/>
  <c r="D14" i="1"/>
  <c r="R14" i="1" s="1"/>
  <c r="D15" i="1"/>
  <c r="R15" i="1" s="1"/>
  <c r="D16" i="1"/>
  <c r="R16" i="1" s="1"/>
  <c r="D17" i="1"/>
  <c r="R17" i="1" s="1"/>
  <c r="D18" i="1"/>
  <c r="R18" i="1" s="1"/>
  <c r="D19" i="1"/>
  <c r="F19" i="1" s="1"/>
  <c r="D20" i="1"/>
  <c r="C11" i="1"/>
  <c r="F11" i="1" s="1"/>
  <c r="C15" i="1"/>
  <c r="C19" i="1"/>
  <c r="E7" i="1"/>
  <c r="D7" i="1"/>
  <c r="R7" i="1" s="1"/>
  <c r="C7" i="1"/>
  <c r="J8" i="1"/>
  <c r="J9" i="1"/>
  <c r="J13" i="1"/>
  <c r="D5" i="12"/>
  <c r="D7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D6" i="12"/>
  <c r="D8" i="12"/>
  <c r="D9" i="12"/>
  <c r="D10" i="12"/>
  <c r="D11" i="12"/>
  <c r="D12" i="12"/>
  <c r="D13" i="12"/>
  <c r="D14" i="12"/>
  <c r="D15" i="12"/>
  <c r="D16" i="12"/>
  <c r="D17" i="12"/>
  <c r="D18" i="12"/>
  <c r="L5" i="12"/>
  <c r="J5" i="12"/>
  <c r="H5" i="12"/>
  <c r="F5" i="12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L5" i="13"/>
  <c r="J5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F5" i="13"/>
  <c r="D5" i="13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H5" i="14"/>
  <c r="F5" i="14"/>
  <c r="D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H5" i="15"/>
  <c r="F5" i="15"/>
  <c r="D5" i="15"/>
  <c r="V8" i="49"/>
  <c r="V9" i="49"/>
  <c r="V10" i="49"/>
  <c r="V11" i="49"/>
  <c r="V12" i="49"/>
  <c r="V13" i="49"/>
  <c r="V14" i="49"/>
  <c r="V15" i="49"/>
  <c r="V16" i="49"/>
  <c r="V17" i="49"/>
  <c r="V18" i="49"/>
  <c r="V19" i="49"/>
  <c r="V20" i="49"/>
  <c r="T10" i="49"/>
  <c r="T13" i="49"/>
  <c r="T14" i="49"/>
  <c r="T20" i="49"/>
  <c r="R13" i="49"/>
  <c r="R16" i="49"/>
  <c r="R17" i="49"/>
  <c r="R20" i="49"/>
  <c r="P11" i="49"/>
  <c r="P13" i="49"/>
  <c r="P16" i="49"/>
  <c r="P17" i="49"/>
  <c r="P20" i="49"/>
  <c r="N13" i="49"/>
  <c r="N15" i="49"/>
  <c r="N16" i="49"/>
  <c r="N19" i="49"/>
  <c r="N20" i="49"/>
  <c r="V7" i="49"/>
  <c r="L10" i="49"/>
  <c r="L13" i="49"/>
  <c r="L16" i="49"/>
  <c r="L17" i="49"/>
  <c r="L20" i="49"/>
  <c r="J9" i="49"/>
  <c r="J10" i="49"/>
  <c r="J11" i="49"/>
  <c r="J13" i="49"/>
  <c r="J16" i="49"/>
  <c r="J17" i="49"/>
  <c r="J20" i="49"/>
  <c r="H10" i="49"/>
  <c r="H13" i="49"/>
  <c r="H14" i="49"/>
  <c r="H16" i="49"/>
  <c r="H17" i="49"/>
  <c r="H20" i="49"/>
  <c r="F10" i="49"/>
  <c r="F13" i="49"/>
  <c r="F15" i="49"/>
  <c r="F20" i="49"/>
  <c r="D10" i="49"/>
  <c r="D11" i="49"/>
  <c r="D13" i="49"/>
  <c r="D16" i="49"/>
  <c r="D20" i="49"/>
  <c r="R8" i="8"/>
  <c r="R9" i="8"/>
  <c r="R11" i="8"/>
  <c r="P11" i="8"/>
  <c r="P18" i="8"/>
  <c r="N8" i="8"/>
  <c r="L9" i="8"/>
  <c r="L11" i="8"/>
  <c r="L19" i="8"/>
  <c r="J8" i="8"/>
  <c r="H13" i="8"/>
  <c r="F8" i="8"/>
  <c r="F11" i="8"/>
  <c r="D14" i="8"/>
  <c r="D15" i="8"/>
  <c r="D18" i="8"/>
  <c r="V7" i="8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L5" i="9"/>
  <c r="J5" i="9"/>
  <c r="H5" i="9"/>
  <c r="F5" i="9"/>
  <c r="D5" i="9"/>
  <c r="L5" i="10"/>
  <c r="J5" i="10"/>
  <c r="H5" i="10"/>
  <c r="F5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N11" i="47"/>
  <c r="J8" i="47"/>
  <c r="J9" i="47"/>
  <c r="J10" i="47"/>
  <c r="J11" i="47"/>
  <c r="J12" i="47"/>
  <c r="J13" i="47"/>
  <c r="J14" i="47"/>
  <c r="J15" i="47"/>
  <c r="J16" i="47"/>
  <c r="J17" i="47"/>
  <c r="J18" i="47"/>
  <c r="J19" i="47"/>
  <c r="J20" i="47"/>
  <c r="N8" i="1"/>
  <c r="N10" i="1"/>
  <c r="N11" i="1"/>
  <c r="N12" i="1"/>
  <c r="N14" i="1"/>
  <c r="N15" i="1"/>
  <c r="N16" i="1"/>
  <c r="N18" i="1"/>
  <c r="N19" i="1"/>
  <c r="N20" i="1"/>
  <c r="J11" i="1"/>
  <c r="J12" i="1"/>
  <c r="J14" i="1"/>
  <c r="J15" i="1"/>
  <c r="J16" i="1"/>
  <c r="J18" i="1"/>
  <c r="J19" i="1"/>
  <c r="D5" i="5"/>
  <c r="F5" i="6"/>
  <c r="D5" i="6"/>
  <c r="R11" i="1"/>
  <c r="R12" i="1"/>
  <c r="R20" i="1"/>
  <c r="N7" i="1"/>
  <c r="F7" i="49"/>
  <c r="N7" i="49"/>
  <c r="L7" i="49"/>
  <c r="P7" i="49"/>
  <c r="J7" i="49"/>
  <c r="D8" i="8"/>
  <c r="H8" i="8"/>
  <c r="J18" i="8"/>
  <c r="L8" i="8"/>
  <c r="N18" i="8"/>
  <c r="N14" i="8"/>
  <c r="P12" i="8"/>
  <c r="P8" i="8"/>
  <c r="C7" i="47"/>
  <c r="N7" i="47" s="1"/>
  <c r="N17" i="47"/>
  <c r="C14" i="1"/>
  <c r="F14" i="1" s="1"/>
  <c r="C20" i="1"/>
  <c r="C16" i="1"/>
  <c r="C12" i="1"/>
  <c r="F12" i="1" s="1"/>
  <c r="C8" i="1"/>
  <c r="C13" i="1"/>
  <c r="C9" i="1"/>
  <c r="C17" i="1"/>
  <c r="J20" i="1"/>
  <c r="G7" i="23"/>
  <c r="F17" i="8"/>
  <c r="L17" i="8"/>
  <c r="N13" i="8"/>
  <c r="R13" i="8"/>
  <c r="D13" i="8"/>
  <c r="F9" i="8"/>
  <c r="J15" i="8"/>
  <c r="L15" i="8"/>
  <c r="N12" i="8"/>
  <c r="P17" i="8"/>
  <c r="X13" i="8"/>
  <c r="T13" i="8"/>
  <c r="J17" i="8"/>
  <c r="P13" i="8"/>
  <c r="D17" i="8"/>
  <c r="D11" i="8"/>
  <c r="H18" i="8"/>
  <c r="J11" i="8"/>
  <c r="L14" i="8"/>
  <c r="N17" i="8"/>
  <c r="X16" i="8"/>
  <c r="F18" i="8"/>
  <c r="F13" i="8"/>
  <c r="H17" i="8"/>
  <c r="H11" i="8"/>
  <c r="L18" i="8"/>
  <c r="P14" i="8"/>
  <c r="R17" i="8"/>
  <c r="R18" i="8"/>
  <c r="T18" i="8"/>
  <c r="T14" i="8"/>
  <c r="R14" i="8"/>
  <c r="T17" i="8"/>
  <c r="N7" i="17"/>
  <c r="F17" i="17"/>
  <c r="F9" i="17"/>
  <c r="Q7" i="19"/>
  <c r="G18" i="19"/>
  <c r="I10" i="19"/>
  <c r="M10" i="19"/>
  <c r="K18" i="19"/>
  <c r="K10" i="19"/>
  <c r="M13" i="19"/>
  <c r="M9" i="19"/>
  <c r="H5" i="11"/>
  <c r="D5" i="11"/>
  <c r="J5" i="11"/>
  <c r="L5" i="11"/>
  <c r="R7" i="17"/>
  <c r="N7" i="8"/>
  <c r="D7" i="8"/>
  <c r="F7" i="8"/>
  <c r="P7" i="8"/>
  <c r="D9" i="49"/>
  <c r="L9" i="49"/>
  <c r="R9" i="49"/>
  <c r="F9" i="49"/>
  <c r="T9" i="49"/>
  <c r="X9" i="49"/>
  <c r="H9" i="49"/>
  <c r="F7" i="3"/>
  <c r="D7" i="3"/>
  <c r="F8" i="17"/>
  <c r="J8" i="17"/>
  <c r="R8" i="17"/>
  <c r="J9" i="20"/>
  <c r="N9" i="20"/>
  <c r="R9" i="20"/>
  <c r="F9" i="20"/>
  <c r="H9" i="20"/>
  <c r="L9" i="20"/>
  <c r="K12" i="19"/>
  <c r="S12" i="19"/>
  <c r="H13" i="20"/>
  <c r="F10" i="11"/>
  <c r="J10" i="11"/>
  <c r="H10" i="11"/>
  <c r="G11" i="23"/>
  <c r="D11" i="23"/>
  <c r="H11" i="17"/>
  <c r="L11" i="17"/>
  <c r="N12" i="20"/>
  <c r="D10" i="23"/>
  <c r="G10" i="23"/>
  <c r="H11" i="20"/>
  <c r="J11" i="20"/>
  <c r="L11" i="20"/>
  <c r="P11" i="20"/>
  <c r="D8" i="11"/>
  <c r="H16" i="3"/>
  <c r="D17" i="23"/>
  <c r="L17" i="17"/>
  <c r="K17" i="19"/>
  <c r="Q17" i="19"/>
  <c r="O17" i="19"/>
  <c r="M17" i="19"/>
  <c r="G17" i="19"/>
  <c r="I17" i="19"/>
  <c r="F17" i="47"/>
  <c r="F15" i="3"/>
  <c r="D15" i="3"/>
  <c r="D16" i="23"/>
  <c r="H17" i="20"/>
  <c r="J17" i="20"/>
  <c r="N17" i="20"/>
  <c r="H13" i="11"/>
  <c r="J13" i="11"/>
  <c r="D13" i="11"/>
  <c r="T15" i="49"/>
  <c r="G14" i="23"/>
  <c r="F14" i="17"/>
  <c r="R14" i="17"/>
  <c r="N14" i="17"/>
  <c r="H13" i="17"/>
  <c r="H15" i="20"/>
  <c r="J15" i="20"/>
  <c r="L15" i="20"/>
  <c r="N15" i="20"/>
  <c r="P15" i="20"/>
  <c r="L14" i="49"/>
  <c r="P14" i="49"/>
  <c r="J14" i="8"/>
  <c r="F14" i="8"/>
  <c r="H14" i="8"/>
  <c r="H12" i="3"/>
  <c r="R13" i="17"/>
  <c r="F13" i="17"/>
  <c r="J13" i="17"/>
  <c r="L13" i="17"/>
  <c r="O13" i="19"/>
  <c r="L14" i="20"/>
  <c r="N14" i="20"/>
  <c r="F14" i="20"/>
  <c r="H14" i="20"/>
  <c r="P14" i="20"/>
  <c r="J14" i="20"/>
  <c r="D11" i="11"/>
  <c r="L11" i="11"/>
  <c r="H11" i="11"/>
  <c r="F11" i="11"/>
  <c r="F13" i="1"/>
  <c r="F17" i="3"/>
  <c r="D17" i="3"/>
  <c r="G18" i="23"/>
  <c r="S18" i="19"/>
  <c r="H19" i="20"/>
  <c r="L19" i="20"/>
  <c r="E20" i="4"/>
  <c r="D16" i="11"/>
  <c r="H16" i="11"/>
  <c r="J16" i="11"/>
  <c r="L16" i="11"/>
  <c r="R20" i="17"/>
  <c r="F20" i="17"/>
  <c r="J20" i="17"/>
  <c r="H21" i="20"/>
  <c r="N21" i="20"/>
  <c r="R21" i="20"/>
  <c r="F21" i="20"/>
  <c r="L21" i="20"/>
  <c r="P21" i="20"/>
  <c r="D18" i="3"/>
  <c r="F18" i="3"/>
  <c r="G19" i="23"/>
  <c r="P20" i="20"/>
  <c r="L20" i="20"/>
  <c r="H20" i="20"/>
  <c r="F17" i="11"/>
  <c r="H17" i="11"/>
  <c r="J17" i="11"/>
  <c r="L17" i="11"/>
  <c r="N8" i="47"/>
  <c r="F7" i="47"/>
  <c r="F7" i="1"/>
  <c r="R11" i="17"/>
  <c r="P11" i="17"/>
  <c r="J12" i="46"/>
  <c r="F12" i="20"/>
  <c r="J12" i="20"/>
  <c r="P12" i="20"/>
  <c r="L12" i="20"/>
  <c r="H12" i="20"/>
  <c r="J11" i="46"/>
  <c r="L21" i="21"/>
  <c r="R21" i="21"/>
  <c r="J21" i="21"/>
  <c r="J10" i="46"/>
  <c r="P9" i="46"/>
  <c r="G13" i="23"/>
  <c r="D13" i="17"/>
  <c r="D12" i="17"/>
  <c r="D10" i="11"/>
  <c r="J15" i="46"/>
  <c r="R15" i="20"/>
  <c r="O18" i="23"/>
  <c r="H18" i="17"/>
  <c r="J19" i="46"/>
  <c r="G17" i="23"/>
  <c r="D17" i="17"/>
  <c r="J18" i="46"/>
  <c r="F15" i="11"/>
  <c r="G16" i="19"/>
  <c r="J17" i="46"/>
  <c r="J16" i="46"/>
  <c r="H21" i="21"/>
  <c r="J19" i="17"/>
  <c r="F19" i="6"/>
  <c r="E21" i="1"/>
  <c r="H8" i="20"/>
  <c r="I19" i="6"/>
  <c r="N19" i="13"/>
  <c r="L12" i="17"/>
  <c r="D21" i="19"/>
  <c r="H22" i="46"/>
  <c r="L19" i="9"/>
  <c r="O10" i="19"/>
  <c r="F16" i="20"/>
  <c r="D12" i="3"/>
  <c r="C21" i="18"/>
  <c r="P16" i="17"/>
  <c r="D19" i="17"/>
  <c r="D10" i="8"/>
  <c r="J10" i="8"/>
  <c r="F19" i="9"/>
  <c r="P17" i="20"/>
  <c r="L13" i="20"/>
  <c r="T7" i="8"/>
  <c r="D20" i="8"/>
  <c r="F20" i="8"/>
  <c r="P10" i="8"/>
  <c r="N8" i="20"/>
  <c r="F18" i="47"/>
  <c r="D7" i="49"/>
  <c r="N17" i="49"/>
  <c r="P15" i="49"/>
  <c r="R10" i="49"/>
  <c r="T20" i="8"/>
  <c r="J21" i="20"/>
  <c r="F15" i="20"/>
  <c r="P9" i="20"/>
  <c r="Q18" i="19"/>
  <c r="S9" i="19"/>
  <c r="J17" i="17"/>
  <c r="Q12" i="46"/>
  <c r="H19" i="12"/>
  <c r="H15" i="17"/>
  <c r="J12" i="11"/>
  <c r="H18" i="11"/>
  <c r="L16" i="20"/>
  <c r="D15" i="11"/>
  <c r="H7" i="8"/>
  <c r="F10" i="8"/>
  <c r="R8" i="20"/>
  <c r="N9" i="8"/>
  <c r="X19" i="8"/>
  <c r="I9" i="19"/>
  <c r="M12" i="19"/>
  <c r="N17" i="17"/>
  <c r="G12" i="19"/>
  <c r="L19" i="17"/>
  <c r="Q8" i="46"/>
  <c r="Q11" i="46"/>
  <c r="D9" i="17"/>
  <c r="H12" i="11"/>
  <c r="J18" i="11"/>
  <c r="R7" i="8"/>
  <c r="L20" i="8"/>
  <c r="N16" i="20"/>
  <c r="L19" i="12"/>
  <c r="H10" i="17"/>
  <c r="G15" i="23"/>
  <c r="O9" i="23"/>
  <c r="H6" i="11"/>
  <c r="N20" i="8"/>
  <c r="P20" i="8"/>
  <c r="F17" i="49"/>
  <c r="J15" i="49"/>
  <c r="L15" i="49"/>
  <c r="N14" i="49"/>
  <c r="P10" i="49"/>
  <c r="X16" i="49"/>
  <c r="O14" i="22"/>
  <c r="F17" i="20"/>
  <c r="F12" i="11"/>
  <c r="L18" i="11"/>
  <c r="J7" i="11"/>
  <c r="T7" i="49"/>
  <c r="N10" i="8"/>
  <c r="R16" i="20"/>
  <c r="H19" i="9"/>
  <c r="R17" i="20"/>
  <c r="R11" i="20"/>
  <c r="G9" i="23"/>
  <c r="F8" i="20"/>
  <c r="J6" i="11"/>
  <c r="N11" i="8"/>
  <c r="L10" i="8"/>
  <c r="T9" i="8"/>
  <c r="D17" i="49"/>
  <c r="F16" i="49"/>
  <c r="H15" i="49"/>
  <c r="J14" i="49"/>
  <c r="P9" i="49"/>
  <c r="H9" i="11"/>
  <c r="X15" i="49"/>
  <c r="K19" i="19"/>
  <c r="X10" i="49"/>
  <c r="O13" i="22"/>
  <c r="X20" i="8"/>
  <c r="F6" i="11"/>
  <c r="H16" i="20"/>
  <c r="J8" i="20"/>
  <c r="D15" i="23"/>
  <c r="R14" i="49"/>
  <c r="O16" i="23"/>
  <c r="J7" i="8"/>
  <c r="J20" i="8"/>
  <c r="H9" i="8"/>
  <c r="H20" i="8"/>
  <c r="J9" i="8"/>
  <c r="P9" i="8"/>
  <c r="F14" i="49"/>
  <c r="G9" i="19"/>
  <c r="L16" i="17"/>
  <c r="H19" i="14"/>
  <c r="J16" i="20"/>
  <c r="K9" i="19"/>
  <c r="Q9" i="19"/>
  <c r="X10" i="8"/>
  <c r="T10" i="8"/>
  <c r="R10" i="8"/>
  <c r="P8" i="22" l="1"/>
  <c r="P9" i="22"/>
  <c r="P21" i="17"/>
  <c r="L21" i="17"/>
  <c r="G21" i="23"/>
  <c r="N21" i="17"/>
  <c r="R21" i="17"/>
  <c r="P22" i="46"/>
  <c r="J22" i="46"/>
  <c r="D19" i="49"/>
  <c r="N20" i="20"/>
  <c r="N15" i="8"/>
  <c r="H19" i="49"/>
  <c r="R8" i="1"/>
  <c r="L14" i="11"/>
  <c r="R20" i="20"/>
  <c r="J8" i="46"/>
  <c r="M18" i="19"/>
  <c r="C21" i="23"/>
  <c r="J12" i="49"/>
  <c r="D20" i="17"/>
  <c r="D12" i="23"/>
  <c r="N19" i="12"/>
  <c r="L7" i="11"/>
  <c r="H15" i="11"/>
  <c r="H19" i="3"/>
  <c r="J15" i="11"/>
  <c r="D10" i="3"/>
  <c r="G12" i="23"/>
  <c r="H15" i="8"/>
  <c r="F17" i="1"/>
  <c r="F15" i="8"/>
  <c r="P15" i="8"/>
  <c r="X19" i="49"/>
  <c r="Q19" i="46"/>
  <c r="O18" i="19"/>
  <c r="L18" i="17"/>
  <c r="F6" i="3"/>
  <c r="J10" i="17"/>
  <c r="C21" i="1"/>
  <c r="F21" i="1" s="1"/>
  <c r="R11" i="49"/>
  <c r="F19" i="3"/>
  <c r="Q15" i="19"/>
  <c r="F16" i="8"/>
  <c r="P16" i="8"/>
  <c r="R16" i="8"/>
  <c r="F19" i="49"/>
  <c r="H12" i="49"/>
  <c r="L19" i="49"/>
  <c r="N11" i="49"/>
  <c r="L12" i="11"/>
  <c r="I15" i="19"/>
  <c r="L19" i="10"/>
  <c r="P19" i="9"/>
  <c r="D19" i="14"/>
  <c r="F15" i="47"/>
  <c r="O15" i="19"/>
  <c r="J21" i="46"/>
  <c r="K15" i="19"/>
  <c r="P20" i="17"/>
  <c r="R15" i="8"/>
  <c r="F18" i="49"/>
  <c r="H11" i="49"/>
  <c r="T19" i="49"/>
  <c r="F16" i="47"/>
  <c r="X11" i="49"/>
  <c r="F18" i="17"/>
  <c r="N18" i="17"/>
  <c r="C19" i="11"/>
  <c r="F19" i="11" s="1"/>
  <c r="M16" i="19"/>
  <c r="J13" i="20"/>
  <c r="D16" i="8"/>
  <c r="J16" i="8"/>
  <c r="P19" i="49"/>
  <c r="O8" i="23"/>
  <c r="P9" i="17"/>
  <c r="I19" i="5"/>
  <c r="J21" i="49"/>
  <c r="Q19" i="11"/>
  <c r="C21" i="24"/>
  <c r="D21" i="24" s="1"/>
  <c r="C22" i="51"/>
  <c r="D22" i="51" s="1"/>
  <c r="F14" i="3"/>
  <c r="N20" i="22"/>
  <c r="O20" i="22" s="1"/>
  <c r="S16" i="19"/>
  <c r="F15" i="1"/>
  <c r="F11" i="17"/>
  <c r="O7" i="22"/>
  <c r="D9" i="3"/>
  <c r="N13" i="20"/>
  <c r="D6" i="3"/>
  <c r="T16" i="8"/>
  <c r="Q13" i="46"/>
  <c r="G20" i="22"/>
  <c r="F20" i="20"/>
  <c r="Q16" i="19"/>
  <c r="F9" i="3"/>
  <c r="F13" i="20"/>
  <c r="L16" i="8"/>
  <c r="F11" i="49"/>
  <c r="J19" i="49"/>
  <c r="L11" i="49"/>
  <c r="H19" i="17"/>
  <c r="F19" i="13"/>
  <c r="D21" i="18"/>
  <c r="N21" i="18" s="1"/>
  <c r="Q21" i="47"/>
  <c r="R21" i="47" s="1"/>
  <c r="P17" i="22"/>
  <c r="R19" i="1"/>
  <c r="R21" i="1"/>
  <c r="K16" i="19"/>
  <c r="I16" i="19"/>
  <c r="D7" i="11"/>
  <c r="F20" i="1"/>
  <c r="L7" i="8"/>
  <c r="O14" i="23"/>
  <c r="T21" i="21"/>
  <c r="C20" i="3"/>
  <c r="F20" i="3" s="1"/>
  <c r="O12" i="22"/>
  <c r="S15" i="19"/>
  <c r="N21" i="47"/>
  <c r="X21" i="49"/>
  <c r="P21" i="49"/>
  <c r="L21" i="49"/>
  <c r="N21" i="49"/>
  <c r="R21" i="49"/>
  <c r="T21" i="49"/>
  <c r="D21" i="49"/>
  <c r="H21" i="49"/>
  <c r="H19" i="11"/>
  <c r="J19" i="11"/>
  <c r="L19" i="11"/>
  <c r="D19" i="11"/>
  <c r="T21" i="8"/>
  <c r="D21" i="8"/>
  <c r="P21" i="8"/>
  <c r="R21" i="8"/>
  <c r="J21" i="8"/>
  <c r="L21" i="8"/>
  <c r="N21" i="8"/>
  <c r="H21" i="8"/>
  <c r="H20" i="3"/>
  <c r="X21" i="8"/>
  <c r="P19" i="22"/>
  <c r="L15" i="17"/>
  <c r="F10" i="17"/>
  <c r="F16" i="1"/>
  <c r="F21" i="17"/>
  <c r="J8" i="49"/>
  <c r="U21" i="1"/>
  <c r="V21" i="1" s="1"/>
  <c r="M20" i="19"/>
  <c r="R16" i="17"/>
  <c r="H21" i="17"/>
  <c r="E22" i="46"/>
  <c r="Q20" i="19"/>
  <c r="J16" i="17"/>
  <c r="V21" i="21"/>
  <c r="D19" i="23"/>
  <c r="D20" i="23"/>
  <c r="P8" i="17"/>
  <c r="R18" i="49"/>
  <c r="F10" i="1"/>
  <c r="L8" i="11"/>
  <c r="Q18" i="46"/>
  <c r="G7" i="19"/>
  <c r="J7" i="17"/>
  <c r="J15" i="17"/>
  <c r="P14" i="17"/>
  <c r="O13" i="23"/>
  <c r="O7" i="23"/>
  <c r="L20" i="17"/>
  <c r="D14" i="17"/>
  <c r="D8" i="17"/>
  <c r="R15" i="17"/>
  <c r="R9" i="17"/>
  <c r="N21" i="1"/>
  <c r="D19" i="5"/>
  <c r="P19" i="10"/>
  <c r="D13" i="3"/>
  <c r="O11" i="22"/>
  <c r="P18" i="22"/>
  <c r="J20" i="46"/>
  <c r="O14" i="19"/>
  <c r="F19" i="5"/>
  <c r="L9" i="11"/>
  <c r="D21" i="47"/>
  <c r="F21" i="47" s="1"/>
  <c r="J21" i="17"/>
  <c r="Q14" i="19"/>
  <c r="C22" i="20"/>
  <c r="P22" i="20" s="1"/>
  <c r="H10" i="20"/>
  <c r="D21" i="17"/>
  <c r="H14" i="17"/>
  <c r="F21" i="49"/>
  <c r="W21" i="21"/>
  <c r="R12" i="49"/>
  <c r="O20" i="19"/>
  <c r="H8" i="49"/>
  <c r="D18" i="49"/>
  <c r="F7" i="11"/>
  <c r="L8" i="20"/>
  <c r="L17" i="20"/>
  <c r="D8" i="3"/>
  <c r="P16" i="22"/>
  <c r="D19" i="10"/>
  <c r="H7" i="17"/>
  <c r="T12" i="49"/>
  <c r="J18" i="20"/>
  <c r="N21" i="21"/>
  <c r="X12" i="49"/>
  <c r="M7" i="19"/>
  <c r="F12" i="8"/>
  <c r="F19" i="47"/>
  <c r="D19" i="9"/>
  <c r="R10" i="17"/>
  <c r="H18" i="20"/>
  <c r="P12" i="49"/>
  <c r="D8" i="23"/>
  <c r="P10" i="20"/>
  <c r="F19" i="8"/>
  <c r="J18" i="49"/>
  <c r="F15" i="17"/>
  <c r="P10" i="22"/>
  <c r="N18" i="49"/>
  <c r="F12" i="49"/>
  <c r="I8" i="19"/>
  <c r="F19" i="12"/>
  <c r="F19" i="20"/>
  <c r="J19" i="8"/>
  <c r="P8" i="49"/>
  <c r="T21" i="47"/>
  <c r="U21" i="47" s="1"/>
  <c r="T8" i="49"/>
  <c r="F21" i="8"/>
  <c r="I14" i="19"/>
  <c r="H14" i="3"/>
  <c r="H19" i="8"/>
  <c r="L18" i="20"/>
  <c r="I20" i="22"/>
  <c r="N12" i="49"/>
  <c r="F10" i="20"/>
  <c r="F9" i="47"/>
  <c r="D19" i="8"/>
  <c r="F9" i="1"/>
  <c r="D12" i="49"/>
  <c r="D6" i="11"/>
  <c r="X12" i="8"/>
  <c r="P16" i="20"/>
  <c r="F11" i="20"/>
  <c r="X7" i="49"/>
  <c r="K14" i="19"/>
  <c r="L18" i="49"/>
  <c r="F18" i="20"/>
  <c r="F19" i="14"/>
  <c r="P7" i="17"/>
  <c r="H9" i="17"/>
  <c r="K20" i="22"/>
  <c r="J14" i="46"/>
  <c r="V21" i="49"/>
  <c r="R8" i="49"/>
  <c r="M8" i="19"/>
  <c r="P19" i="8"/>
  <c r="D19" i="12"/>
  <c r="S8" i="19"/>
  <c r="P19" i="20"/>
  <c r="N18" i="20"/>
  <c r="H14" i="11"/>
  <c r="N10" i="20"/>
  <c r="K7" i="19"/>
  <c r="H12" i="8"/>
  <c r="H18" i="49"/>
  <c r="P18" i="49"/>
  <c r="F13" i="3"/>
  <c r="X14" i="49"/>
  <c r="Q10" i="46"/>
  <c r="P6" i="22"/>
  <c r="D8" i="49"/>
  <c r="J19" i="12"/>
  <c r="J19" i="9"/>
  <c r="K20" i="19"/>
  <c r="U21" i="19"/>
  <c r="S20" i="19"/>
  <c r="R18" i="20"/>
  <c r="J14" i="11"/>
  <c r="J8" i="11"/>
  <c r="D9" i="11"/>
  <c r="L10" i="20"/>
  <c r="I7" i="19"/>
  <c r="R12" i="8"/>
  <c r="L12" i="8"/>
  <c r="T18" i="49"/>
  <c r="O8" i="19"/>
  <c r="X8" i="49"/>
  <c r="J19" i="20"/>
  <c r="F8" i="49"/>
  <c r="E21" i="19"/>
  <c r="M21" i="19" s="1"/>
  <c r="D14" i="11"/>
  <c r="H8" i="11"/>
  <c r="H8" i="3"/>
  <c r="S7" i="19"/>
  <c r="R19" i="8"/>
  <c r="D12" i="8"/>
  <c r="J12" i="8"/>
  <c r="R10" i="20"/>
  <c r="G20" i="19"/>
  <c r="Q8" i="19"/>
  <c r="G14" i="19"/>
  <c r="K8" i="19"/>
  <c r="R19" i="20"/>
  <c r="M14" i="19"/>
  <c r="D20" i="3" l="1"/>
  <c r="P20" i="22"/>
  <c r="D21" i="23"/>
  <c r="O21" i="23"/>
  <c r="K21" i="19"/>
  <c r="R22" i="20"/>
  <c r="F22" i="20"/>
  <c r="H22" i="20"/>
  <c r="L22" i="20"/>
  <c r="J22" i="20"/>
  <c r="N22" i="20"/>
  <c r="Q21" i="19"/>
  <c r="G21" i="19"/>
  <c r="O21" i="19"/>
  <c r="S21" i="19"/>
  <c r="I21" i="19"/>
  <c r="Q22" i="46"/>
</calcChain>
</file>

<file path=xl/sharedStrings.xml><?xml version="1.0" encoding="utf-8"?>
<sst xmlns="http://schemas.openxmlformats.org/spreadsheetml/2006/main" count="865" uniqueCount="245">
  <si>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</si>
  <si>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</si>
  <si>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</si>
  <si>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</si>
  <si>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</si>
  <si>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</si>
  <si>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</si>
  <si>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</si>
  <si>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</si>
  <si>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</si>
  <si>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</si>
  <si>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</si>
  <si>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</si>
  <si>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</si>
  <si>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Субъект Федерации</t>
  </si>
  <si>
    <t>Всего</t>
  </si>
  <si>
    <t>ВСЕГО</t>
  </si>
  <si>
    <t>Количественный состав государственных служащих</t>
  </si>
  <si>
    <t>Количественный состав муниципальных служащих</t>
  </si>
  <si>
    <t>Численность должностей муниципальной службы</t>
  </si>
  <si>
    <t>Количество мужчин</t>
  </si>
  <si>
    <t>% от общей численности служащих</t>
  </si>
  <si>
    <t>Количество женщин</t>
  </si>
  <si>
    <t>Гендерный состав государственных служащих</t>
  </si>
  <si>
    <t>Гендерный состав муниципальных служащих</t>
  </si>
  <si>
    <t>возраст до 30 лет</t>
  </si>
  <si>
    <t>%</t>
  </si>
  <si>
    <t>возраст от 31 до 40 лет</t>
  </si>
  <si>
    <t>возраст от 41 до 50 лет</t>
  </si>
  <si>
    <t>возраст от 51 до 60 лет</t>
  </si>
  <si>
    <t>возраст старше 61 года</t>
  </si>
  <si>
    <t>средний возраст служащих</t>
  </si>
  <si>
    <t>Возрастной состав государственных служащих</t>
  </si>
  <si>
    <t>Возрастной состав муниципальных служащих</t>
  </si>
  <si>
    <t>Количество служащих с высшим образованием</t>
  </si>
  <si>
    <t>% от общего числа служащих</t>
  </si>
  <si>
    <t>менеджер ГМУ</t>
  </si>
  <si>
    <t>экономист, финансист</t>
  </si>
  <si>
    <t>юрист</t>
  </si>
  <si>
    <t>инженер</t>
  </si>
  <si>
    <t>иная специальность</t>
  </si>
  <si>
    <t>Количество служащих со средним профессиональным образованием</t>
  </si>
  <si>
    <t>Образовательный уровень государственных служащих</t>
  </si>
  <si>
    <t>Образовательный уровень муниципальных служащих</t>
  </si>
  <si>
    <t>Количество служащих имеющих два и более высших образования</t>
  </si>
  <si>
    <t>Количество кандидатов наук</t>
  </si>
  <si>
    <t>Количество докторов наук</t>
  </si>
  <si>
    <t>Информация о наличии высших образований и ученых степеней у муниципальных служащих</t>
  </si>
  <si>
    <t>Информация о наличии высших образований и ученых степеней у государственных служащих</t>
  </si>
  <si>
    <t>от 5 до 10 лет</t>
  </si>
  <si>
    <t>от 10 до 15 лет</t>
  </si>
  <si>
    <t>свыше 15 лет</t>
  </si>
  <si>
    <t>до 1 года</t>
  </si>
  <si>
    <t>от 1 года до 5 лет</t>
  </si>
  <si>
    <t xml:space="preserve">Состав государственных служащих по стажу </t>
  </si>
  <si>
    <t xml:space="preserve">Состав муниципальных служащих по стажу </t>
  </si>
  <si>
    <t>Количество служащих, уволенных на отчетную дату</t>
  </si>
  <si>
    <t>из них:</t>
  </si>
  <si>
    <t>Количество служащих уволенных по достижению предельного возраста пребывания на службе</t>
  </si>
  <si>
    <t>Количество уволенных служащих пребывавших в должности менее 1 года</t>
  </si>
  <si>
    <t>Количество служащих предупрежденных о предстоящем возможном увольнении</t>
  </si>
  <si>
    <t>по инициативе служащего</t>
  </si>
  <si>
    <t xml:space="preserve">по инициативе представителя нанимателя </t>
  </si>
  <si>
    <t>по истечению срока срочного служебного контракта</t>
  </si>
  <si>
    <t>Сменяемость государственных служащих</t>
  </si>
  <si>
    <t>Количество государственных органов</t>
  </si>
  <si>
    <t>на последнюю дату отчета предыдущего года</t>
  </si>
  <si>
    <t>на отчетную дату</t>
  </si>
  <si>
    <t>Информация о количестве государственных органов</t>
  </si>
  <si>
    <t>Конкурсы, результаты которых были обжалованы</t>
  </si>
  <si>
    <t>чел.</t>
  </si>
  <si>
    <t>% от числа лиц подавших документы</t>
  </si>
  <si>
    <t>Количество лиц, подавших документы для участия в конкурсе, с начала отчетного года</t>
  </si>
  <si>
    <t>количество лиц, не прошедших конкурсный отбор</t>
  </si>
  <si>
    <t>количество лиц, включенных в кадровый резерв</t>
  </si>
  <si>
    <t>в том числе:</t>
  </si>
  <si>
    <t>Информация о замещении вакантных должностей государственной службы</t>
  </si>
  <si>
    <t>Информация об участии граждан в конкурсах на замещение вакантных должностей государственной службы, включении в кадровый резерв</t>
  </si>
  <si>
    <t>Всего назначено на должности государственной службы с начала отчетного года</t>
  </si>
  <si>
    <t>% от количества лиц, назначенных на вакантные должности</t>
  </si>
  <si>
    <t>Количество государственных органов, сформировавших резерв</t>
  </si>
  <si>
    <t>% от общего числа органов</t>
  </si>
  <si>
    <t>граждан</t>
  </si>
  <si>
    <t>государственных служащих</t>
  </si>
  <si>
    <t>по результатам конкурса на включение в кадровый резерв</t>
  </si>
  <si>
    <t>по результатам конкурса на замещение вакантной должности</t>
  </si>
  <si>
    <t>по результатам аттестации</t>
  </si>
  <si>
    <t>в связи с сокращением должностей</t>
  </si>
  <si>
    <t>по основаниям, предусмотренным ч.1 ст. 39 Федерального закона 79-ФЗ</t>
  </si>
  <si>
    <t>Состав резерва</t>
  </si>
  <si>
    <t>Формирование кадрового резерва на государственной службе</t>
  </si>
  <si>
    <t>Количество служащих прошедших аттестацию</t>
  </si>
  <si>
    <t>с начала отчетного года</t>
  </si>
  <si>
    <t>АППГ</t>
  </si>
  <si>
    <t>соответствуют замещаемой должности</t>
  </si>
  <si>
    <t>соответствуют замещаемой должности и рекомендованы к включению в кадровый резерв</t>
  </si>
  <si>
    <t>соответствуют замещаемой должности при условии успешного получения дополнительного профессионального образования</t>
  </si>
  <si>
    <t>не соответствуют замещаемой должности</t>
  </si>
  <si>
    <t xml:space="preserve">Аттестация государственных служащих </t>
  </si>
  <si>
    <t>без сдачи квалификационного экзамена</t>
  </si>
  <si>
    <t>по результатам квалификационного экзамена</t>
  </si>
  <si>
    <t>Количество служащих, которым присвоен классный чин</t>
  </si>
  <si>
    <t>Информация о присвоении государственным служащим классных чинов</t>
  </si>
  <si>
    <t>Количество служащих, получивших ДПО</t>
  </si>
  <si>
    <t>профессиональную переподготовку</t>
  </si>
  <si>
    <t>% от обученных</t>
  </si>
  <si>
    <t>повышение квалификации</t>
  </si>
  <si>
    <t>в том числе прошли:</t>
  </si>
  <si>
    <t>Дополнительное профессиональное образование (ДПО) государственных служащих</t>
  </si>
  <si>
    <t>Дополнительное профессиональное образование (ДПО) муниципальных служащих</t>
  </si>
  <si>
    <t>Количество служащих, прошедших иные образовательные программы (тренинги, обучающие семинары (менее 16 часов)</t>
  </si>
  <si>
    <t>ИТОГО</t>
  </si>
  <si>
    <t>Количество служащих уволенных в связи с сокращением штатной численности, преобразованием государственных органов</t>
  </si>
  <si>
    <t>Численность должностей, не отнесенных к должностям муниципальной службы</t>
  </si>
  <si>
    <t xml:space="preserve">по иным основаниям </t>
  </si>
  <si>
    <t xml:space="preserve">Общее количество конкурсов на включение в кадровый резерв </t>
  </si>
  <si>
    <t>по срочному служебному контракту</t>
  </si>
  <si>
    <t>исполнение обязанностей по которым связано с государственной тайной</t>
  </si>
  <si>
    <t>по иным основаниям</t>
  </si>
  <si>
    <t>Количество лиц, назначенных на должности без проведения конкурса</t>
  </si>
  <si>
    <t xml:space="preserve">количество лиц, не допущенных для участия в конкурсе </t>
  </si>
  <si>
    <t>Информация о наставничестве на государственной службе</t>
  </si>
  <si>
    <t>которым назначены наставники</t>
  </si>
  <si>
    <t>% от количества лиц, назначенных на должности</t>
  </si>
  <si>
    <t>Количество лиц, впервые назначенных на высшие и главные должности государственной службы</t>
  </si>
  <si>
    <t>Количество наставников, назначенных распорядительным актом органа</t>
  </si>
  <si>
    <t>% от количества назначенных наставников</t>
  </si>
  <si>
    <t xml:space="preserve">% от количества лиц, в отношении которых установленно наставничество </t>
  </si>
  <si>
    <t xml:space="preserve">Всего </t>
  </si>
  <si>
    <t>в т.ч. ранее срока, установленного для прохождения службы в предыдущем классном чине</t>
  </si>
  <si>
    <t xml:space="preserve">с установлением испытательного срока </t>
  </si>
  <si>
    <t>в том числе, по уровням образования</t>
  </si>
  <si>
    <t>бакалавриат</t>
  </si>
  <si>
    <t>специалитет</t>
  </si>
  <si>
    <t>магистратура</t>
  </si>
  <si>
    <t>Информация о конкурсах на замещение вакантных должностей государственной службы в органах государственной власти, включении в кадровый резерв</t>
  </si>
  <si>
    <t>в возрасте до 30 лет</t>
  </si>
  <si>
    <t xml:space="preserve">Конкурсы, проводимые повторно, если в результате первоначального конкурса не были выявлены кандидаты, отвечающие квалификационным требованиям к вакантной должности </t>
  </si>
  <si>
    <t xml:space="preserve">количество </t>
  </si>
  <si>
    <t xml:space="preserve">% от общего количества конкурсов </t>
  </si>
  <si>
    <t>Несостоявшиеся конкурсы  в связи с наличием одного кандидата, или отсутствием кандидатов на вакантную должность</t>
  </si>
  <si>
    <t>% от общего количества конкурсов</t>
  </si>
  <si>
    <t>количество</t>
  </si>
  <si>
    <t>количество лиц, не участвовавших в конкурсе по причине признания конкурса несостоявшимся (единственный кандидат)</t>
  </si>
  <si>
    <t>Количество лиц, назначенных на должности в порядке должностного роста</t>
  </si>
  <si>
    <t>Профессиональное развитие государственных служащих</t>
  </si>
  <si>
    <t xml:space="preserve">Количество служащих, принявших участие в мероприятиях по профессиональному развитию </t>
  </si>
  <si>
    <t>% от общего числа служащих (без учёта служащих, находящихся в отпуске по уходу за ребенком)</t>
  </si>
  <si>
    <t>из них на основании:</t>
  </si>
  <si>
    <t>решения представителя нанимателя</t>
  </si>
  <si>
    <t xml:space="preserve">назначения в порядке должностного роста впервые на должность категории "руководители" высшей или главной группы должностей или на должность категории "специалисты" высшей группы должностей </t>
  </si>
  <si>
    <t xml:space="preserve">Количество лиц, назначенных на должности по результатам конкурса </t>
  </si>
  <si>
    <t xml:space="preserve">из кадрового резерва </t>
  </si>
  <si>
    <t xml:space="preserve">поступления гражданина на службу впервые </t>
  </si>
  <si>
    <t>Реализация мероприятий по профессиональному развитию служащих посредством:</t>
  </si>
  <si>
    <t xml:space="preserve">Государственного заказа </t>
  </si>
  <si>
    <t>Объём финансирования (тыс. руб.)</t>
  </si>
  <si>
    <t>план</t>
  </si>
  <si>
    <t xml:space="preserve">факт </t>
  </si>
  <si>
    <t>Количество служащих</t>
  </si>
  <si>
    <t>факт</t>
  </si>
  <si>
    <t>Государственного задания</t>
  </si>
  <si>
    <t>Средств государственного органа</t>
  </si>
  <si>
    <t xml:space="preserve">Профессиональная переподготовка </t>
  </si>
  <si>
    <t xml:space="preserve">% от обученных </t>
  </si>
  <si>
    <t xml:space="preserve">в т.ч. на основании государственных образовательных сертификатов </t>
  </si>
  <si>
    <t xml:space="preserve">Повышение квалификации </t>
  </si>
  <si>
    <t>объём финансирования (тыс. руб.)</t>
  </si>
  <si>
    <t>в т.ч. прошедших обучение в дистанционной форме</t>
  </si>
  <si>
    <t xml:space="preserve">Иные мероприятия по профессиональному развитию государственных служащих </t>
  </si>
  <si>
    <t xml:space="preserve">мероприятия, направленные на получение новых знаний, умений </t>
  </si>
  <si>
    <t xml:space="preserve">Количество наставников, которым произведена доплата  в соответствии со статьей 151 ТК РФ 
</t>
  </si>
  <si>
    <t xml:space="preserve">иные случаи установления наставничества </t>
  </si>
  <si>
    <t>изменение +/–</t>
  </si>
  <si>
    <t xml:space="preserve">количество служащих </t>
  </si>
  <si>
    <t>Количество служащих, прошедших иные мероприятия по профессиональному развитию</t>
  </si>
  <si>
    <t>служебные стажировки (факт)</t>
  </si>
  <si>
    <t>самообразование (факт)</t>
  </si>
  <si>
    <t>замещено работниками</t>
  </si>
  <si>
    <t>замещено служащими</t>
  </si>
  <si>
    <t>Численность государственных должностей субъекта Российской Федерации</t>
  </si>
  <si>
    <t>Численность работников системы государственного управления субъекта Российской Федерации</t>
  </si>
  <si>
    <t xml:space="preserve">замещено, чел. </t>
  </si>
  <si>
    <t xml:space="preserve">замещено, % </t>
  </si>
  <si>
    <t>замещено, %</t>
  </si>
  <si>
    <t>Численность работников системы муниципального управления субъекта Российской Федерации</t>
  </si>
  <si>
    <t>замещено, чел.</t>
  </si>
  <si>
    <t>на замещение вакантных должностей государственной службы</t>
  </si>
  <si>
    <t>в т.ч. в электронной форме</t>
  </si>
  <si>
    <t xml:space="preserve">на включение в кадровый резерв </t>
  </si>
  <si>
    <t>по результатам конкурса на замещение вакантных должностей государственной службы (чел.)</t>
  </si>
  <si>
    <t>по результатам конкурса на включение в кадровый резерв (чел.)</t>
  </si>
  <si>
    <t>количество лиц, назначенных на вакантную должность по результатам конкурса</t>
  </si>
  <si>
    <t>% от числа лиц подавших документы для участия в конкурсе на замещение вакантных должностей государственной службы</t>
  </si>
  <si>
    <t xml:space="preserve">Коэффициент текучести кадров </t>
  </si>
  <si>
    <t xml:space="preserve">в т.ч. за счет собственных средств </t>
  </si>
  <si>
    <t>Примечание 
(основания изменения)</t>
  </si>
  <si>
    <t xml:space="preserve">Количество лиц, в отношении которых установленно наставничество </t>
  </si>
  <si>
    <t>количество лиц, 
находящихся в отпуске
 по уходу за ребенком</t>
  </si>
  <si>
    <t>Численность должностей государственной гражданской службы</t>
  </si>
  <si>
    <t>Численность должностей, не отнесенных к должностям государственной гражданской службы</t>
  </si>
  <si>
    <t xml:space="preserve">Всего 
по штатному расписанию </t>
  </si>
  <si>
    <t xml:space="preserve">Всего
 по штатному расписанию </t>
  </si>
  <si>
    <t>Всего
 по штатному расписанию</t>
  </si>
  <si>
    <t>из них имеют квалификацию по специальности
 (направлению подготовки):</t>
  </si>
  <si>
    <t>из них имеют квалификацию по специальности 
(направлению подготовки):</t>
  </si>
  <si>
    <t>Общее количество конкурсов на замещение вакантных должностей государственной службы  
 с начала года (в том числе повторных и несостоявшихся)</t>
  </si>
  <si>
    <t>мероприятия, 
направленные 
на обмен опытом</t>
  </si>
  <si>
    <t>количество служащих АППГ</t>
  </si>
  <si>
    <t>Общее количество конкурсов</t>
  </si>
  <si>
    <t>Среднее значение по участию граждан в конкурсах</t>
  </si>
  <si>
    <t>Количество лиц, впервые поступивших
на государственную службу</t>
  </si>
  <si>
    <t>Показатель внедрения наставничества</t>
  </si>
  <si>
    <t>количество должностей гос.гражд.службы на 31.12.2019</t>
  </si>
  <si>
    <t>Изменение
+/-
 (по сранению с 2019 г.)</t>
  </si>
  <si>
    <t>Прирост (по сранению с 2019 г.)</t>
  </si>
  <si>
    <t>количество  гос.гражд.служащих на 31.12.2019</t>
  </si>
  <si>
    <t xml:space="preserve">назначения на иную должность 
при сокращении должностей
 или упразднения государственного органа  </t>
  </si>
  <si>
    <t>МОНИТОРИНГ
развития государственной, муниципальной службы, реализации 
наградной политики в субъектах Российской Федерации, 
находящихся в пределах Приволжского федерального округа,
по итогам 2020 года</t>
  </si>
  <si>
    <t>Упразднено министерство печати и информации республики (указ Главы республики от 29.01.2020 г. № 21-УГ)</t>
  </si>
  <si>
    <t>Упразднен комитет Республики Татарстан по социально-экономическому мониторингу 
(указ Президента республики от 18.09.2020 г. № УП-589)</t>
  </si>
  <si>
    <t>Образовано министерство промышленности и энергетики Чувашской Республики (указ Главы республики от 06.02.2020 № 20). Упразднены как самостоятельные органы государственной власти аппараты Уполномоченных по правам человека, по правам ребенка, по защите прав предпринимателей (закон республики от 13.03.2020 г. № 17)</t>
  </si>
  <si>
    <t>Объём финансирования, тыс.руб.</t>
  </si>
  <si>
    <t>Образован Государственный комитет Удмуртской Республики по делам гражданской обороны и чрезвычайным ситуациям 
(указ Главы республики от 21.01.2020 г. № 17)</t>
  </si>
  <si>
    <t>Образовано агентство по развитию малого и среднего предпринимательства Пермского края 
(указ губернатора края от 20.04.2020 г. № 42)</t>
  </si>
  <si>
    <t>Образовано управление проектной деятельности при Правительстве Кировской области
(указ Губернатора Кировской области от 31.03.2020 г. № 52)</t>
  </si>
  <si>
    <t>Образованы управление документационного обеспечения Нижегородской области и департамент государственного управления и государственной службы Нижегородской области, ликвидировано управление внутреннего аудита Нижегородской области (указы губернатора области от 04.03.2020 г. № 16, 
от 25.03.2020 г. № 33, от 31.03.2020 г. № 46, от 28.04.2020 г. 
№ 71, от 07.05.2020 г. № 77)</t>
  </si>
  <si>
    <t>В Нижегородской области 5 победителей конкурсов на замещение вакантной должности отказались от назначения на должность</t>
  </si>
  <si>
    <t>Образованы министерство региональной и информационной политики Оренбургской области и департамент архитектуры и пространственно-градостроительного развития Оренбургской области (указ губернатора области от 05.11.2019 г. № 495-ук)</t>
  </si>
  <si>
    <t>Образовано управление транспорта Пензенской области
(постановление губернатора области от 05.12.2019 г. № 151)</t>
  </si>
  <si>
    <t>Образован департамент внутренней политики Самарской области (постановление губернатора области от 15.05.2020 г. № 115, постановление правительства области от 25.05.2020 г. № 350)</t>
  </si>
  <si>
    <t>исправлено: ст.3 = ст.5 + ст.7</t>
  </si>
  <si>
    <t>количество должностей мун.службы на 31.12.2019</t>
  </si>
  <si>
    <t>количество  мун.служащих на 31.12.2019</t>
  </si>
  <si>
    <t>возраст до 30 лет на 31.12.2019 г.</t>
  </si>
  <si>
    <t>Изменение по сравнению с 2019 г.</t>
  </si>
  <si>
    <t>% лиц, включ. в кадр.резерв от числа лиц, подавших документы для участия в конкурсе</t>
  </si>
  <si>
    <t>изменено от значения АППГ</t>
  </si>
  <si>
    <t>Образованы агентство государственных закупок Ульяновской области и агентство по регулированию цен и тарифов Ульяновской области путем вывода из министерства цифровой экономики и конкуренции Ульяновской области (указ губернатора области от 13.03.2020 г. № 20). Ликвидировано министерство международных и межрегиональных связей 
(указ губернатора области от 11.02.2020 г. № 8)</t>
  </si>
  <si>
    <t>Доля конкурсов на замещение вакантных должностей</t>
  </si>
  <si>
    <t>Доля конкурсов на включение в кадровый резерв</t>
  </si>
  <si>
    <t>Доля служащих, в отношении которых назначено наставничество, от количества поступивших на службу</t>
  </si>
  <si>
    <t>Доля служащих, рекомендованных в резерв от прошедших аттестацию</t>
  </si>
  <si>
    <t>объём финансирования
(тыс. руб.)</t>
  </si>
  <si>
    <t>Количество уволенных служащих, пребывавших в должности менее 1 года
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</si>
</sst>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0.0"/>
    <numFmt numFmtId="166" formatCode="0.0%"/>
  </numFmts>
  <fonts count="34" x14ac:knownFonts="1">
    <font>
      <sz val="10"/>
      <name val="Arial Cyr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Arial Cyr"/>
      <charset val="204"/>
    </font>
    <font>
      <sz val="14"/>
      <name val="Arial Cyr"/>
      <charset val="204"/>
    </font>
    <font>
      <b/>
      <i/>
      <sz val="14"/>
      <color indexed="8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6"/>
      <name val="Times New Roman"/>
      <family val="1"/>
      <charset val="204"/>
    </font>
    <font>
      <i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2">
    <xf numFmtId="0" fontId="0" fillId="0" borderId="0" xfId="0"/>
    <xf numFmtId="0" fontId="8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right" vertical="top"/>
    </xf>
    <xf numFmtId="0" fontId="7" fillId="4" borderId="1" xfId="0" applyFont="1" applyFill="1" applyBorder="1" applyAlignment="1">
      <alignment horizontal="left" vertical="top" wrapText="1"/>
    </xf>
    <xf numFmtId="0" fontId="0" fillId="0" borderId="0" xfId="0" applyProtection="1">
      <protection locked="0"/>
    </xf>
    <xf numFmtId="9" fontId="0" fillId="0" borderId="0" xfId="2" applyFont="1" applyAlignment="1" applyProtection="1">
      <alignment textRotation="90"/>
      <protection locked="0"/>
    </xf>
    <xf numFmtId="0" fontId="0" fillId="0" borderId="0" xfId="0" applyAlignment="1" applyProtection="1">
      <alignment textRotation="90"/>
      <protection locked="0"/>
    </xf>
    <xf numFmtId="9" fontId="5" fillId="2" borderId="2" xfId="2" applyFont="1" applyFill="1" applyBorder="1" applyAlignment="1" applyProtection="1">
      <alignment horizontal="center" vertical="center" textRotation="90" wrapText="1"/>
    </xf>
    <xf numFmtId="1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5" fillId="0" borderId="0" xfId="0" applyFont="1" applyAlignment="1" applyProtection="1">
      <alignment horizontal="center" vertical="top"/>
      <protection locked="0"/>
    </xf>
    <xf numFmtId="3" fontId="9" fillId="2" borderId="1" xfId="0" applyNumberFormat="1" applyFont="1" applyFill="1" applyBorder="1" applyAlignment="1" applyProtection="1">
      <alignment horizontal="center" vertical="center"/>
      <protection locked="0"/>
    </xf>
    <xf numFmtId="166" fontId="5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 applyProtection="1">
      <alignment horizontal="center" vertical="center"/>
      <protection locked="0"/>
    </xf>
    <xf numFmtId="1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1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0" fontId="20" fillId="0" borderId="0" xfId="0" applyFont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 vertical="center" textRotation="90" wrapText="1"/>
    </xf>
    <xf numFmtId="0" fontId="5" fillId="5" borderId="1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9" fillId="6" borderId="1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4" borderId="0" xfId="0" applyNumberFormat="1" applyFont="1" applyFill="1" applyAlignment="1" applyProtection="1">
      <alignment horizontal="center" vertical="center"/>
      <protection locked="0"/>
    </xf>
    <xf numFmtId="1" fontId="7" fillId="4" borderId="1" xfId="0" applyNumberFormat="1" applyFont="1" applyFill="1" applyBorder="1" applyAlignment="1" applyProtection="1">
      <alignment horizontal="center" vertical="center"/>
      <protection locked="0"/>
    </xf>
    <xf numFmtId="1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 wrapText="1"/>
    </xf>
    <xf numFmtId="1" fontId="4" fillId="0" borderId="1" xfId="0" applyNumberFormat="1" applyFont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right" vertical="top"/>
      <protection locked="0"/>
    </xf>
    <xf numFmtId="0" fontId="5" fillId="0" borderId="0" xfId="0" applyFont="1" applyAlignment="1" applyProtection="1">
      <alignment horizontal="right" vertical="top"/>
      <protection locked="0"/>
    </xf>
    <xf numFmtId="0" fontId="3" fillId="2" borderId="1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horizontal="center" wrapText="1"/>
      <protection locked="0"/>
    </xf>
    <xf numFmtId="0" fontId="3" fillId="4" borderId="1" xfId="0" applyFont="1" applyFill="1" applyBorder="1" applyAlignment="1">
      <alignment horizontal="center" vertical="center" wrapText="1"/>
    </xf>
    <xf numFmtId="3" fontId="7" fillId="0" borderId="2" xfId="1" applyNumberFormat="1" applyFont="1" applyBorder="1" applyAlignment="1">
      <alignment horizontal="center" vertical="center"/>
    </xf>
    <xf numFmtId="166" fontId="18" fillId="5" borderId="2" xfId="2" applyNumberFormat="1" applyFont="1" applyFill="1" applyBorder="1" applyAlignment="1" applyProtection="1">
      <alignment horizontal="center" vertical="center"/>
    </xf>
    <xf numFmtId="166" fontId="18" fillId="5" borderId="2" xfId="1" applyNumberFormat="1" applyFont="1" applyFill="1" applyBorder="1" applyAlignment="1">
      <alignment horizontal="center" vertical="center"/>
    </xf>
    <xf numFmtId="3" fontId="7" fillId="0" borderId="2" xfId="1" applyNumberFormat="1" applyFont="1" applyBorder="1" applyAlignment="1" applyProtection="1">
      <alignment horizontal="center" vertical="center"/>
      <protection locked="0"/>
    </xf>
    <xf numFmtId="3" fontId="7" fillId="0" borderId="1" xfId="1" applyNumberFormat="1" applyFont="1" applyBorder="1" applyAlignment="1" applyProtection="1">
      <alignment horizontal="center" vertical="center"/>
      <protection locked="0"/>
    </xf>
    <xf numFmtId="3" fontId="8" fillId="5" borderId="2" xfId="1" applyNumberFormat="1" applyFont="1" applyFill="1" applyBorder="1" applyAlignment="1" applyProtection="1">
      <alignment horizontal="center" vertical="center"/>
      <protection locked="0"/>
    </xf>
    <xf numFmtId="3" fontId="7" fillId="4" borderId="1" xfId="0" applyNumberFormat="1" applyFont="1" applyFill="1" applyBorder="1" applyAlignment="1" applyProtection="1">
      <alignment horizontal="center" vertical="center"/>
      <protection locked="0"/>
    </xf>
    <xf numFmtId="3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0" xfId="0" applyNumberFormat="1" applyFont="1" applyFill="1" applyAlignment="1" applyProtection="1">
      <alignment horizontal="center" vertical="center"/>
      <protection locked="0"/>
    </xf>
    <xf numFmtId="1" fontId="3" fillId="5" borderId="4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" fontId="3" fillId="5" borderId="6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 textRotation="90"/>
    </xf>
    <xf numFmtId="1" fontId="3" fillId="5" borderId="7" xfId="0" applyNumberFormat="1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/>
    <xf numFmtId="0" fontId="4" fillId="0" borderId="1" xfId="0" applyFont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wrapText="1"/>
      <protection locked="0"/>
    </xf>
    <xf numFmtId="1" fontId="4" fillId="4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textRotation="90" wrapText="1"/>
    </xf>
    <xf numFmtId="0" fontId="14" fillId="2" borderId="1" xfId="0" applyFont="1" applyFill="1" applyBorder="1" applyAlignment="1">
      <alignment horizontal="center" vertical="center" textRotation="90" wrapText="1"/>
    </xf>
    <xf numFmtId="166" fontId="6" fillId="5" borderId="1" xfId="0" applyNumberFormat="1" applyFont="1" applyFill="1" applyBorder="1" applyAlignment="1">
      <alignment horizontal="center" vertical="center" wrapText="1"/>
    </xf>
    <xf numFmtId="0" fontId="4" fillId="0" borderId="0" xfId="0" applyFont="1" applyProtection="1"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1" fontId="4" fillId="0" borderId="1" xfId="0" applyNumberFormat="1" applyFont="1" applyBorder="1" applyAlignment="1" applyProtection="1">
      <alignment horizontal="center" vertical="center" wrapText="1"/>
      <protection locked="0"/>
    </xf>
    <xf numFmtId="1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5" fillId="0" borderId="0" xfId="0" applyFont="1" applyProtection="1"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16" fillId="0" borderId="0" xfId="0" applyFont="1" applyProtection="1">
      <protection locked="0"/>
    </xf>
    <xf numFmtId="1" fontId="3" fillId="5" borderId="7" xfId="0" applyNumberFormat="1" applyFont="1" applyFill="1" applyBorder="1"/>
    <xf numFmtId="0" fontId="9" fillId="0" borderId="0" xfId="0" applyFont="1" applyAlignment="1" applyProtection="1">
      <alignment horizontal="center" wrapText="1"/>
      <protection locked="0"/>
    </xf>
    <xf numFmtId="0" fontId="17" fillId="0" borderId="0" xfId="0" applyFont="1" applyAlignment="1" applyProtection="1">
      <alignment horizontal="left" vertical="top"/>
      <protection locked="0"/>
    </xf>
    <xf numFmtId="0" fontId="5" fillId="5" borderId="2" xfId="0" applyFont="1" applyFill="1" applyBorder="1" applyAlignment="1">
      <alignment horizontal="center" vertical="center" textRotation="90" wrapText="1"/>
    </xf>
    <xf numFmtId="0" fontId="13" fillId="4" borderId="1" xfId="0" applyFont="1" applyFill="1" applyBorder="1" applyAlignment="1">
      <alignment horizontal="center" vertical="center" textRotation="90" wrapText="1"/>
    </xf>
    <xf numFmtId="0" fontId="19" fillId="0" borderId="0" xfId="0" applyFont="1" applyAlignment="1" applyProtection="1">
      <alignment horizontal="left" vertical="top"/>
      <protection locked="0"/>
    </xf>
    <xf numFmtId="0" fontId="3" fillId="5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66" fontId="6" fillId="5" borderId="1" xfId="0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21" fillId="0" borderId="0" xfId="0" applyFont="1" applyProtection="1"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4" fillId="5" borderId="7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0" fontId="4" fillId="5" borderId="7" xfId="0" applyFont="1" applyFill="1" applyBorder="1" applyAlignment="1" applyProtection="1">
      <alignment vertical="center"/>
      <protection locked="0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wrapText="1"/>
      <protection locked="0"/>
    </xf>
    <xf numFmtId="1" fontId="7" fillId="4" borderId="2" xfId="1" applyNumberFormat="1" applyFont="1" applyFill="1" applyBorder="1" applyAlignment="1" applyProtection="1">
      <alignment horizontal="center" vertical="center"/>
      <protection locked="0"/>
    </xf>
    <xf numFmtId="1" fontId="8" fillId="5" borderId="2" xfId="1" applyNumberFormat="1" applyFont="1" applyFill="1" applyBorder="1" applyAlignment="1" applyProtection="1">
      <alignment horizontal="center" vertical="center"/>
      <protection locked="0"/>
    </xf>
    <xf numFmtId="3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0" xfId="0" applyNumberFormat="1" applyFont="1" applyFill="1" applyAlignment="1" applyProtection="1">
      <alignment horizontal="center"/>
      <protection locked="0"/>
    </xf>
    <xf numFmtId="3" fontId="4" fillId="4" borderId="1" xfId="0" applyNumberFormat="1" applyFont="1" applyFill="1" applyBorder="1" applyAlignment="1" applyProtection="1">
      <alignment horizontal="center" vertical="center"/>
      <protection locked="0"/>
    </xf>
    <xf numFmtId="3" fontId="4" fillId="4" borderId="8" xfId="0" applyNumberFormat="1" applyFont="1" applyFill="1" applyBorder="1" applyAlignment="1" applyProtection="1">
      <alignment horizontal="center" vertical="center" wrapText="1"/>
      <protection locked="0"/>
    </xf>
    <xf numFmtId="3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7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0" borderId="0" xfId="0" applyNumberFormat="1" applyFont="1" applyAlignment="1" applyProtection="1">
      <alignment horizontal="center" vertical="center"/>
      <protection locked="0"/>
    </xf>
    <xf numFmtId="3" fontId="4" fillId="4" borderId="0" xfId="0" applyNumberFormat="1" applyFont="1" applyFill="1" applyAlignment="1" applyProtection="1">
      <alignment horizontal="center" vertical="center" wrapText="1"/>
      <protection locked="0"/>
    </xf>
    <xf numFmtId="3" fontId="4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4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9" fillId="2" borderId="9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2" fillId="4" borderId="10" xfId="0" applyFont="1" applyFill="1" applyBorder="1" applyAlignment="1" applyProtection="1">
      <alignment horizontal="center" vertical="center" wrapText="1"/>
      <protection locked="0"/>
    </xf>
    <xf numFmtId="3" fontId="4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1" applyFont="1" applyBorder="1" applyAlignment="1" applyProtection="1">
      <alignment horizontal="center" vertical="top" wrapText="1"/>
      <protection locked="0"/>
    </xf>
    <xf numFmtId="0" fontId="7" fillId="0" borderId="11" xfId="0" applyFont="1" applyBorder="1" applyAlignment="1" applyProtection="1">
      <alignment horizontal="center" vertical="top" wrapText="1"/>
      <protection locked="0"/>
    </xf>
    <xf numFmtId="0" fontId="7" fillId="4" borderId="1" xfId="1" applyFont="1" applyFill="1" applyBorder="1" applyAlignment="1" applyProtection="1">
      <alignment horizontal="center" vertical="top" wrapText="1"/>
      <protection locked="0"/>
    </xf>
    <xf numFmtId="0" fontId="8" fillId="5" borderId="2" xfId="1" applyFont="1" applyFill="1" applyBorder="1" applyAlignment="1" applyProtection="1">
      <alignment horizontal="center" vertical="top"/>
      <protection locked="0"/>
    </xf>
    <xf numFmtId="3" fontId="8" fillId="5" borderId="2" xfId="1" applyNumberFormat="1" applyFont="1" applyFill="1" applyBorder="1" applyAlignment="1">
      <alignment horizontal="center" vertical="center"/>
    </xf>
    <xf numFmtId="166" fontId="22" fillId="5" borderId="2" xfId="2" applyNumberFormat="1" applyFont="1" applyFill="1" applyBorder="1" applyAlignment="1" applyProtection="1">
      <alignment horizontal="center" vertical="center"/>
    </xf>
    <xf numFmtId="166" fontId="22" fillId="5" borderId="2" xfId="1" applyNumberFormat="1" applyFont="1" applyFill="1" applyBorder="1" applyAlignment="1">
      <alignment horizontal="center" vertical="center"/>
    </xf>
    <xf numFmtId="166" fontId="23" fillId="2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3" fontId="7" fillId="4" borderId="1" xfId="0" applyNumberFormat="1" applyFont="1" applyFill="1" applyBorder="1" applyAlignment="1">
      <alignment horizontal="center" vertical="center" wrapText="1"/>
    </xf>
    <xf numFmtId="3" fontId="8" fillId="5" borderId="1" xfId="0" applyNumberFormat="1" applyFont="1" applyFill="1" applyBorder="1" applyAlignment="1">
      <alignment horizontal="center" vertical="center" wrapText="1"/>
    </xf>
    <xf numFmtId="166" fontId="23" fillId="5" borderId="1" xfId="0" applyNumberFormat="1" applyFont="1" applyFill="1" applyBorder="1" applyAlignment="1">
      <alignment horizontal="center" vertical="center" wrapText="1"/>
    </xf>
    <xf numFmtId="1" fontId="8" fillId="5" borderId="1" xfId="1" applyNumberFormat="1" applyFont="1" applyFill="1" applyBorder="1" applyAlignment="1">
      <alignment horizontal="center" vertical="center"/>
    </xf>
    <xf numFmtId="3" fontId="8" fillId="5" borderId="1" xfId="1" applyNumberFormat="1" applyFont="1" applyFill="1" applyBorder="1" applyAlignment="1" applyProtection="1">
      <alignment horizontal="center" vertical="center"/>
      <protection locked="0"/>
    </xf>
    <xf numFmtId="166" fontId="22" fillId="5" borderId="1" xfId="1" applyNumberFormat="1" applyFont="1" applyFill="1" applyBorder="1" applyAlignment="1">
      <alignment horizontal="center" vertical="center" wrapText="1"/>
    </xf>
    <xf numFmtId="3" fontId="8" fillId="5" borderId="1" xfId="1" applyNumberFormat="1" applyFont="1" applyFill="1" applyBorder="1" applyAlignment="1" applyProtection="1">
      <alignment horizontal="center" vertical="center" wrapText="1"/>
      <protection locked="0"/>
    </xf>
    <xf numFmtId="166" fontId="8" fillId="5" borderId="1" xfId="1" applyNumberFormat="1" applyFont="1" applyFill="1" applyBorder="1" applyAlignment="1">
      <alignment horizontal="center" vertical="center" wrapText="1"/>
    </xf>
    <xf numFmtId="1" fontId="9" fillId="5" borderId="1" xfId="0" applyNumberFormat="1" applyFont="1" applyFill="1" applyBorder="1" applyAlignment="1">
      <alignment horizontal="center" vertical="center" wrapText="1"/>
    </xf>
    <xf numFmtId="1" fontId="9" fillId="5" borderId="1" xfId="0" applyNumberFormat="1" applyFont="1" applyFill="1" applyBorder="1" applyAlignment="1" applyProtection="1">
      <alignment horizontal="center" vertical="center"/>
      <protection locked="0"/>
    </xf>
    <xf numFmtId="166" fontId="23" fillId="5" borderId="1" xfId="0" applyNumberFormat="1" applyFont="1" applyFill="1" applyBorder="1" applyAlignment="1">
      <alignment horizontal="center" vertical="center"/>
    </xf>
    <xf numFmtId="3" fontId="9" fillId="5" borderId="1" xfId="0" applyNumberFormat="1" applyFont="1" applyFill="1" applyBorder="1" applyAlignment="1">
      <alignment horizontal="center" vertical="center" wrapText="1"/>
    </xf>
    <xf numFmtId="1" fontId="4" fillId="4" borderId="12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8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9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2" xfId="0" applyNumberFormat="1" applyFont="1" applyFill="1" applyBorder="1" applyAlignment="1" applyProtection="1">
      <alignment horizontal="center" vertical="center" wrapText="1"/>
      <protection locked="0"/>
    </xf>
    <xf numFmtId="166" fontId="18" fillId="5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 applyProtection="1">
      <alignment horizontal="center" vertical="center" wrapText="1"/>
      <protection locked="0"/>
    </xf>
    <xf numFmtId="166" fontId="22" fillId="5" borderId="1" xfId="0" applyNumberFormat="1" applyFont="1" applyFill="1" applyBorder="1" applyAlignment="1">
      <alignment horizontal="center" vertical="center" wrapText="1"/>
    </xf>
    <xf numFmtId="1" fontId="7" fillId="0" borderId="1" xfId="1" applyNumberFormat="1" applyFont="1" applyBorder="1" applyAlignment="1">
      <alignment horizontal="center" vertical="center"/>
    </xf>
    <xf numFmtId="3" fontId="7" fillId="0" borderId="1" xfId="1" applyNumberFormat="1" applyFont="1" applyBorder="1" applyAlignment="1" applyProtection="1">
      <alignment horizontal="center" vertical="center" wrapText="1"/>
      <protection locked="0"/>
    </xf>
    <xf numFmtId="166" fontId="18" fillId="5" borderId="1" xfId="1" applyNumberFormat="1" applyFont="1" applyFill="1" applyBorder="1" applyAlignment="1">
      <alignment horizontal="center" vertical="center" wrapText="1"/>
    </xf>
    <xf numFmtId="3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166" fontId="7" fillId="5" borderId="1" xfId="1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3" fontId="24" fillId="4" borderId="1" xfId="0" applyNumberFormat="1" applyFont="1" applyFill="1" applyBorder="1" applyAlignment="1">
      <alignment horizontal="center" vertical="center" wrapText="1"/>
    </xf>
    <xf numFmtId="166" fontId="25" fillId="5" borderId="1" xfId="0" applyNumberFormat="1" applyFont="1" applyFill="1" applyBorder="1" applyAlignment="1">
      <alignment horizontal="center" vertical="center" wrapText="1"/>
    </xf>
    <xf numFmtId="3" fontId="24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10" fillId="5" borderId="1" xfId="0" applyNumberFormat="1" applyFont="1" applyFill="1" applyBorder="1" applyAlignment="1">
      <alignment horizontal="center" vertical="center" wrapText="1"/>
    </xf>
    <xf numFmtId="166" fontId="26" fillId="5" borderId="1" xfId="0" applyNumberFormat="1" applyFont="1" applyFill="1" applyBorder="1" applyAlignment="1">
      <alignment horizontal="center" vertical="center" wrapText="1"/>
    </xf>
    <xf numFmtId="3" fontId="27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5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3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0" fontId="6" fillId="5" borderId="1" xfId="0" applyNumberFormat="1" applyFont="1" applyFill="1" applyBorder="1" applyAlignment="1">
      <alignment horizontal="center" vertical="center" wrapText="1"/>
    </xf>
    <xf numFmtId="10" fontId="23" fillId="5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9" fillId="5" borderId="11" xfId="0" applyFont="1" applyFill="1" applyBorder="1" applyAlignment="1" applyProtection="1">
      <alignment horizontal="center" vertical="top" wrapText="1"/>
      <protection locked="0"/>
    </xf>
    <xf numFmtId="1" fontId="9" fillId="5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wrapText="1"/>
      <protection locked="0"/>
    </xf>
    <xf numFmtId="3" fontId="9" fillId="0" borderId="1" xfId="0" applyNumberFormat="1" applyFont="1" applyBorder="1" applyAlignment="1" applyProtection="1">
      <alignment horizontal="center" vertical="center"/>
      <protection locked="0"/>
    </xf>
    <xf numFmtId="3" fontId="0" fillId="0" borderId="1" xfId="0" applyNumberFormat="1" applyBorder="1" applyProtection="1">
      <protection locked="0"/>
    </xf>
    <xf numFmtId="0" fontId="4" fillId="0" borderId="1" xfId="0" applyFont="1" applyBorder="1" applyAlignment="1" applyProtection="1">
      <alignment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165" fontId="20" fillId="0" borderId="1" xfId="0" applyNumberFormat="1" applyFont="1" applyBorder="1" applyProtection="1">
      <protection locked="0"/>
    </xf>
    <xf numFmtId="165" fontId="29" fillId="0" borderId="1" xfId="0" applyNumberFormat="1" applyFont="1" applyBorder="1" applyProtection="1">
      <protection locked="0"/>
    </xf>
    <xf numFmtId="166" fontId="20" fillId="0" borderId="1" xfId="0" applyNumberFormat="1" applyFont="1" applyBorder="1" applyProtection="1">
      <protection locked="0"/>
    </xf>
    <xf numFmtId="166" fontId="29" fillId="0" borderId="1" xfId="0" applyNumberFormat="1" applyFont="1" applyBorder="1" applyProtection="1">
      <protection locked="0"/>
    </xf>
    <xf numFmtId="166" fontId="0" fillId="0" borderId="1" xfId="0" applyNumberFormat="1" applyBorder="1" applyProtection="1">
      <protection locked="0"/>
    </xf>
    <xf numFmtId="166" fontId="30" fillId="0" borderId="1" xfId="0" applyNumberFormat="1" applyFont="1" applyBorder="1" applyProtection="1">
      <protection locked="0"/>
    </xf>
    <xf numFmtId="3" fontId="4" fillId="0" borderId="1" xfId="0" applyNumberFormat="1" applyFont="1" applyBorder="1" applyAlignment="1" applyProtection="1">
      <alignment horizontal="center"/>
      <protection locked="0"/>
    </xf>
    <xf numFmtId="166" fontId="4" fillId="0" borderId="1" xfId="0" applyNumberFormat="1" applyFont="1" applyBorder="1" applyAlignment="1" applyProtection="1">
      <alignment horizontal="center"/>
      <protection locked="0"/>
    </xf>
    <xf numFmtId="3" fontId="9" fillId="0" borderId="1" xfId="0" applyNumberFormat="1" applyFont="1" applyBorder="1" applyAlignment="1" applyProtection="1">
      <alignment horizontal="center"/>
      <protection locked="0"/>
    </xf>
    <xf numFmtId="166" fontId="9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wrapText="1"/>
      <protection locked="0"/>
    </xf>
    <xf numFmtId="0" fontId="4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10" xfId="0" applyFont="1" applyFill="1" applyBorder="1" applyAlignment="1">
      <alignment vertical="center" textRotation="90" wrapText="1"/>
    </xf>
    <xf numFmtId="0" fontId="4" fillId="4" borderId="2" xfId="0" applyFont="1" applyFill="1" applyBorder="1" applyAlignment="1">
      <alignment vertical="center" textRotation="90" wrapText="1"/>
    </xf>
    <xf numFmtId="0" fontId="2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0" fillId="0" borderId="0" xfId="0" applyFont="1" applyAlignment="1" applyProtection="1">
      <alignment horizontal="center"/>
      <protection locked="0"/>
    </xf>
    <xf numFmtId="164" fontId="4" fillId="0" borderId="10" xfId="3" applyFont="1" applyBorder="1" applyAlignment="1" applyProtection="1">
      <alignment horizontal="center" vertical="center" wrapText="1"/>
    </xf>
    <xf numFmtId="164" fontId="4" fillId="0" borderId="14" xfId="3" applyFont="1" applyBorder="1" applyAlignment="1" applyProtection="1">
      <alignment horizontal="center" vertical="center" wrapText="1"/>
    </xf>
    <xf numFmtId="164" fontId="4" fillId="0" borderId="2" xfId="3" applyFont="1" applyBorder="1" applyAlignment="1" applyProtection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textRotation="90" wrapText="1"/>
    </xf>
    <xf numFmtId="0" fontId="4" fillId="0" borderId="14" xfId="0" applyFont="1" applyBorder="1" applyAlignment="1">
      <alignment vertical="center" textRotation="90" wrapText="1"/>
    </xf>
    <xf numFmtId="0" fontId="4" fillId="0" borderId="2" xfId="0" applyFont="1" applyBorder="1" applyAlignment="1">
      <alignment vertical="center" textRotation="90" wrapText="1"/>
    </xf>
    <xf numFmtId="0" fontId="6" fillId="2" borderId="10" xfId="0" applyFont="1" applyFill="1" applyBorder="1" applyAlignment="1">
      <alignment horizontal="center" vertical="center" textRotation="90" wrapText="1"/>
    </xf>
    <xf numFmtId="0" fontId="6" fillId="2" borderId="14" xfId="0" applyFont="1" applyFill="1" applyBorder="1" applyAlignment="1">
      <alignment horizontal="center" vertical="center" textRotation="90" wrapText="1"/>
    </xf>
    <xf numFmtId="0" fontId="6" fillId="2" borderId="2" xfId="0" applyFont="1" applyFill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textRotation="90"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 textRotation="90" wrapText="1"/>
    </xf>
    <xf numFmtId="0" fontId="5" fillId="0" borderId="3" xfId="0" applyFont="1" applyBorder="1" applyAlignment="1" applyProtection="1">
      <alignment horizontal="right" vertical="top"/>
      <protection locked="0"/>
    </xf>
    <xf numFmtId="0" fontId="3" fillId="5" borderId="10" xfId="0" applyFont="1" applyFill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3" borderId="10" xfId="0" applyFont="1" applyFill="1" applyBorder="1" applyAlignment="1">
      <alignment horizontal="center" vertical="center" textRotation="90" wrapText="1"/>
    </xf>
    <xf numFmtId="0" fontId="4" fillId="3" borderId="2" xfId="0" applyFont="1" applyFill="1" applyBorder="1" applyAlignment="1">
      <alignment horizontal="center" vertical="center" textRotation="90" wrapText="1"/>
    </xf>
    <xf numFmtId="0" fontId="9" fillId="0" borderId="0" xfId="0" applyFont="1" applyAlignment="1" applyProtection="1">
      <alignment horizontal="center" wrapText="1"/>
      <protection locked="0"/>
    </xf>
    <xf numFmtId="0" fontId="4" fillId="4" borderId="10" xfId="0" applyFont="1" applyFill="1" applyBorder="1" applyAlignment="1">
      <alignment vertical="center" textRotation="90" wrapText="1"/>
    </xf>
    <xf numFmtId="0" fontId="4" fillId="4" borderId="2" xfId="0" applyFont="1" applyFill="1" applyBorder="1" applyAlignment="1">
      <alignment vertical="center" textRotation="90" wrapText="1"/>
    </xf>
    <xf numFmtId="0" fontId="4" fillId="4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 applyProtection="1">
      <alignment horizontal="right" vertical="top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3" fillId="4" borderId="9" xfId="0" applyFont="1" applyFill="1" applyBorder="1" applyAlignment="1">
      <alignment horizontal="center" vertical="center" wrapText="1"/>
    </xf>
    <xf numFmtId="0" fontId="32" fillId="4" borderId="11" xfId="0" applyFont="1" applyFill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10" fillId="0" borderId="0" xfId="0" applyFont="1" applyAlignment="1" applyProtection="1">
      <alignment horizontal="center" wrapText="1"/>
      <protection locked="0"/>
    </xf>
    <xf numFmtId="0" fontId="3" fillId="3" borderId="10" xfId="0" applyFont="1" applyFill="1" applyBorder="1" applyAlignment="1">
      <alignment horizontal="center" vertical="center" textRotation="90" wrapText="1"/>
    </xf>
    <xf numFmtId="0" fontId="3" fillId="3" borderId="14" xfId="0" applyFont="1" applyFill="1" applyBorder="1" applyAlignment="1">
      <alignment horizontal="center" vertical="center" textRotation="90" wrapText="1"/>
    </xf>
    <xf numFmtId="0" fontId="3" fillId="3" borderId="2" xfId="0" applyFont="1" applyFill="1" applyBorder="1" applyAlignment="1">
      <alignment horizontal="center" vertical="center" textRotation="90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textRotation="90" wrapText="1"/>
    </xf>
    <xf numFmtId="0" fontId="3" fillId="4" borderId="14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textRotation="90" wrapText="1"/>
    </xf>
    <xf numFmtId="0" fontId="5" fillId="5" borderId="10" xfId="0" applyFont="1" applyFill="1" applyBorder="1" applyAlignment="1">
      <alignment horizontal="center" vertical="center" textRotation="90" wrapText="1"/>
    </xf>
    <xf numFmtId="0" fontId="5" fillId="5" borderId="2" xfId="0" applyFont="1" applyFill="1" applyBorder="1" applyAlignment="1">
      <alignment horizontal="center" vertical="center" textRotation="90" wrapText="1"/>
    </xf>
    <xf numFmtId="165" fontId="3" fillId="0" borderId="10" xfId="0" applyNumberFormat="1" applyFont="1" applyBorder="1" applyAlignment="1">
      <alignment horizontal="center" vertical="center" textRotation="90" wrapText="1"/>
    </xf>
    <xf numFmtId="165" fontId="33" fillId="0" borderId="14" xfId="0" applyNumberFormat="1" applyFont="1" applyBorder="1" applyAlignment="1">
      <alignment horizontal="center" vertical="center" textRotation="90" wrapText="1"/>
    </xf>
    <xf numFmtId="165" fontId="33" fillId="0" borderId="2" xfId="0" applyNumberFormat="1" applyFont="1" applyBorder="1" applyAlignment="1">
      <alignment horizontal="center" vertical="center" textRotation="90" wrapText="1"/>
    </xf>
    <xf numFmtId="0" fontId="33" fillId="5" borderId="14" xfId="0" applyFont="1" applyFill="1" applyBorder="1" applyAlignment="1">
      <alignment horizontal="center" vertical="center" textRotation="90" wrapText="1"/>
    </xf>
    <xf numFmtId="0" fontId="33" fillId="5" borderId="2" xfId="0" applyFont="1" applyFill="1" applyBorder="1" applyAlignment="1">
      <alignment horizontal="center" vertical="center" textRotation="90" wrapText="1"/>
    </xf>
    <xf numFmtId="0" fontId="5" fillId="2" borderId="10" xfId="0" applyFont="1" applyFill="1" applyBorder="1" applyAlignment="1">
      <alignment horizontal="center" vertical="center" textRotation="90" wrapText="1"/>
    </xf>
    <xf numFmtId="0" fontId="5" fillId="2" borderId="14" xfId="0" applyFont="1" applyFill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32" fillId="0" borderId="11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 textRotation="90" wrapText="1"/>
    </xf>
    <xf numFmtId="0" fontId="32" fillId="0" borderId="2" xfId="0" applyFont="1" applyBorder="1" applyAlignment="1">
      <alignment horizontal="center" vertical="center" textRotation="90" wrapText="1"/>
    </xf>
    <xf numFmtId="0" fontId="33" fillId="2" borderId="14" xfId="0" applyFont="1" applyFill="1" applyBorder="1" applyAlignment="1">
      <alignment horizontal="center" vertical="center" textRotation="90" wrapText="1"/>
    </xf>
    <xf numFmtId="0" fontId="33" fillId="2" borderId="2" xfId="0" applyFont="1" applyFill="1" applyBorder="1" applyAlignment="1">
      <alignment horizontal="center" vertical="center" textRotation="90" wrapText="1"/>
    </xf>
    <xf numFmtId="0" fontId="20" fillId="0" borderId="1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 wrapText="1"/>
      <protection locked="0"/>
    </xf>
    <xf numFmtId="0" fontId="3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textRotation="90" wrapText="1"/>
    </xf>
    <xf numFmtId="0" fontId="3" fillId="4" borderId="18" xfId="0" applyFont="1" applyFill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3" fontId="4" fillId="4" borderId="0" xfId="0" applyNumberFormat="1" applyFont="1" applyFill="1" applyBorder="1" applyAlignment="1" applyProtection="1">
      <alignment horizontal="center" vertical="center" wrapText="1"/>
      <protection locked="0"/>
    </xf>
    <xf numFmtId="3" fontId="7" fillId="4" borderId="1" xfId="0" applyNumberFormat="1" applyFont="1" applyFill="1" applyBorder="1" applyAlignment="1">
      <alignment horizontal="left" vertical="top" wrapText="1"/>
    </xf>
  </cellXfs>
  <cellStyles count="4">
    <cellStyle name="Обычный" xfId="0" builtinId="0"/>
    <cellStyle name="Обычный 2" xfId="1" xr:uid="{85CC93C9-5CB7-48DC-B179-71CBA7A24355}"/>
    <cellStyle name="Процентный" xfId="2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E8E1-939C-4537-BA1E-18DF5DEA6533}">
  <dimension ref="A1:N37"/>
  <sheetViews>
    <sheetView topLeftCell="A7" workbookViewId="0">
      <selection sqref="A1:N37"/>
    </sheetView>
  </sheetViews>
  <sheetFormatPr defaultRowHeight="12.75" x14ac:dyDescent="0.2"/>
  <sheetData>
    <row r="1" spans="1:14" ht="18.75" customHeight="1" x14ac:dyDescent="0.2">
      <c r="A1" s="184" t="s">
        <v>218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</row>
    <row r="2" spans="1:14" ht="18.75" customHeight="1" x14ac:dyDescent="0.2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</row>
    <row r="3" spans="1:14" ht="18.75" customHeight="1" x14ac:dyDescent="0.2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4" x14ac:dyDescent="0.2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</row>
    <row r="5" spans="1:14" x14ac:dyDescent="0.2">
      <c r="A5" s="185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</row>
    <row r="6" spans="1:14" x14ac:dyDescent="0.2">
      <c r="A6" s="185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</row>
    <row r="7" spans="1:14" x14ac:dyDescent="0.2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</row>
    <row r="8" spans="1:14" x14ac:dyDescent="0.2">
      <c r="A8" s="185"/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</row>
    <row r="9" spans="1:14" x14ac:dyDescent="0.2">
      <c r="A9" s="185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</row>
    <row r="10" spans="1:14" x14ac:dyDescent="0.2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</row>
    <row r="11" spans="1:14" x14ac:dyDescent="0.2">
      <c r="A11" s="185"/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</row>
    <row r="12" spans="1:14" x14ac:dyDescent="0.2">
      <c r="A12" s="185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</row>
    <row r="13" spans="1:14" x14ac:dyDescent="0.2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</row>
    <row r="14" spans="1:14" x14ac:dyDescent="0.2">
      <c r="A14" s="185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</row>
    <row r="15" spans="1:14" x14ac:dyDescent="0.2">
      <c r="A15" s="185"/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</row>
    <row r="16" spans="1:14" x14ac:dyDescent="0.2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</row>
    <row r="17" spans="1:14" x14ac:dyDescent="0.2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</row>
    <row r="18" spans="1:14" x14ac:dyDescent="0.2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</row>
    <row r="19" spans="1:14" x14ac:dyDescent="0.2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</row>
    <row r="20" spans="1:14" x14ac:dyDescent="0.2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</row>
    <row r="21" spans="1:14" x14ac:dyDescent="0.2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</row>
    <row r="22" spans="1:14" x14ac:dyDescent="0.2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</row>
    <row r="23" spans="1:14" x14ac:dyDescent="0.2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</row>
    <row r="24" spans="1:14" x14ac:dyDescent="0.2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</row>
    <row r="25" spans="1:14" x14ac:dyDescent="0.2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</row>
    <row r="26" spans="1:14" x14ac:dyDescent="0.2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</row>
    <row r="27" spans="1:14" x14ac:dyDescent="0.2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</row>
    <row r="28" spans="1:14" x14ac:dyDescent="0.2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</row>
    <row r="29" spans="1:14" x14ac:dyDescent="0.2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</row>
    <row r="30" spans="1:14" x14ac:dyDescent="0.2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</row>
    <row r="31" spans="1:14" x14ac:dyDescent="0.2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</row>
    <row r="32" spans="1:14" x14ac:dyDescent="0.2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</row>
    <row r="33" spans="1:14" x14ac:dyDescent="0.2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</row>
    <row r="34" spans="1:14" x14ac:dyDescent="0.2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</row>
    <row r="35" spans="1:14" x14ac:dyDescent="0.2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</row>
    <row r="36" spans="1:14" x14ac:dyDescent="0.2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</row>
    <row r="37" spans="1:14" x14ac:dyDescent="0.2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</row>
  </sheetData>
  <mergeCells count="1">
    <mergeCell ref="A1:N37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3A0D-AF04-433F-AC71-BF5EFCD10304}">
  <sheetPr>
    <pageSetUpPr fitToPage="1"/>
  </sheetPr>
  <dimension ref="B2:H20"/>
  <sheetViews>
    <sheetView zoomScale="90" zoomScaleNormal="90" workbookViewId="0">
      <selection activeCell="C5" sqref="C5"/>
    </sheetView>
  </sheetViews>
  <sheetFormatPr defaultRowHeight="12.75" x14ac:dyDescent="0.2"/>
  <cols>
    <col min="1" max="1" width="2" style="4" customWidth="1"/>
    <col min="2" max="2" width="31.42578125" style="4" customWidth="1"/>
    <col min="3" max="8" width="16.7109375" style="4" customWidth="1"/>
    <col min="9" max="9" width="2.7109375" style="4" customWidth="1"/>
    <col min="10" max="16384" width="9.140625" style="4"/>
  </cols>
  <sheetData>
    <row r="2" spans="2:8" ht="24.75" customHeight="1" x14ac:dyDescent="0.2">
      <c r="B2" s="221" t="s">
        <v>48</v>
      </c>
      <c r="C2" s="221"/>
      <c r="D2" s="221"/>
      <c r="E2" s="221"/>
      <c r="F2" s="221"/>
      <c r="G2" s="221"/>
      <c r="H2" s="221"/>
    </row>
    <row r="3" spans="2:8" ht="15.75" x14ac:dyDescent="0.2">
      <c r="H3" s="10"/>
    </row>
    <row r="4" spans="2:8" ht="115.5" customHeight="1" x14ac:dyDescent="0.2">
      <c r="B4" s="27" t="s">
        <v>14</v>
      </c>
      <c r="C4" s="27" t="s">
        <v>44</v>
      </c>
      <c r="D4" s="82" t="s">
        <v>35</v>
      </c>
      <c r="E4" s="27" t="s">
        <v>45</v>
      </c>
      <c r="F4" s="82" t="s">
        <v>35</v>
      </c>
      <c r="G4" s="27" t="s">
        <v>46</v>
      </c>
      <c r="H4" s="82" t="s">
        <v>35</v>
      </c>
    </row>
    <row r="5" spans="2:8" ht="24.95" customHeight="1" x14ac:dyDescent="0.2">
      <c r="B5" s="3" t="s">
        <v>0</v>
      </c>
      <c r="C5" s="93">
        <v>882</v>
      </c>
      <c r="D5" s="81">
        <f>C5/'1.1. Кол-во ГС'!L7</f>
        <v>0.1861544955677501</v>
      </c>
      <c r="E5" s="31">
        <v>120</v>
      </c>
      <c r="F5" s="81">
        <f>E5/'1.1. Кол-во ГС'!L7</f>
        <v>2.5327142254115659E-2</v>
      </c>
      <c r="G5" s="31">
        <v>4</v>
      </c>
      <c r="H5" s="81">
        <f>G5/'1.1. Кол-во ГС'!L7</f>
        <v>8.4423807513718866E-4</v>
      </c>
    </row>
    <row r="6" spans="2:8" ht="24.95" customHeight="1" x14ac:dyDescent="0.2">
      <c r="B6" s="3" t="s">
        <v>1</v>
      </c>
      <c r="C6" s="93">
        <v>291</v>
      </c>
      <c r="D6" s="81">
        <f>C6/'1.1. Кол-во ГС'!L8</f>
        <v>0.2609865470852018</v>
      </c>
      <c r="E6" s="32">
        <v>21</v>
      </c>
      <c r="F6" s="81">
        <f>E6/'1.1. Кол-во ГС'!L8</f>
        <v>1.883408071748879E-2</v>
      </c>
      <c r="G6" s="32">
        <v>0</v>
      </c>
      <c r="H6" s="81">
        <f>G6/'1.1. Кол-во ГС'!L8</f>
        <v>0</v>
      </c>
    </row>
    <row r="7" spans="2:8" ht="24.95" customHeight="1" x14ac:dyDescent="0.2">
      <c r="B7" s="3" t="s">
        <v>2</v>
      </c>
      <c r="C7" s="93">
        <v>245</v>
      </c>
      <c r="D7" s="81">
        <f>C7/'1.1. Кол-во ГС'!L9</f>
        <v>0.21894548704200179</v>
      </c>
      <c r="E7" s="32">
        <v>50</v>
      </c>
      <c r="F7" s="81">
        <f>E7/'1.1. Кол-во ГС'!L9</f>
        <v>4.4682752457551385E-2</v>
      </c>
      <c r="G7" s="32">
        <v>2</v>
      </c>
      <c r="H7" s="81">
        <f>G7/'1.1. Кол-во ГС'!L9</f>
        <v>1.7873100983020554E-3</v>
      </c>
    </row>
    <row r="8" spans="2:8" ht="24.95" customHeight="1" x14ac:dyDescent="0.2">
      <c r="B8" s="3" t="s">
        <v>3</v>
      </c>
      <c r="C8" s="93">
        <v>750</v>
      </c>
      <c r="D8" s="81">
        <f>C8/'1.1. Кол-во ГС'!L10</f>
        <v>0.13976891539321654</v>
      </c>
      <c r="E8" s="31">
        <v>145</v>
      </c>
      <c r="F8" s="81">
        <f>E8/'1.1. Кол-во ГС'!L10</f>
        <v>2.70219903093552E-2</v>
      </c>
      <c r="G8" s="31">
        <v>5</v>
      </c>
      <c r="H8" s="81">
        <f>G8/'1.1. Кол-во ГС'!L10</f>
        <v>9.3179276928811029E-4</v>
      </c>
    </row>
    <row r="9" spans="2:8" ht="24.95" customHeight="1" x14ac:dyDescent="0.2">
      <c r="B9" s="3" t="s">
        <v>4</v>
      </c>
      <c r="C9" s="93">
        <v>339</v>
      </c>
      <c r="D9" s="81">
        <f>C9/'1.1. Кол-во ГС'!L11</f>
        <v>0.18729281767955802</v>
      </c>
      <c r="E9" s="32">
        <v>14</v>
      </c>
      <c r="F9" s="81">
        <f>E9/'1.1. Кол-во ГС'!L11</f>
        <v>7.7348066298342545E-3</v>
      </c>
      <c r="G9" s="32">
        <v>0</v>
      </c>
      <c r="H9" s="81">
        <f>G9/'1.1. Кол-во ГС'!L11</f>
        <v>0</v>
      </c>
    </row>
    <row r="10" spans="2:8" ht="24.95" customHeight="1" x14ac:dyDescent="0.2">
      <c r="B10" s="3" t="s">
        <v>5</v>
      </c>
      <c r="C10" s="49">
        <v>286</v>
      </c>
      <c r="D10" s="81">
        <f>C10/'1.1. Кол-во ГС'!L12</f>
        <v>0.2251968503937008</v>
      </c>
      <c r="E10" s="30">
        <v>10</v>
      </c>
      <c r="F10" s="81">
        <f>E10/'1.1. Кол-во ГС'!L12</f>
        <v>7.874015748031496E-3</v>
      </c>
      <c r="G10" s="30">
        <v>0</v>
      </c>
      <c r="H10" s="81">
        <f>G10/'1.1. Кол-во ГС'!L12</f>
        <v>0</v>
      </c>
    </row>
    <row r="11" spans="2:8" ht="24.95" customHeight="1" x14ac:dyDescent="0.2">
      <c r="B11" s="3" t="s">
        <v>6</v>
      </c>
      <c r="C11" s="93">
        <v>380</v>
      </c>
      <c r="D11" s="81">
        <f>C11/'1.1. Кол-во ГС'!L13</f>
        <v>0.12132822477650064</v>
      </c>
      <c r="E11" s="32">
        <v>35</v>
      </c>
      <c r="F11" s="81">
        <f>E11/'1.1. Кол-во ГС'!L13</f>
        <v>1.1174968071519796E-2</v>
      </c>
      <c r="G11" s="32">
        <v>1</v>
      </c>
      <c r="H11" s="161">
        <f>G11/'1.1. Кол-во ГС'!L13</f>
        <v>3.1928480204342275E-4</v>
      </c>
    </row>
    <row r="12" spans="2:8" ht="24.95" customHeight="1" x14ac:dyDescent="0.2">
      <c r="B12" s="3" t="s">
        <v>7</v>
      </c>
      <c r="C12" s="93">
        <v>284</v>
      </c>
      <c r="D12" s="81">
        <f>C12/'1.1. Кол-во ГС'!L14</f>
        <v>0.15760266370699222</v>
      </c>
      <c r="E12" s="32">
        <v>20</v>
      </c>
      <c r="F12" s="81">
        <f>E12/'1.1. Кол-во ГС'!L14</f>
        <v>1.1098779134295227E-2</v>
      </c>
      <c r="G12" s="32">
        <v>0</v>
      </c>
      <c r="H12" s="81">
        <f>G12/'1.1. Кол-во ГС'!L14</f>
        <v>0</v>
      </c>
    </row>
    <row r="13" spans="2:8" ht="24.95" customHeight="1" x14ac:dyDescent="0.2">
      <c r="B13" s="3" t="s">
        <v>8</v>
      </c>
      <c r="C13" s="93">
        <v>954</v>
      </c>
      <c r="D13" s="81">
        <f>C13/'1.1. Кол-во ГС'!L15</f>
        <v>0.2421934501142422</v>
      </c>
      <c r="E13" s="32">
        <v>53</v>
      </c>
      <c r="F13" s="81">
        <f>E13/'1.1. Кол-во ГС'!L15</f>
        <v>1.3455191673013456E-2</v>
      </c>
      <c r="G13" s="32">
        <v>0</v>
      </c>
      <c r="H13" s="81">
        <f>G13/'1.1. Кол-во ГС'!L15</f>
        <v>0</v>
      </c>
    </row>
    <row r="14" spans="2:8" ht="24.95" customHeight="1" x14ac:dyDescent="0.2">
      <c r="B14" s="3" t="s">
        <v>9</v>
      </c>
      <c r="C14" s="93">
        <v>515</v>
      </c>
      <c r="D14" s="81">
        <f>C14/'1.1. Кол-во ГС'!L16</f>
        <v>0.26302349336057201</v>
      </c>
      <c r="E14" s="32">
        <v>43</v>
      </c>
      <c r="F14" s="81">
        <f>E14/'1.1. Кол-во ГС'!L16</f>
        <v>2.1961184882533197E-2</v>
      </c>
      <c r="G14" s="32">
        <v>0</v>
      </c>
      <c r="H14" s="81">
        <f>G14/'1.1. Кол-во ГС'!L16</f>
        <v>0</v>
      </c>
    </row>
    <row r="15" spans="2:8" ht="24.95" customHeight="1" x14ac:dyDescent="0.2">
      <c r="B15" s="3" t="s">
        <v>10</v>
      </c>
      <c r="C15" s="93">
        <v>251</v>
      </c>
      <c r="D15" s="81">
        <f>C15/'1.1. Кол-во ГС'!L17</f>
        <v>0.16902356902356902</v>
      </c>
      <c r="E15" s="32">
        <v>26</v>
      </c>
      <c r="F15" s="81">
        <f>E15/'1.1. Кол-во ГС'!L17</f>
        <v>1.7508417508417508E-2</v>
      </c>
      <c r="G15" s="32">
        <v>0</v>
      </c>
      <c r="H15" s="81">
        <f>G15/'1.1. Кол-во ГС'!L17</f>
        <v>0</v>
      </c>
    </row>
    <row r="16" spans="2:8" ht="24.95" customHeight="1" x14ac:dyDescent="0.2">
      <c r="B16" s="3" t="s">
        <v>11</v>
      </c>
      <c r="C16" s="93">
        <v>682</v>
      </c>
      <c r="D16" s="81">
        <f>C16/'1.1. Кол-во ГС'!L18</f>
        <v>0.17292089249492901</v>
      </c>
      <c r="E16" s="32">
        <v>106</v>
      </c>
      <c r="F16" s="81">
        <f>E16/'1.1. Кол-во ГС'!L18</f>
        <v>2.6876267748478701E-2</v>
      </c>
      <c r="G16" s="32">
        <v>1</v>
      </c>
      <c r="H16" s="161">
        <f>G16/'1.1. Кол-во ГС'!L18</f>
        <v>2.5354969574036511E-4</v>
      </c>
    </row>
    <row r="17" spans="2:8" ht="24.95" customHeight="1" x14ac:dyDescent="0.2">
      <c r="B17" s="3" t="s">
        <v>12</v>
      </c>
      <c r="C17" s="93">
        <v>328</v>
      </c>
      <c r="D17" s="81">
        <f>C17/'1.1. Кол-во ГС'!L19</f>
        <v>0.13939651508712284</v>
      </c>
      <c r="E17" s="32">
        <v>81</v>
      </c>
      <c r="F17" s="81">
        <f>E17/'1.1. Кол-во ГС'!L19</f>
        <v>3.4424139396515084E-2</v>
      </c>
      <c r="G17" s="32">
        <v>4</v>
      </c>
      <c r="H17" s="81">
        <f>G17/'1.1. Кол-во ГС'!L19</f>
        <v>1.6999575010624734E-3</v>
      </c>
    </row>
    <row r="18" spans="2:8" ht="24.95" customHeight="1" x14ac:dyDescent="0.2">
      <c r="B18" s="3" t="s">
        <v>13</v>
      </c>
      <c r="C18" s="93">
        <v>303</v>
      </c>
      <c r="D18" s="81">
        <f>C18/'1.1. Кол-во ГС'!L20</f>
        <v>0.23006833712984054</v>
      </c>
      <c r="E18" s="32">
        <v>18</v>
      </c>
      <c r="F18" s="81">
        <f>E18/'1.1. Кол-во ГС'!L20</f>
        <v>1.366742596810934E-2</v>
      </c>
      <c r="G18" s="32">
        <v>1</v>
      </c>
      <c r="H18" s="81">
        <f>G18/'1.1. Кол-во ГС'!L20</f>
        <v>7.5930144267274111E-4</v>
      </c>
    </row>
    <row r="19" spans="2:8" ht="24.95" customHeight="1" x14ac:dyDescent="0.2">
      <c r="B19" s="144" t="s">
        <v>16</v>
      </c>
      <c r="C19" s="11">
        <f>SUM(C5:C18)</f>
        <v>6490</v>
      </c>
      <c r="D19" s="117">
        <f>C19/'1.1. Кол-во ГС'!L21</f>
        <v>0.18360303270340614</v>
      </c>
      <c r="E19" s="13">
        <f>SUM(E5:E18)</f>
        <v>742</v>
      </c>
      <c r="F19" s="117">
        <f>E19/'1.1. Кол-во ГС'!L21</f>
        <v>2.0991286635736111E-2</v>
      </c>
      <c r="G19" s="13">
        <f>SUM(G5:G18)</f>
        <v>18</v>
      </c>
      <c r="H19" s="117">
        <f>G19/'1.1. Кол-во ГС'!L21</f>
        <v>5.0922258685074122E-4</v>
      </c>
    </row>
    <row r="20" spans="2:8" ht="15" x14ac:dyDescent="0.2">
      <c r="C20" s="18"/>
      <c r="D20" s="18"/>
      <c r="E20" s="18"/>
      <c r="F20" s="18"/>
      <c r="G20" s="18"/>
      <c r="H20" s="18"/>
    </row>
  </sheetData>
  <sheetProtection formatCells="0" formatColumns="0" formatRows="0" selectLockedCells="1"/>
  <mergeCells count="1">
    <mergeCell ref="B2:H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8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9C91-1809-4ABF-BE55-517F9627AD21}">
  <sheetPr>
    <pageSetUpPr fitToPage="1"/>
  </sheetPr>
  <dimension ref="A2:H19"/>
  <sheetViews>
    <sheetView zoomScale="90" zoomScaleNormal="90" workbookViewId="0">
      <selection activeCell="B3" sqref="B3"/>
    </sheetView>
  </sheetViews>
  <sheetFormatPr defaultRowHeight="12.75" x14ac:dyDescent="0.2"/>
  <cols>
    <col min="1" max="1" width="2" style="4" customWidth="1"/>
    <col min="2" max="2" width="31.42578125" style="4" customWidth="1"/>
    <col min="3" max="8" width="16.7109375" style="4" customWidth="1"/>
    <col min="9" max="9" width="2.7109375" style="4" customWidth="1"/>
    <col min="10" max="16384" width="9.140625" style="4"/>
  </cols>
  <sheetData>
    <row r="2" spans="1:8" ht="20.25" x14ac:dyDescent="0.2">
      <c r="B2" s="221" t="s">
        <v>47</v>
      </c>
      <c r="C2" s="221"/>
      <c r="D2" s="221"/>
      <c r="E2" s="221"/>
      <c r="F2" s="221"/>
      <c r="G2" s="221"/>
      <c r="H2" s="221"/>
    </row>
    <row r="3" spans="1:8" ht="15.75" x14ac:dyDescent="0.2">
      <c r="H3" s="10"/>
    </row>
    <row r="4" spans="1:8" ht="115.5" customHeight="1" x14ac:dyDescent="0.2">
      <c r="B4" s="27" t="s">
        <v>14</v>
      </c>
      <c r="C4" s="27" t="s">
        <v>44</v>
      </c>
      <c r="D4" s="82" t="s">
        <v>35</v>
      </c>
      <c r="E4" s="27" t="s">
        <v>45</v>
      </c>
      <c r="F4" s="82" t="s">
        <v>35</v>
      </c>
      <c r="G4" s="27" t="s">
        <v>46</v>
      </c>
      <c r="H4" s="82" t="s">
        <v>35</v>
      </c>
    </row>
    <row r="5" spans="1:8" ht="24.95" customHeight="1" x14ac:dyDescent="0.2">
      <c r="B5" s="3" t="s">
        <v>0</v>
      </c>
      <c r="C5" s="93">
        <v>789</v>
      </c>
      <c r="D5" s="81">
        <f>C5/'1.2. Кол-во МС'!H7</f>
        <v>9.887218045112782E-2</v>
      </c>
      <c r="E5" s="31">
        <v>44</v>
      </c>
      <c r="F5" s="81">
        <f>E5/'1.2. Кол-во МС'!H7</f>
        <v>5.5137844611528822E-3</v>
      </c>
      <c r="G5" s="31">
        <v>2</v>
      </c>
      <c r="H5" s="159">
        <f>G5/'1.2. Кол-во МС'!H7</f>
        <v>2.506265664160401E-4</v>
      </c>
    </row>
    <row r="6" spans="1:8" ht="24.95" customHeight="1" x14ac:dyDescent="0.2">
      <c r="B6" s="3" t="s">
        <v>1</v>
      </c>
      <c r="C6" s="93">
        <v>137</v>
      </c>
      <c r="D6" s="81">
        <f>C6/'1.2. Кол-во МС'!H8</f>
        <v>8.5305105853051053E-2</v>
      </c>
      <c r="E6" s="32">
        <v>6</v>
      </c>
      <c r="F6" s="81">
        <f>E6/'1.2. Кол-во МС'!H8</f>
        <v>3.7359900373599006E-3</v>
      </c>
      <c r="G6" s="32">
        <v>0</v>
      </c>
      <c r="H6" s="63">
        <f>G6/'1.2. Кол-во МС'!H8</f>
        <v>0</v>
      </c>
    </row>
    <row r="7" spans="1:8" ht="24.95" customHeight="1" x14ac:dyDescent="0.2">
      <c r="A7" s="17"/>
      <c r="B7" s="3" t="s">
        <v>2</v>
      </c>
      <c r="C7" s="93">
        <v>177</v>
      </c>
      <c r="D7" s="81">
        <f>C7/'1.2. Кол-во МС'!H9</f>
        <v>9.1331269349845201E-2</v>
      </c>
      <c r="E7" s="32">
        <v>9</v>
      </c>
      <c r="F7" s="81">
        <f>E7/'1.2. Кол-во МС'!H9</f>
        <v>4.6439628482972135E-3</v>
      </c>
      <c r="G7" s="32">
        <v>0</v>
      </c>
      <c r="H7" s="63">
        <f>G7/'1.2. Кол-во МС'!H9</f>
        <v>0</v>
      </c>
    </row>
    <row r="8" spans="1:8" ht="24.95" customHeight="1" x14ac:dyDescent="0.2">
      <c r="B8" s="3" t="s">
        <v>3</v>
      </c>
      <c r="C8" s="93">
        <v>550</v>
      </c>
      <c r="D8" s="81">
        <f>C8/'1.2. Кол-во МС'!H10</f>
        <v>8.9957474648348051E-2</v>
      </c>
      <c r="E8" s="31">
        <v>38</v>
      </c>
      <c r="F8" s="81">
        <f>E8/'1.2. Кол-во МС'!H10</f>
        <v>6.2152437029767745E-3</v>
      </c>
      <c r="G8" s="31">
        <v>1</v>
      </c>
      <c r="H8" s="63">
        <f>G8/'1.2. Кол-во МС'!H10</f>
        <v>1.6355904481517829E-4</v>
      </c>
    </row>
    <row r="9" spans="1:8" ht="24.95" customHeight="1" x14ac:dyDescent="0.2">
      <c r="B9" s="3" t="s">
        <v>4</v>
      </c>
      <c r="C9" s="93">
        <v>350</v>
      </c>
      <c r="D9" s="81">
        <f>C9/'1.2. Кол-во МС'!H11</f>
        <v>0.10795805058605799</v>
      </c>
      <c r="E9" s="32">
        <v>4</v>
      </c>
      <c r="F9" s="81">
        <f>E9/'1.2. Кол-во МС'!H11</f>
        <v>1.2338062924120913E-3</v>
      </c>
      <c r="G9" s="32">
        <v>1</v>
      </c>
      <c r="H9" s="159">
        <f>G9/'1.2. Кол-во МС'!H11</f>
        <v>3.0845157310302283E-4</v>
      </c>
    </row>
    <row r="10" spans="1:8" ht="24.95" customHeight="1" x14ac:dyDescent="0.2">
      <c r="B10" s="3" t="s">
        <v>5</v>
      </c>
      <c r="C10" s="49">
        <v>235</v>
      </c>
      <c r="D10" s="81">
        <f>C10/'1.2. Кол-во МС'!H12</f>
        <v>0.10146804835924007</v>
      </c>
      <c r="E10" s="30">
        <v>6</v>
      </c>
      <c r="F10" s="81">
        <f>E10/'1.2. Кол-во МС'!H12</f>
        <v>2.5906735751295338E-3</v>
      </c>
      <c r="G10" s="32">
        <v>0</v>
      </c>
      <c r="H10" s="63">
        <f>G10/'1.2. Кол-во МС'!H12</f>
        <v>0</v>
      </c>
    </row>
    <row r="11" spans="1:8" ht="24.95" customHeight="1" x14ac:dyDescent="0.2">
      <c r="B11" s="3" t="s">
        <v>6</v>
      </c>
      <c r="C11" s="93">
        <v>460</v>
      </c>
      <c r="D11" s="81">
        <f>C11/'1.2. Кол-во МС'!H13</f>
        <v>7.0143336383043611E-2</v>
      </c>
      <c r="E11" s="32">
        <v>7</v>
      </c>
      <c r="F11" s="81">
        <f>E11/'1.2. Кол-во МС'!H13</f>
        <v>1.0673985971332723E-3</v>
      </c>
      <c r="G11" s="32">
        <v>0</v>
      </c>
      <c r="H11" s="63">
        <f>G11/'1.2. Кол-во МС'!H13</f>
        <v>0</v>
      </c>
    </row>
    <row r="12" spans="1:8" ht="24.95" customHeight="1" x14ac:dyDescent="0.2">
      <c r="B12" s="3" t="s">
        <v>7</v>
      </c>
      <c r="C12" s="93">
        <v>265</v>
      </c>
      <c r="D12" s="81">
        <f>C12/'1.2. Кол-во МС'!H14</f>
        <v>6.4289180009704031E-2</v>
      </c>
      <c r="E12" s="32">
        <v>4</v>
      </c>
      <c r="F12" s="81">
        <f>E12/'1.2. Кол-во МС'!H14</f>
        <v>9.7040271712760793E-4</v>
      </c>
      <c r="G12" s="32">
        <v>0</v>
      </c>
      <c r="H12" s="63">
        <f>G12/'1.2. Кол-во МС'!H14</f>
        <v>0</v>
      </c>
    </row>
    <row r="13" spans="1:8" ht="24.95" customHeight="1" x14ac:dyDescent="0.2">
      <c r="B13" s="3" t="s">
        <v>8</v>
      </c>
      <c r="C13" s="93">
        <v>1262</v>
      </c>
      <c r="D13" s="81">
        <f>C13/'1.2. Кол-во МС'!H15</f>
        <v>0.16505362280931204</v>
      </c>
      <c r="E13" s="32">
        <v>37</v>
      </c>
      <c r="F13" s="81">
        <f>E13/'1.2. Кол-во МС'!H15</f>
        <v>4.8391315720638243E-3</v>
      </c>
      <c r="G13" s="32">
        <v>1</v>
      </c>
      <c r="H13" s="159">
        <f>G13/'1.2. Кол-во МС'!H15</f>
        <v>1.3078733978550875E-4</v>
      </c>
    </row>
    <row r="14" spans="1:8" ht="24.95" customHeight="1" x14ac:dyDescent="0.2">
      <c r="B14" s="3" t="s">
        <v>9</v>
      </c>
      <c r="C14" s="93">
        <v>491</v>
      </c>
      <c r="D14" s="81">
        <f>C14/'1.2. Кол-во МС'!H16</f>
        <v>0.10071794871794872</v>
      </c>
      <c r="E14" s="32">
        <v>16</v>
      </c>
      <c r="F14" s="81">
        <f>E14/'1.2. Кол-во МС'!H16</f>
        <v>3.2820512820512819E-3</v>
      </c>
      <c r="G14" s="32">
        <v>0</v>
      </c>
      <c r="H14" s="63">
        <f>G14/'1.2. Кол-во МС'!H16</f>
        <v>0</v>
      </c>
    </row>
    <row r="15" spans="1:8" ht="24.95" customHeight="1" x14ac:dyDescent="0.2">
      <c r="A15" s="17"/>
      <c r="B15" s="3" t="s">
        <v>10</v>
      </c>
      <c r="C15" s="93">
        <v>310</v>
      </c>
      <c r="D15" s="81">
        <f>C15/'1.2. Кол-во МС'!H17</f>
        <v>9.6363071184333224E-2</v>
      </c>
      <c r="E15" s="32">
        <v>11</v>
      </c>
      <c r="F15" s="81">
        <f>E15/'1.2. Кол-во МС'!H17</f>
        <v>3.4193347839602114E-3</v>
      </c>
      <c r="G15" s="32">
        <v>0</v>
      </c>
      <c r="H15" s="63">
        <f>G15/'1.2. Кол-во МС'!H17</f>
        <v>0</v>
      </c>
    </row>
    <row r="16" spans="1:8" ht="24.95" customHeight="1" x14ac:dyDescent="0.2">
      <c r="B16" s="3" t="s">
        <v>11</v>
      </c>
      <c r="C16" s="93">
        <v>738</v>
      </c>
      <c r="D16" s="81">
        <f>C16/'1.2. Кол-во МС'!H18</f>
        <v>0.12146148782093483</v>
      </c>
      <c r="E16" s="32">
        <v>47</v>
      </c>
      <c r="F16" s="81">
        <f>E16/'1.2. Кол-во МС'!H18</f>
        <v>7.7353522053982887E-3</v>
      </c>
      <c r="G16" s="32">
        <v>0</v>
      </c>
      <c r="H16" s="63">
        <f>G16/'1.2. Кол-во МС'!H18</f>
        <v>0</v>
      </c>
    </row>
    <row r="17" spans="2:8" ht="24.95" customHeight="1" x14ac:dyDescent="0.2">
      <c r="B17" s="3" t="s">
        <v>12</v>
      </c>
      <c r="C17" s="93">
        <v>356</v>
      </c>
      <c r="D17" s="81">
        <f>C17/'1.2. Кол-во МС'!H19</f>
        <v>7.0747217806041332E-2</v>
      </c>
      <c r="E17" s="32">
        <v>36</v>
      </c>
      <c r="F17" s="81">
        <f>E17/'1.2. Кол-во МС'!H19</f>
        <v>7.1542130365659781E-3</v>
      </c>
      <c r="G17" s="32">
        <v>0</v>
      </c>
      <c r="H17" s="63">
        <f>G17/'1.2. Кол-во МС'!H19</f>
        <v>0</v>
      </c>
    </row>
    <row r="18" spans="2:8" ht="24.95" customHeight="1" x14ac:dyDescent="0.2">
      <c r="B18" s="3" t="s">
        <v>13</v>
      </c>
      <c r="C18" s="93">
        <v>196</v>
      </c>
      <c r="D18" s="81">
        <f>C18/'1.2. Кол-во МС'!H20</f>
        <v>0.10675381263616558</v>
      </c>
      <c r="E18" s="32">
        <v>6</v>
      </c>
      <c r="F18" s="81">
        <f>E18/'1.2. Кол-во МС'!H20</f>
        <v>3.2679738562091504E-3</v>
      </c>
      <c r="G18" s="32">
        <v>0</v>
      </c>
      <c r="H18" s="63">
        <f>G18/'1.2. Кол-во МС'!H20</f>
        <v>0</v>
      </c>
    </row>
    <row r="19" spans="2:8" ht="24.95" customHeight="1" x14ac:dyDescent="0.2">
      <c r="B19" s="144" t="s">
        <v>16</v>
      </c>
      <c r="C19" s="11">
        <f>SUM(C5:C18)</f>
        <v>6316</v>
      </c>
      <c r="D19" s="117">
        <f>C19/'1.2. Кол-во МС'!H21</f>
        <v>0.10096230697912337</v>
      </c>
      <c r="E19" s="13">
        <f>SUM(E5:E18)</f>
        <v>271</v>
      </c>
      <c r="F19" s="117">
        <f>E19/'1.2. Кол-во МС'!H21</f>
        <v>4.3319799226317979E-3</v>
      </c>
      <c r="G19" s="13">
        <f>SUM(G5:G18)</f>
        <v>5</v>
      </c>
      <c r="H19" s="160">
        <f>G19/'1.2. Кол-во МС'!H21</f>
        <v>7.9925828830844972E-5</v>
      </c>
    </row>
  </sheetData>
  <sheetProtection formatCells="0" formatColumns="0" formatRows="0" selectLockedCells="1"/>
  <mergeCells count="1">
    <mergeCell ref="B2:H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DC4B-35A1-4903-BECA-0EA60D04F88C}">
  <sheetPr>
    <pageSetUpPr fitToPage="1"/>
  </sheetPr>
  <dimension ref="B2:N19"/>
  <sheetViews>
    <sheetView view="pageBreakPreview" zoomScale="90" zoomScaleNormal="100" zoomScaleSheetLayoutView="90" workbookViewId="0">
      <selection activeCell="C5" sqref="C5"/>
    </sheetView>
  </sheetViews>
  <sheetFormatPr defaultRowHeight="12.75" x14ac:dyDescent="0.2"/>
  <cols>
    <col min="1" max="1" width="2" style="4" customWidth="1"/>
    <col min="2" max="2" width="31.42578125" style="4" customWidth="1"/>
    <col min="3" max="12" width="10.7109375" style="4" customWidth="1"/>
    <col min="13" max="13" width="6.28515625" style="4" customWidth="1"/>
    <col min="14" max="14" width="12.85546875" style="4" customWidth="1"/>
    <col min="15" max="16384" width="9.140625" style="4"/>
  </cols>
  <sheetData>
    <row r="2" spans="2:14" ht="20.25" x14ac:dyDescent="0.2">
      <c r="B2" s="221" t="s">
        <v>54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</row>
    <row r="3" spans="2:14" ht="15.75" x14ac:dyDescent="0.2">
      <c r="K3" s="10"/>
    </row>
    <row r="4" spans="2:14" ht="110.25" customHeight="1" thickBot="1" x14ac:dyDescent="0.3">
      <c r="B4" s="27" t="s">
        <v>14</v>
      </c>
      <c r="C4" s="27" t="s">
        <v>52</v>
      </c>
      <c r="D4" s="83" t="s">
        <v>35</v>
      </c>
      <c r="E4" s="27" t="s">
        <v>53</v>
      </c>
      <c r="F4" s="83" t="s">
        <v>35</v>
      </c>
      <c r="G4" s="27" t="s">
        <v>49</v>
      </c>
      <c r="H4" s="83" t="s">
        <v>35</v>
      </c>
      <c r="I4" s="27" t="s">
        <v>50</v>
      </c>
      <c r="J4" s="83" t="s">
        <v>35</v>
      </c>
      <c r="K4" s="27" t="s">
        <v>51</v>
      </c>
      <c r="L4" s="83" t="s">
        <v>35</v>
      </c>
      <c r="M4" s="84"/>
      <c r="N4" s="84"/>
    </row>
    <row r="5" spans="2:14" ht="24.95" customHeight="1" thickBot="1" x14ac:dyDescent="0.25">
      <c r="B5" s="145" t="s">
        <v>0</v>
      </c>
      <c r="C5" s="93">
        <v>365</v>
      </c>
      <c r="D5" s="81">
        <f>C5/'1.1. Кол-во ГС'!L7</f>
        <v>7.7036724356268474E-2</v>
      </c>
      <c r="E5" s="93">
        <v>983</v>
      </c>
      <c r="F5" s="81">
        <f>E5/'1.1. Кол-во ГС'!L7</f>
        <v>0.20747150696496411</v>
      </c>
      <c r="G5" s="95">
        <v>1166</v>
      </c>
      <c r="H5" s="81">
        <f>G5/'1.1. Кол-во ГС'!L7</f>
        <v>0.24609539890249049</v>
      </c>
      <c r="I5" s="95">
        <v>856</v>
      </c>
      <c r="J5" s="81">
        <f>I5/'1.1. Кол-во ГС'!L7</f>
        <v>0.18066694807935837</v>
      </c>
      <c r="K5" s="95">
        <v>1368</v>
      </c>
      <c r="L5" s="81">
        <f>K5/'1.1. Кол-во ГС'!L7</f>
        <v>0.28872942169691851</v>
      </c>
      <c r="M5" s="85"/>
      <c r="N5" s="86" t="b">
        <f>C5+E5+G5+I5+K5='1.1. Кол-во ГС'!L7</f>
        <v>1</v>
      </c>
    </row>
    <row r="6" spans="2:14" ht="24.95" customHeight="1" thickBot="1" x14ac:dyDescent="0.25">
      <c r="B6" s="145" t="s">
        <v>1</v>
      </c>
      <c r="C6" s="93">
        <v>41</v>
      </c>
      <c r="D6" s="81">
        <f>C6/'1.1. Кол-во ГС'!L8</f>
        <v>3.6771300448430494E-2</v>
      </c>
      <c r="E6" s="93">
        <v>133</v>
      </c>
      <c r="F6" s="81">
        <f>E6/'1.1. Кол-во ГС'!L8</f>
        <v>0.11928251121076233</v>
      </c>
      <c r="G6" s="95">
        <v>198</v>
      </c>
      <c r="H6" s="81">
        <f>G6/'1.1. Кол-во ГС'!L8</f>
        <v>0.17757847533632287</v>
      </c>
      <c r="I6" s="95">
        <v>233</v>
      </c>
      <c r="J6" s="81">
        <f>I6/'1.1. Кол-во ГС'!L8</f>
        <v>0.20896860986547086</v>
      </c>
      <c r="K6" s="95">
        <v>510</v>
      </c>
      <c r="L6" s="81">
        <f>K6/'1.1. Кол-во ГС'!L8</f>
        <v>0.45739910313901344</v>
      </c>
      <c r="M6" s="85"/>
      <c r="N6" s="86" t="b">
        <f>C6+E6+G6+I6+K6='1.1. Кол-во ГС'!L8</f>
        <v>1</v>
      </c>
    </row>
    <row r="7" spans="2:14" ht="24.95" customHeight="1" thickBot="1" x14ac:dyDescent="0.25">
      <c r="B7" s="145" t="s">
        <v>2</v>
      </c>
      <c r="C7" s="93">
        <v>60</v>
      </c>
      <c r="D7" s="81">
        <f>C7/'1.1. Кол-во ГС'!L9</f>
        <v>5.3619302949061663E-2</v>
      </c>
      <c r="E7" s="93">
        <v>122</v>
      </c>
      <c r="F7" s="81">
        <f>E7/'1.1. Кол-во ГС'!L9</f>
        <v>0.10902591599642537</v>
      </c>
      <c r="G7" s="95">
        <v>259</v>
      </c>
      <c r="H7" s="81">
        <f>G7/'1.1. Кол-во ГС'!L9</f>
        <v>0.23145665773011617</v>
      </c>
      <c r="I7" s="95">
        <v>221</v>
      </c>
      <c r="J7" s="81">
        <f>I7/'1.1. Кол-во ГС'!L9</f>
        <v>0.19749776586237713</v>
      </c>
      <c r="K7" s="95">
        <v>457</v>
      </c>
      <c r="L7" s="81">
        <f>K7/'1.1. Кол-во ГС'!L9</f>
        <v>0.40840035746201964</v>
      </c>
      <c r="M7" s="85"/>
      <c r="N7" s="86" t="b">
        <f>C7+E7+G7+I7+K7='1.1. Кол-во ГС'!L9</f>
        <v>1</v>
      </c>
    </row>
    <row r="8" spans="2:14" ht="24.95" customHeight="1" thickBot="1" x14ac:dyDescent="0.25">
      <c r="B8" s="145" t="s">
        <v>3</v>
      </c>
      <c r="C8" s="93">
        <v>400</v>
      </c>
      <c r="D8" s="81">
        <f>C8/'1.1. Кол-во ГС'!L10</f>
        <v>7.4543421543048827E-2</v>
      </c>
      <c r="E8" s="93">
        <v>1005</v>
      </c>
      <c r="F8" s="81">
        <f>E8/'1.1. Кол-во ГС'!L10</f>
        <v>0.18729034662691019</v>
      </c>
      <c r="G8" s="95">
        <v>1001</v>
      </c>
      <c r="H8" s="81">
        <f>G8/'1.1. Кол-во ГС'!L10</f>
        <v>0.18654491241147969</v>
      </c>
      <c r="I8" s="95">
        <v>881</v>
      </c>
      <c r="J8" s="81">
        <f>I8/'1.1. Кол-во ГС'!L10</f>
        <v>0.16418188594856503</v>
      </c>
      <c r="K8" s="95">
        <v>2079</v>
      </c>
      <c r="L8" s="81">
        <f>K8/'1.1. Кол-во ГС'!L10</f>
        <v>0.38743943346999626</v>
      </c>
      <c r="M8" s="85"/>
      <c r="N8" s="86" t="b">
        <f>C8+E8+G8+I8+K8='1.1. Кол-во ГС'!L10</f>
        <v>1</v>
      </c>
    </row>
    <row r="9" spans="2:14" ht="24.95" customHeight="1" thickBot="1" x14ac:dyDescent="0.25">
      <c r="B9" s="145" t="s">
        <v>4</v>
      </c>
      <c r="C9" s="93">
        <v>121</v>
      </c>
      <c r="D9" s="81">
        <f>C9/'1.1. Кол-во ГС'!L11</f>
        <v>6.6850828729281775E-2</v>
      </c>
      <c r="E9" s="93">
        <v>316</v>
      </c>
      <c r="F9" s="81">
        <f>E9/'1.1. Кол-во ГС'!L11</f>
        <v>0.17458563535911603</v>
      </c>
      <c r="G9" s="95">
        <v>365</v>
      </c>
      <c r="H9" s="81">
        <f>G9/'1.1. Кол-во ГС'!L11</f>
        <v>0.20165745856353592</v>
      </c>
      <c r="I9" s="95">
        <v>360</v>
      </c>
      <c r="J9" s="81">
        <f>I9/'1.1. Кол-во ГС'!L11</f>
        <v>0.19889502762430938</v>
      </c>
      <c r="K9" s="95">
        <v>648</v>
      </c>
      <c r="L9" s="81">
        <f>K9/'1.1. Кол-во ГС'!L11</f>
        <v>0.35801104972375691</v>
      </c>
      <c r="M9" s="85"/>
      <c r="N9" s="86" t="b">
        <f>C9+E9+G9+I9+K9='1.1. Кол-во ГС'!L11</f>
        <v>1</v>
      </c>
    </row>
    <row r="10" spans="2:14" ht="24.95" customHeight="1" thickBot="1" x14ac:dyDescent="0.25">
      <c r="B10" s="145" t="s">
        <v>5</v>
      </c>
      <c r="C10" s="49">
        <v>128</v>
      </c>
      <c r="D10" s="81">
        <f>C10/'1.1. Кол-во ГС'!L12</f>
        <v>0.10078740157480315</v>
      </c>
      <c r="E10" s="49">
        <v>263</v>
      </c>
      <c r="F10" s="81">
        <f>E10/'1.1. Кол-во ГС'!L12</f>
        <v>0.20708661417322835</v>
      </c>
      <c r="G10" s="49">
        <v>251</v>
      </c>
      <c r="H10" s="81">
        <f>G10/'1.1. Кол-во ГС'!L12</f>
        <v>0.19763779527559056</v>
      </c>
      <c r="I10" s="49">
        <v>215</v>
      </c>
      <c r="J10" s="81">
        <f>I10/'1.1. Кол-во ГС'!L12</f>
        <v>0.16929133858267717</v>
      </c>
      <c r="K10" s="49">
        <v>413</v>
      </c>
      <c r="L10" s="81">
        <f>K10/'1.1. Кол-во ГС'!L12</f>
        <v>0.32519685039370078</v>
      </c>
      <c r="M10" s="85"/>
      <c r="N10" s="86" t="b">
        <f>C10+E10+G10+I10+K10='1.1. Кол-во ГС'!L12</f>
        <v>1</v>
      </c>
    </row>
    <row r="11" spans="2:14" ht="24.95" customHeight="1" thickBot="1" x14ac:dyDescent="0.25">
      <c r="B11" s="145" t="s">
        <v>6</v>
      </c>
      <c r="C11" s="93">
        <v>282</v>
      </c>
      <c r="D11" s="81">
        <f>C11/'1.1. Кол-во ГС'!L13</f>
        <v>9.0038314176245207E-2</v>
      </c>
      <c r="E11" s="93">
        <v>675</v>
      </c>
      <c r="F11" s="81">
        <f>E11/'1.1. Кол-во ГС'!L13</f>
        <v>0.21551724137931033</v>
      </c>
      <c r="G11" s="95">
        <v>692</v>
      </c>
      <c r="H11" s="81">
        <f>G11/'1.1. Кол-во ГС'!L13</f>
        <v>0.22094508301404853</v>
      </c>
      <c r="I11" s="95">
        <v>576</v>
      </c>
      <c r="J11" s="81">
        <f>I11/'1.1. Кол-во ГС'!L13</f>
        <v>0.18390804597701149</v>
      </c>
      <c r="K11" s="95">
        <v>907</v>
      </c>
      <c r="L11" s="81">
        <f>K11/'1.1. Кол-во ГС'!L13</f>
        <v>0.2895913154533844</v>
      </c>
      <c r="M11" s="85"/>
      <c r="N11" s="86" t="b">
        <f>C11+E11+G11+I11+K11='1.1. Кол-во ГС'!L13</f>
        <v>1</v>
      </c>
    </row>
    <row r="12" spans="2:14" ht="24.95" customHeight="1" thickBot="1" x14ac:dyDescent="0.25">
      <c r="B12" s="145" t="s">
        <v>7</v>
      </c>
      <c r="C12" s="93">
        <v>102</v>
      </c>
      <c r="D12" s="81">
        <f>C12/'1.1. Кол-во ГС'!L14</f>
        <v>5.6603773584905662E-2</v>
      </c>
      <c r="E12" s="93">
        <v>290</v>
      </c>
      <c r="F12" s="81">
        <f>E12/'1.1. Кол-во ГС'!L14</f>
        <v>0.1609322974472808</v>
      </c>
      <c r="G12" s="95">
        <v>359</v>
      </c>
      <c r="H12" s="81">
        <f>G12/'1.1. Кол-во ГС'!L14</f>
        <v>0.19922308546059933</v>
      </c>
      <c r="I12" s="95">
        <v>355</v>
      </c>
      <c r="J12" s="81">
        <f>I12/'1.1. Кол-во ГС'!L14</f>
        <v>0.19700332963374029</v>
      </c>
      <c r="K12" s="95">
        <v>696</v>
      </c>
      <c r="L12" s="81">
        <f>K12/'1.1. Кол-во ГС'!L14</f>
        <v>0.38623751387347394</v>
      </c>
      <c r="M12" s="85"/>
      <c r="N12" s="86" t="b">
        <f>C12+E12+G12+I12+K12='1.1. Кол-во ГС'!L14</f>
        <v>1</v>
      </c>
    </row>
    <row r="13" spans="2:14" ht="24.95" customHeight="1" thickBot="1" x14ac:dyDescent="0.25">
      <c r="B13" s="145" t="s">
        <v>8</v>
      </c>
      <c r="C13" s="93">
        <v>223</v>
      </c>
      <c r="D13" s="81">
        <f>C13/'1.1. Кол-во ГС'!L15</f>
        <v>5.6613353643056613E-2</v>
      </c>
      <c r="E13" s="93">
        <v>775</v>
      </c>
      <c r="F13" s="81">
        <f>E13/'1.1. Кол-во ГС'!L15</f>
        <v>0.19675044427519675</v>
      </c>
      <c r="G13" s="95">
        <v>914</v>
      </c>
      <c r="H13" s="81">
        <f>G13/'1.1. Кол-во ГС'!L15</f>
        <v>0.23203858847423203</v>
      </c>
      <c r="I13" s="95">
        <v>701</v>
      </c>
      <c r="J13" s="81">
        <f>I13/'1.1. Кол-во ГС'!L15</f>
        <v>0.17796395024117798</v>
      </c>
      <c r="K13" s="95">
        <v>1326</v>
      </c>
      <c r="L13" s="81">
        <f>K13/'1.1. Кол-во ГС'!L15</f>
        <v>0.33663366336633666</v>
      </c>
      <c r="M13" s="85"/>
      <c r="N13" s="86" t="b">
        <f>C13+E13+G13+I13+K13='1.1. Кол-во ГС'!L15</f>
        <v>1</v>
      </c>
    </row>
    <row r="14" spans="2:14" ht="24.95" customHeight="1" thickBot="1" x14ac:dyDescent="0.25">
      <c r="B14" s="145" t="s">
        <v>9</v>
      </c>
      <c r="C14" s="93">
        <v>174</v>
      </c>
      <c r="D14" s="81">
        <f>C14/'1.1. Кол-во ГС'!L16</f>
        <v>8.8866189989785502E-2</v>
      </c>
      <c r="E14" s="93">
        <v>271</v>
      </c>
      <c r="F14" s="81">
        <f>E14/'1.1. Кол-во ГС'!L16</f>
        <v>0.13840653728294178</v>
      </c>
      <c r="G14" s="95">
        <v>398</v>
      </c>
      <c r="H14" s="81">
        <f>G14/'1.1. Кол-во ГС'!L16</f>
        <v>0.20326864147088866</v>
      </c>
      <c r="I14" s="95">
        <v>342</v>
      </c>
      <c r="J14" s="81">
        <f>I14/'1.1. Кол-во ГС'!L16</f>
        <v>0.17466802860061287</v>
      </c>
      <c r="K14" s="95">
        <v>773</v>
      </c>
      <c r="L14" s="81">
        <f>K14/'1.1. Кол-во ГС'!L16</f>
        <v>0.39479060265577121</v>
      </c>
      <c r="M14" s="85"/>
      <c r="N14" s="86" t="b">
        <f>C14+E14+G14+I14+K14='1.1. Кол-во ГС'!L16</f>
        <v>1</v>
      </c>
    </row>
    <row r="15" spans="2:14" ht="24.95" customHeight="1" thickBot="1" x14ac:dyDescent="0.25">
      <c r="B15" s="145" t="s">
        <v>10</v>
      </c>
      <c r="C15" s="93">
        <v>68</v>
      </c>
      <c r="D15" s="81">
        <f>C15/'1.1. Кол-во ГС'!L17</f>
        <v>4.5791245791245792E-2</v>
      </c>
      <c r="E15" s="93">
        <v>244</v>
      </c>
      <c r="F15" s="81">
        <f>E15/'1.1. Кол-во ГС'!L17</f>
        <v>0.16430976430976432</v>
      </c>
      <c r="G15" s="95">
        <v>269</v>
      </c>
      <c r="H15" s="81">
        <f>G15/'1.1. Кол-во ГС'!L17</f>
        <v>0.18114478114478114</v>
      </c>
      <c r="I15" s="95">
        <v>366</v>
      </c>
      <c r="J15" s="81">
        <f>I15/'1.1. Кол-во ГС'!L17</f>
        <v>0.24646464646464647</v>
      </c>
      <c r="K15" s="95">
        <v>538</v>
      </c>
      <c r="L15" s="81">
        <f>K15/'1.1. Кол-во ГС'!L17</f>
        <v>0.36228956228956227</v>
      </c>
      <c r="M15" s="85"/>
      <c r="N15" s="86" t="b">
        <f>C15+E15+G15+I15+K15='1.1. Кол-во ГС'!L17</f>
        <v>1</v>
      </c>
    </row>
    <row r="16" spans="2:14" ht="24.95" customHeight="1" thickBot="1" x14ac:dyDescent="0.25">
      <c r="B16" s="145" t="s">
        <v>11</v>
      </c>
      <c r="C16" s="93">
        <v>234</v>
      </c>
      <c r="D16" s="81">
        <f>C16/'1.1. Кол-во ГС'!L18</f>
        <v>5.9330628803245439E-2</v>
      </c>
      <c r="E16" s="93">
        <v>466</v>
      </c>
      <c r="F16" s="81">
        <f>E16/'1.1. Кол-во ГС'!L18</f>
        <v>0.11815415821501014</v>
      </c>
      <c r="G16" s="95">
        <v>673</v>
      </c>
      <c r="H16" s="81">
        <f>G16/'1.1. Кол-во ГС'!L18</f>
        <v>0.17063894523326573</v>
      </c>
      <c r="I16" s="95">
        <v>831</v>
      </c>
      <c r="J16" s="81">
        <f>I16/'1.1. Кол-во ГС'!L18</f>
        <v>0.2106997971602434</v>
      </c>
      <c r="K16" s="95">
        <v>1740</v>
      </c>
      <c r="L16" s="81">
        <f>K16/'1.1. Кол-во ГС'!L18</f>
        <v>0.44117647058823528</v>
      </c>
      <c r="M16" s="85"/>
      <c r="N16" s="86" t="b">
        <f>C16+E16+G16+I16+K16='1.1. Кол-во ГС'!L18</f>
        <v>1</v>
      </c>
    </row>
    <row r="17" spans="2:14" ht="24.95" customHeight="1" thickBot="1" x14ac:dyDescent="0.25">
      <c r="B17" s="145" t="s">
        <v>12</v>
      </c>
      <c r="C17" s="93">
        <v>176</v>
      </c>
      <c r="D17" s="81">
        <f>C17/'1.1. Кол-во ГС'!L19</f>
        <v>7.4798130046748831E-2</v>
      </c>
      <c r="E17" s="93">
        <v>353</v>
      </c>
      <c r="F17" s="81">
        <f>E17/'1.1. Кол-во ГС'!L19</f>
        <v>0.15002124946876327</v>
      </c>
      <c r="G17" s="95">
        <v>410</v>
      </c>
      <c r="H17" s="81">
        <f>G17/'1.1. Кол-во ГС'!L19</f>
        <v>0.17424564385890354</v>
      </c>
      <c r="I17" s="95">
        <v>485</v>
      </c>
      <c r="J17" s="81">
        <f>I17/'1.1. Кол-во ГС'!L19</f>
        <v>0.20611984700382491</v>
      </c>
      <c r="K17" s="95">
        <v>929</v>
      </c>
      <c r="L17" s="81">
        <f>K17/'1.1. Кол-во ГС'!L19</f>
        <v>0.39481512962175946</v>
      </c>
      <c r="M17" s="85"/>
      <c r="N17" s="86" t="b">
        <f>C17+E17+G17+I17+K17='1.1. Кол-во ГС'!L19</f>
        <v>1</v>
      </c>
    </row>
    <row r="18" spans="2:14" ht="24.95" customHeight="1" thickBot="1" x14ac:dyDescent="0.25">
      <c r="B18" s="145" t="s">
        <v>13</v>
      </c>
      <c r="C18" s="93">
        <v>66</v>
      </c>
      <c r="D18" s="81">
        <f>C18/'1.1. Кол-во ГС'!L20</f>
        <v>5.011389521640091E-2</v>
      </c>
      <c r="E18" s="93">
        <v>153</v>
      </c>
      <c r="F18" s="81">
        <f>E18/'1.1. Кол-во ГС'!L20</f>
        <v>0.11617312072892938</v>
      </c>
      <c r="G18" s="95">
        <v>242</v>
      </c>
      <c r="H18" s="81">
        <f>G18/'1.1. Кол-во ГС'!L20</f>
        <v>0.18375094912680334</v>
      </c>
      <c r="I18" s="95">
        <v>272</v>
      </c>
      <c r="J18" s="81">
        <f>I18/'1.1. Кол-во ГС'!L20</f>
        <v>0.20652999240698558</v>
      </c>
      <c r="K18" s="95">
        <v>584</v>
      </c>
      <c r="L18" s="81">
        <f>K18/'1.1. Кол-во ГС'!L20</f>
        <v>0.44343204252088081</v>
      </c>
      <c r="M18" s="85"/>
      <c r="N18" s="86" t="b">
        <f>C18+E18+G18+I18+K18='1.1. Кол-во ГС'!L20</f>
        <v>1</v>
      </c>
    </row>
    <row r="19" spans="2:14" ht="24.95" customHeight="1" thickBot="1" x14ac:dyDescent="0.25">
      <c r="B19" s="144" t="s">
        <v>16</v>
      </c>
      <c r="C19" s="11">
        <f>SUM(C5:C18)</f>
        <v>2440</v>
      </c>
      <c r="D19" s="117">
        <f>C19/'1.1. Кол-во ГС'!L21</f>
        <v>6.9027950661989357E-2</v>
      </c>
      <c r="E19" s="11">
        <f>SUM(E5:E18)</f>
        <v>6049</v>
      </c>
      <c r="F19" s="117">
        <f>E19/'1.1. Кол-во ГС'!L21</f>
        <v>0.17112707932556298</v>
      </c>
      <c r="G19" s="11">
        <f>SUM(G5:G18)</f>
        <v>7197</v>
      </c>
      <c r="H19" s="117">
        <f>G19/'1.1. Кол-во ГС'!L21</f>
        <v>0.20360416430915468</v>
      </c>
      <c r="I19" s="11">
        <f>SUM(I5:I18)</f>
        <v>6694</v>
      </c>
      <c r="J19" s="117">
        <f>I19/'1.1. Кол-во ГС'!L21</f>
        <v>0.18937422202104787</v>
      </c>
      <c r="K19" s="11">
        <f>SUM(K5:K18)</f>
        <v>12968</v>
      </c>
      <c r="L19" s="117">
        <f>K19/'1.1. Кол-во ГС'!L21</f>
        <v>0.36686658368224512</v>
      </c>
      <c r="M19" s="85"/>
      <c r="N19" s="86" t="b">
        <f>C19+E19+G19+I19+K19='1.1. Кол-во ГС'!L21</f>
        <v>1</v>
      </c>
    </row>
  </sheetData>
  <sheetProtection formatCells="0" formatColumns="0" formatRows="0" selectLockedCells="1"/>
  <mergeCells count="1">
    <mergeCell ref="B2:L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09C8-2E19-49F8-92D0-64FFC718C8F6}">
  <sheetPr>
    <pageSetUpPr fitToPage="1"/>
  </sheetPr>
  <dimension ref="B2:N22"/>
  <sheetViews>
    <sheetView view="pageBreakPreview" zoomScale="90" zoomScaleNormal="100" zoomScaleSheetLayoutView="90" workbookViewId="0">
      <selection activeCell="C5" sqref="C5"/>
    </sheetView>
  </sheetViews>
  <sheetFormatPr defaultRowHeight="12.75" x14ac:dyDescent="0.2"/>
  <cols>
    <col min="1" max="1" width="2" style="4" customWidth="1"/>
    <col min="2" max="2" width="31.42578125" style="4" customWidth="1"/>
    <col min="3" max="10" width="10.7109375" style="4" customWidth="1"/>
    <col min="11" max="12" width="10.85546875" style="4" customWidth="1"/>
    <col min="13" max="13" width="6.28515625" style="4" customWidth="1"/>
    <col min="14" max="14" width="12.7109375" style="4" customWidth="1"/>
    <col min="15" max="16384" width="9.140625" style="4"/>
  </cols>
  <sheetData>
    <row r="2" spans="2:14" ht="20.25" x14ac:dyDescent="0.3">
      <c r="B2" s="191" t="s">
        <v>55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2:14" ht="15.75" x14ac:dyDescent="0.2">
      <c r="K3" s="10"/>
    </row>
    <row r="4" spans="2:14" ht="111" customHeight="1" thickBot="1" x14ac:dyDescent="0.3">
      <c r="B4" s="35" t="s">
        <v>14</v>
      </c>
      <c r="C4" s="35" t="s">
        <v>52</v>
      </c>
      <c r="D4" s="87" t="s">
        <v>35</v>
      </c>
      <c r="E4" s="35" t="s">
        <v>53</v>
      </c>
      <c r="F4" s="87" t="s">
        <v>35</v>
      </c>
      <c r="G4" s="35" t="s">
        <v>49</v>
      </c>
      <c r="H4" s="87" t="s">
        <v>35</v>
      </c>
      <c r="I4" s="35" t="s">
        <v>50</v>
      </c>
      <c r="J4" s="87" t="s">
        <v>35</v>
      </c>
      <c r="K4" s="35" t="s">
        <v>51</v>
      </c>
      <c r="L4" s="87" t="s">
        <v>35</v>
      </c>
      <c r="M4" s="84"/>
      <c r="N4" s="84"/>
    </row>
    <row r="5" spans="2:14" ht="24.95" customHeight="1" thickBot="1" x14ac:dyDescent="0.3">
      <c r="B5" s="145" t="s">
        <v>0</v>
      </c>
      <c r="C5" s="93">
        <v>678</v>
      </c>
      <c r="D5" s="81">
        <f>C5/'1.2. Кол-во МС'!H7</f>
        <v>8.49624060150376E-2</v>
      </c>
      <c r="E5" s="93">
        <v>1878</v>
      </c>
      <c r="F5" s="81">
        <f>E5/'1.2. Кол-во МС'!H7</f>
        <v>0.23533834586466165</v>
      </c>
      <c r="G5" s="95">
        <v>1862</v>
      </c>
      <c r="H5" s="81">
        <f>G5/'1.2. Кол-во МС'!H7</f>
        <v>0.23333333333333334</v>
      </c>
      <c r="I5" s="95">
        <v>1559</v>
      </c>
      <c r="J5" s="81">
        <f>I5/'1.2. Кол-во МС'!H7</f>
        <v>0.19536340852130327</v>
      </c>
      <c r="K5" s="95">
        <v>2003</v>
      </c>
      <c r="L5" s="81">
        <f>K5/'1.2. Кол-во МС'!H7</f>
        <v>0.25100250626566417</v>
      </c>
      <c r="M5" s="84"/>
      <c r="N5" s="88" t="b">
        <f>C5+E5+G5+I5+K5='1.2. Кол-во МС'!H7</f>
        <v>1</v>
      </c>
    </row>
    <row r="6" spans="2:14" ht="24.95" customHeight="1" thickBot="1" x14ac:dyDescent="0.3">
      <c r="B6" s="145" t="s">
        <v>1</v>
      </c>
      <c r="C6" s="93">
        <v>122</v>
      </c>
      <c r="D6" s="81">
        <f>C6/'1.2. Кол-во МС'!H8</f>
        <v>7.5965130759651306E-2</v>
      </c>
      <c r="E6" s="93">
        <v>326</v>
      </c>
      <c r="F6" s="81">
        <f>E6/'1.2. Кол-во МС'!H8</f>
        <v>0.20298879202988793</v>
      </c>
      <c r="G6" s="95">
        <v>341</v>
      </c>
      <c r="H6" s="81">
        <f>G6/'1.2. Кол-во МС'!H8</f>
        <v>0.21232876712328766</v>
      </c>
      <c r="I6" s="95">
        <v>320</v>
      </c>
      <c r="J6" s="81">
        <f>I6/'1.2. Кол-во МС'!H8</f>
        <v>0.19925280199252801</v>
      </c>
      <c r="K6" s="95">
        <v>497</v>
      </c>
      <c r="L6" s="81">
        <f>K6/'1.2. Кол-во МС'!H8</f>
        <v>0.3094645080946451</v>
      </c>
      <c r="M6" s="84"/>
      <c r="N6" s="88" t="b">
        <f>C6+E6+G6+I6+K6='1.2. Кол-во МС'!H8</f>
        <v>1</v>
      </c>
    </row>
    <row r="7" spans="2:14" ht="24.95" customHeight="1" thickBot="1" x14ac:dyDescent="0.3">
      <c r="B7" s="145" t="s">
        <v>2</v>
      </c>
      <c r="C7" s="93">
        <v>98</v>
      </c>
      <c r="D7" s="81">
        <f>C7/'1.2. Кол-во МС'!H9</f>
        <v>5.0567595459236329E-2</v>
      </c>
      <c r="E7" s="93">
        <v>319</v>
      </c>
      <c r="F7" s="81">
        <f>E7/'1.2. Кол-во МС'!H9</f>
        <v>0.16460268317853458</v>
      </c>
      <c r="G7" s="95">
        <v>452</v>
      </c>
      <c r="H7" s="81">
        <f>G7/'1.2. Кол-во МС'!H9</f>
        <v>0.23323013415892674</v>
      </c>
      <c r="I7" s="95">
        <v>441</v>
      </c>
      <c r="J7" s="81">
        <f>I7/'1.2. Кол-во МС'!H9</f>
        <v>0.22755417956656346</v>
      </c>
      <c r="K7" s="95">
        <v>628</v>
      </c>
      <c r="L7" s="81">
        <f>K7/'1.2. Кол-во МС'!H9</f>
        <v>0.32404540763673889</v>
      </c>
      <c r="M7" s="84"/>
      <c r="N7" s="88" t="b">
        <f>C7+E7+G7+I7+K7='1.2. Кол-во МС'!H9</f>
        <v>1</v>
      </c>
    </row>
    <row r="8" spans="2:14" ht="24.95" customHeight="1" thickBot="1" x14ac:dyDescent="0.3">
      <c r="B8" s="145" t="s">
        <v>3</v>
      </c>
      <c r="C8" s="93">
        <v>498</v>
      </c>
      <c r="D8" s="81">
        <f>C8/'1.2. Кол-во МС'!H10</f>
        <v>8.1452404317958776E-2</v>
      </c>
      <c r="E8" s="93">
        <v>1544</v>
      </c>
      <c r="F8" s="81">
        <f>E8/'1.2. Кол-во МС'!H10</f>
        <v>0.25253516519463526</v>
      </c>
      <c r="G8" s="95">
        <v>1256</v>
      </c>
      <c r="H8" s="81">
        <f>G8/'1.2. Кол-во МС'!H10</f>
        <v>0.20543016028786393</v>
      </c>
      <c r="I8" s="95">
        <v>1068</v>
      </c>
      <c r="J8" s="81">
        <f>I8/'1.2. Кол-во МС'!H10</f>
        <v>0.1746810598626104</v>
      </c>
      <c r="K8" s="95">
        <v>1748</v>
      </c>
      <c r="L8" s="81">
        <f>K8/'1.2. Кол-во МС'!H10</f>
        <v>0.28590121033693161</v>
      </c>
      <c r="M8" s="84"/>
      <c r="N8" s="88" t="b">
        <f>C8+E8+G8+I8+K8='1.2. Кол-во МС'!H10</f>
        <v>1</v>
      </c>
    </row>
    <row r="9" spans="2:14" ht="24.95" customHeight="1" thickBot="1" x14ac:dyDescent="0.3">
      <c r="B9" s="145" t="s">
        <v>4</v>
      </c>
      <c r="C9" s="93">
        <v>182</v>
      </c>
      <c r="D9" s="81">
        <f>C9/'1.2. Кол-во МС'!H11</f>
        <v>5.6138186304750155E-2</v>
      </c>
      <c r="E9" s="93">
        <v>490</v>
      </c>
      <c r="F9" s="81">
        <f>E9/'1.2. Кол-во МС'!H11</f>
        <v>0.15114127082048118</v>
      </c>
      <c r="G9" s="95">
        <v>687</v>
      </c>
      <c r="H9" s="81">
        <f>G9/'1.2. Кол-во МС'!H11</f>
        <v>0.21190623072177667</v>
      </c>
      <c r="I9" s="95">
        <v>720</v>
      </c>
      <c r="J9" s="81">
        <f>I9/'1.2. Кол-во МС'!H11</f>
        <v>0.22208513263417642</v>
      </c>
      <c r="K9" s="95">
        <v>1163</v>
      </c>
      <c r="L9" s="81">
        <f>K9/'1.2. Кол-во МС'!H11</f>
        <v>0.35872917951881556</v>
      </c>
      <c r="M9" s="84"/>
      <c r="N9" s="88" t="b">
        <f>C9+E9+G9+I9+K9='1.2. Кол-во МС'!H11</f>
        <v>1</v>
      </c>
    </row>
    <row r="10" spans="2:14" ht="24.95" customHeight="1" thickBot="1" x14ac:dyDescent="0.3">
      <c r="B10" s="145" t="s">
        <v>5</v>
      </c>
      <c r="C10" s="49">
        <v>219</v>
      </c>
      <c r="D10" s="81">
        <f>C10/'1.2. Кол-во МС'!H12</f>
        <v>9.4559585492227982E-2</v>
      </c>
      <c r="E10" s="49">
        <v>593</v>
      </c>
      <c r="F10" s="81">
        <f>E10/'1.2. Кол-во МС'!H12</f>
        <v>0.25604490500863558</v>
      </c>
      <c r="G10" s="49">
        <v>536</v>
      </c>
      <c r="H10" s="81">
        <f>G10/'1.2. Кол-во МС'!H12</f>
        <v>0.23143350604490501</v>
      </c>
      <c r="I10" s="49">
        <v>379</v>
      </c>
      <c r="J10" s="81">
        <f>I10/'1.2. Кол-во МС'!H12</f>
        <v>0.16364421416234887</v>
      </c>
      <c r="K10" s="49">
        <v>589</v>
      </c>
      <c r="L10" s="81">
        <f>K10/'1.2. Кол-во МС'!H12</f>
        <v>0.25431778929188253</v>
      </c>
      <c r="M10" s="84"/>
      <c r="N10" s="88" t="b">
        <f>C10+E10+G10+I10+K10='1.2. Кол-во МС'!H12</f>
        <v>1</v>
      </c>
    </row>
    <row r="11" spans="2:14" ht="24.95" customHeight="1" thickBot="1" x14ac:dyDescent="0.3">
      <c r="B11" s="145" t="s">
        <v>6</v>
      </c>
      <c r="C11" s="93">
        <v>464</v>
      </c>
      <c r="D11" s="81">
        <f>C11/'1.2. Кол-во МС'!H13</f>
        <v>7.0753278438548339E-2</v>
      </c>
      <c r="E11" s="93">
        <v>1132</v>
      </c>
      <c r="F11" s="81">
        <f>E11/'1.2. Кол-во МС'!H13</f>
        <v>0.17261360170783777</v>
      </c>
      <c r="G11" s="95">
        <v>1459</v>
      </c>
      <c r="H11" s="81">
        <f>G11/'1.2. Кол-во МС'!H13</f>
        <v>0.22247636474534918</v>
      </c>
      <c r="I11" s="95">
        <v>1369</v>
      </c>
      <c r="J11" s="81">
        <f>I11/'1.2. Кол-во МС'!H13</f>
        <v>0.20875266849649282</v>
      </c>
      <c r="K11" s="95">
        <v>2134</v>
      </c>
      <c r="L11" s="81">
        <f>K11/'1.2. Кол-во МС'!H13</f>
        <v>0.32540408661177189</v>
      </c>
      <c r="M11" s="84"/>
      <c r="N11" s="88" t="b">
        <f>C11+E11+G11+I11+K11='1.2. Кол-во МС'!H13</f>
        <v>1</v>
      </c>
    </row>
    <row r="12" spans="2:14" ht="24.95" customHeight="1" thickBot="1" x14ac:dyDescent="0.3">
      <c r="B12" s="145" t="s">
        <v>7</v>
      </c>
      <c r="C12" s="93">
        <v>235</v>
      </c>
      <c r="D12" s="81">
        <f>C12/'1.2. Кол-во МС'!H14</f>
        <v>5.701115963124697E-2</v>
      </c>
      <c r="E12" s="93">
        <v>574</v>
      </c>
      <c r="F12" s="81">
        <f>E12/'1.2. Кол-во МС'!H14</f>
        <v>0.13925278990781173</v>
      </c>
      <c r="G12" s="95">
        <v>967</v>
      </c>
      <c r="H12" s="81">
        <f>G12/'1.2. Кол-во МС'!H14</f>
        <v>0.23459485686559922</v>
      </c>
      <c r="I12" s="95">
        <v>864</v>
      </c>
      <c r="J12" s="81">
        <f>I12/'1.2. Кол-во МС'!H14</f>
        <v>0.20960698689956331</v>
      </c>
      <c r="K12" s="95">
        <v>1482</v>
      </c>
      <c r="L12" s="81">
        <f>K12/'1.2. Кол-во МС'!H14</f>
        <v>0.35953420669577874</v>
      </c>
      <c r="M12" s="84"/>
      <c r="N12" s="88" t="b">
        <f>C12+E12+G12+I12+K12='1.2. Кол-во МС'!H14</f>
        <v>1</v>
      </c>
    </row>
    <row r="13" spans="2:14" ht="24.95" customHeight="1" thickBot="1" x14ac:dyDescent="0.3">
      <c r="B13" s="145" t="s">
        <v>8</v>
      </c>
      <c r="C13" s="93">
        <v>450</v>
      </c>
      <c r="D13" s="81">
        <f>C13/'1.2. Кол-во МС'!H15</f>
        <v>5.8854302903478942E-2</v>
      </c>
      <c r="E13" s="93">
        <v>1390</v>
      </c>
      <c r="F13" s="81">
        <f>E13/'1.2. Кол-во МС'!H15</f>
        <v>0.18179440230185717</v>
      </c>
      <c r="G13" s="95">
        <v>1498</v>
      </c>
      <c r="H13" s="81">
        <f>G13/'1.2. Кол-во МС'!H15</f>
        <v>0.19591943499869213</v>
      </c>
      <c r="I13" s="95">
        <v>1463</v>
      </c>
      <c r="J13" s="81">
        <f>I13/'1.2. Кол-во МС'!H15</f>
        <v>0.19134187810619932</v>
      </c>
      <c r="K13" s="95">
        <v>2845</v>
      </c>
      <c r="L13" s="81">
        <f>K13/'1.2. Кол-во МС'!H15</f>
        <v>0.37208998168977242</v>
      </c>
      <c r="M13" s="84"/>
      <c r="N13" s="88" t="b">
        <f>C13+E13+G13+I13+K13='1.2. Кол-во МС'!H15</f>
        <v>1</v>
      </c>
    </row>
    <row r="14" spans="2:14" ht="24.95" customHeight="1" thickBot="1" x14ac:dyDescent="0.3">
      <c r="B14" s="145" t="s">
        <v>9</v>
      </c>
      <c r="C14" s="93">
        <v>335</v>
      </c>
      <c r="D14" s="81">
        <f>C14/'1.2. Кол-во МС'!H16</f>
        <v>6.8717948717948715E-2</v>
      </c>
      <c r="E14" s="93">
        <v>1092</v>
      </c>
      <c r="F14" s="81">
        <f>E14/'1.2. Кол-во МС'!H16</f>
        <v>0.224</v>
      </c>
      <c r="G14" s="95">
        <v>1115</v>
      </c>
      <c r="H14" s="81">
        <f>G14/'1.2. Кол-во МС'!H16</f>
        <v>0.2287179487179487</v>
      </c>
      <c r="I14" s="95">
        <v>981</v>
      </c>
      <c r="J14" s="81">
        <f>I14/'1.2. Кол-во МС'!H16</f>
        <v>0.20123076923076924</v>
      </c>
      <c r="K14" s="95">
        <v>1352</v>
      </c>
      <c r="L14" s="81">
        <f>K14/'1.2. Кол-во МС'!H16</f>
        <v>0.27733333333333332</v>
      </c>
      <c r="M14" s="84"/>
      <c r="N14" s="88" t="b">
        <f>C14+E14+G14+I14+K14='1.2. Кол-во МС'!H16</f>
        <v>1</v>
      </c>
    </row>
    <row r="15" spans="2:14" ht="24.95" customHeight="1" thickBot="1" x14ac:dyDescent="0.3">
      <c r="B15" s="145" t="s">
        <v>10</v>
      </c>
      <c r="C15" s="93">
        <v>110</v>
      </c>
      <c r="D15" s="81">
        <f>C15/'1.2. Кол-во МС'!H17</f>
        <v>3.4193347839602116E-2</v>
      </c>
      <c r="E15" s="93">
        <v>417</v>
      </c>
      <c r="F15" s="81">
        <f>E15/'1.2. Кол-во МС'!H17</f>
        <v>0.12962387317376436</v>
      </c>
      <c r="G15" s="95">
        <v>680</v>
      </c>
      <c r="H15" s="81">
        <f>G15/'1.2. Кол-во МС'!H17</f>
        <v>0.21137705937208578</v>
      </c>
      <c r="I15" s="95">
        <v>759</v>
      </c>
      <c r="J15" s="81">
        <f>I15/'1.2. Кол-во МС'!H17</f>
        <v>0.23593410009325458</v>
      </c>
      <c r="K15" s="95">
        <v>1251</v>
      </c>
      <c r="L15" s="81">
        <f>K15/'1.2. Кол-во МС'!H17</f>
        <v>0.38887161952129312</v>
      </c>
      <c r="M15" s="84"/>
      <c r="N15" s="88" t="b">
        <f>C15+E15+G15+I15+K15='1.2. Кол-во МС'!H17</f>
        <v>1</v>
      </c>
    </row>
    <row r="16" spans="2:14" ht="24.95" customHeight="1" thickBot="1" x14ac:dyDescent="0.3">
      <c r="B16" s="145" t="s">
        <v>11</v>
      </c>
      <c r="C16" s="93">
        <v>290</v>
      </c>
      <c r="D16" s="81">
        <f>C16/'1.2. Кол-во МС'!H18</f>
        <v>4.772876892692561E-2</v>
      </c>
      <c r="E16" s="93">
        <v>923</v>
      </c>
      <c r="F16" s="81">
        <f>E16/'1.2. Кол-во МС'!H18</f>
        <v>0.15190915075707703</v>
      </c>
      <c r="G16" s="95">
        <v>1288</v>
      </c>
      <c r="H16" s="81">
        <f>G16/'1.2. Кол-во МС'!H18</f>
        <v>0.2119815668202765</v>
      </c>
      <c r="I16" s="95">
        <v>1242</v>
      </c>
      <c r="J16" s="81">
        <f>I16/'1.2. Кол-во МС'!H18</f>
        <v>0.2044107965766952</v>
      </c>
      <c r="K16" s="95">
        <v>2333</v>
      </c>
      <c r="L16" s="81">
        <f>K16/'1.2. Кол-во МС'!H18</f>
        <v>0.38396971691902565</v>
      </c>
      <c r="M16" s="84"/>
      <c r="N16" s="88" t="b">
        <f>C16+E16+G16+I16+K16='1.2. Кол-во МС'!H18</f>
        <v>1</v>
      </c>
    </row>
    <row r="17" spans="2:14" ht="24.95" customHeight="1" thickBot="1" x14ac:dyDescent="0.3">
      <c r="B17" s="145" t="s">
        <v>12</v>
      </c>
      <c r="C17" s="93">
        <v>366</v>
      </c>
      <c r="D17" s="81">
        <f>C17/'1.2. Кол-во МС'!H19</f>
        <v>7.2734499205087441E-2</v>
      </c>
      <c r="E17" s="93">
        <v>1044</v>
      </c>
      <c r="F17" s="81">
        <f>E17/'1.2. Кол-во МС'!H19</f>
        <v>0.20747217806041335</v>
      </c>
      <c r="G17" s="95">
        <v>1113</v>
      </c>
      <c r="H17" s="81">
        <f>G17/'1.2. Кол-во МС'!H19</f>
        <v>0.22118441971383149</v>
      </c>
      <c r="I17" s="95">
        <v>1087</v>
      </c>
      <c r="J17" s="81">
        <f>I17/'1.2. Кол-во МС'!H19</f>
        <v>0.2160174880763116</v>
      </c>
      <c r="K17" s="95">
        <v>1422</v>
      </c>
      <c r="L17" s="81">
        <f>K17/'1.2. Кол-во МС'!H19</f>
        <v>0.28259141494435613</v>
      </c>
      <c r="M17" s="84"/>
      <c r="N17" s="88" t="b">
        <f>C17+E17+G17+I17+K17='1.2. Кол-во МС'!H19</f>
        <v>1</v>
      </c>
    </row>
    <row r="18" spans="2:14" ht="24.95" customHeight="1" thickBot="1" x14ac:dyDescent="0.3">
      <c r="B18" s="145" t="s">
        <v>13</v>
      </c>
      <c r="C18" s="93">
        <v>126</v>
      </c>
      <c r="D18" s="81">
        <f>C18/'1.2. Кол-во МС'!H20</f>
        <v>6.8627450980392163E-2</v>
      </c>
      <c r="E18" s="93">
        <v>346</v>
      </c>
      <c r="F18" s="81">
        <f>E18/'1.2. Кол-во МС'!H20</f>
        <v>0.18845315904139434</v>
      </c>
      <c r="G18" s="95">
        <v>386</v>
      </c>
      <c r="H18" s="81">
        <f>G18/'1.2. Кол-во МС'!H20</f>
        <v>0.210239651416122</v>
      </c>
      <c r="I18" s="95">
        <v>412</v>
      </c>
      <c r="J18" s="81">
        <f>I18/'1.2. Кол-во МС'!H20</f>
        <v>0.22440087145969498</v>
      </c>
      <c r="K18" s="95">
        <v>566</v>
      </c>
      <c r="L18" s="81">
        <f>K18/'1.2. Кол-во МС'!H20</f>
        <v>0.30827886710239649</v>
      </c>
      <c r="M18" s="84"/>
      <c r="N18" s="88" t="b">
        <f>C18+E18+G18+I18+K18='1.2. Кол-во МС'!H20</f>
        <v>1</v>
      </c>
    </row>
    <row r="19" spans="2:14" ht="24.95" customHeight="1" thickBot="1" x14ac:dyDescent="0.3">
      <c r="B19" s="144" t="s">
        <v>16</v>
      </c>
      <c r="C19" s="11">
        <f>SUM(C5:C18)</f>
        <v>4173</v>
      </c>
      <c r="D19" s="117">
        <f>C19/'1.2. Кол-во МС'!H21</f>
        <v>6.670609674222322E-2</v>
      </c>
      <c r="E19" s="11">
        <f>SUM(E5:E18)</f>
        <v>12068</v>
      </c>
      <c r="F19" s="117">
        <f>E19/'1.2. Кол-во МС'!H21</f>
        <v>0.19290898046612742</v>
      </c>
      <c r="G19" s="11">
        <f>SUM(G5:G18)</f>
        <v>13640</v>
      </c>
      <c r="H19" s="117">
        <f>G19/'1.2. Кол-во МС'!H21</f>
        <v>0.21803766105054509</v>
      </c>
      <c r="I19" s="11">
        <f>SUM(I5:I18)</f>
        <v>12664</v>
      </c>
      <c r="J19" s="117">
        <f>I19/'1.2. Кол-во МС'!H21</f>
        <v>0.20243613926276416</v>
      </c>
      <c r="K19" s="11">
        <f>SUM(K5:K18)</f>
        <v>20013</v>
      </c>
      <c r="L19" s="117">
        <f>K19/'1.2. Кол-во МС'!H21</f>
        <v>0.31991112247834008</v>
      </c>
      <c r="M19" s="84"/>
      <c r="N19" s="88" t="b">
        <f>C19+E19+G19+I19+K19='1.2. Кол-во МС'!H21</f>
        <v>1</v>
      </c>
    </row>
    <row r="22" spans="2:14" x14ac:dyDescent="0.2">
      <c r="G22" s="20"/>
    </row>
  </sheetData>
  <sheetProtection formatCells="0" formatColumns="0" formatRows="0" selectLockedCells="1"/>
  <mergeCells count="1">
    <mergeCell ref="B2:L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CE123-2882-456A-B626-1C4C1992013D}">
  <dimension ref="B1:T19"/>
  <sheetViews>
    <sheetView view="pageBreakPreview" zoomScale="80" zoomScaleNormal="90" zoomScaleSheetLayoutView="80" workbookViewId="0">
      <selection activeCell="B2" sqref="B2"/>
    </sheetView>
  </sheetViews>
  <sheetFormatPr defaultRowHeight="12.75" x14ac:dyDescent="0.2"/>
  <cols>
    <col min="1" max="1" width="1" style="4" customWidth="1"/>
    <col min="2" max="2" width="31.7109375" style="4" customWidth="1"/>
    <col min="3" max="3" width="8.7109375" style="4" customWidth="1"/>
    <col min="4" max="4" width="9.28515625" style="4" customWidth="1"/>
    <col min="5" max="5" width="8.7109375" style="4" customWidth="1"/>
    <col min="6" max="6" width="9.7109375" style="4" customWidth="1"/>
    <col min="7" max="14" width="8.7109375" style="4" customWidth="1"/>
    <col min="15" max="15" width="14.7109375" style="4" customWidth="1"/>
    <col min="16" max="16" width="8.7109375" style="4" customWidth="1"/>
    <col min="17" max="17" width="9.28515625" style="4" customWidth="1"/>
    <col min="18" max="18" width="11.7109375" style="4" customWidth="1"/>
    <col min="19" max="19" width="9.140625" style="4"/>
    <col min="20" max="20" width="12.42578125" style="4" customWidth="1"/>
    <col min="21" max="16384" width="9.140625" style="4"/>
  </cols>
  <sheetData>
    <row r="1" spans="2:20" ht="23.25" customHeight="1" x14ac:dyDescent="0.2">
      <c r="B1" s="221" t="s">
        <v>64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19"/>
    </row>
    <row r="2" spans="2:20" ht="15.75" x14ac:dyDescent="0.2">
      <c r="N2" s="224"/>
      <c r="O2" s="224"/>
      <c r="P2" s="224"/>
      <c r="Q2" s="37"/>
    </row>
    <row r="3" spans="2:20" ht="18" customHeight="1" x14ac:dyDescent="0.2">
      <c r="B3" s="215" t="s">
        <v>14</v>
      </c>
      <c r="C3" s="222" t="s">
        <v>56</v>
      </c>
      <c r="D3" s="223" t="s">
        <v>35</v>
      </c>
      <c r="E3" s="188" t="s">
        <v>57</v>
      </c>
      <c r="F3" s="189"/>
      <c r="G3" s="189"/>
      <c r="H3" s="189"/>
      <c r="I3" s="189"/>
      <c r="J3" s="189"/>
      <c r="K3" s="189"/>
      <c r="L3" s="190"/>
      <c r="M3" s="222" t="s">
        <v>58</v>
      </c>
      <c r="N3" s="222" t="s">
        <v>59</v>
      </c>
      <c r="O3" s="222" t="s">
        <v>112</v>
      </c>
      <c r="P3" s="222" t="s">
        <v>60</v>
      </c>
      <c r="Q3" s="225" t="s">
        <v>194</v>
      </c>
      <c r="S3" s="222" t="s">
        <v>244</v>
      </c>
      <c r="T3" s="227" t="s">
        <v>235</v>
      </c>
    </row>
    <row r="4" spans="2:20" ht="216" customHeight="1" x14ac:dyDescent="0.2">
      <c r="B4" s="217"/>
      <c r="C4" s="222"/>
      <c r="D4" s="223"/>
      <c r="E4" s="33" t="s">
        <v>61</v>
      </c>
      <c r="F4" s="23" t="s">
        <v>26</v>
      </c>
      <c r="G4" s="33" t="s">
        <v>62</v>
      </c>
      <c r="H4" s="23" t="s">
        <v>26</v>
      </c>
      <c r="I4" s="33" t="s">
        <v>63</v>
      </c>
      <c r="J4" s="38" t="s">
        <v>26</v>
      </c>
      <c r="K4" s="33" t="s">
        <v>114</v>
      </c>
      <c r="L4" s="38" t="s">
        <v>26</v>
      </c>
      <c r="M4" s="222"/>
      <c r="N4" s="222"/>
      <c r="O4" s="222"/>
      <c r="P4" s="222"/>
      <c r="Q4" s="226"/>
      <c r="S4" s="222"/>
      <c r="T4" s="228"/>
    </row>
    <row r="5" spans="2:20" ht="24.95" customHeight="1" x14ac:dyDescent="0.2">
      <c r="B5" s="145" t="s">
        <v>0</v>
      </c>
      <c r="C5" s="139">
        <f>E5+G5+I5+K5</f>
        <v>1141</v>
      </c>
      <c r="D5" s="81">
        <f>C5/'1.1. Кол-во ГС'!L7</f>
        <v>0.24081891093288307</v>
      </c>
      <c r="E5" s="140">
        <v>748</v>
      </c>
      <c r="F5" s="141">
        <f>E5/C5</f>
        <v>0.65556529360210347</v>
      </c>
      <c r="G5" s="140">
        <v>104</v>
      </c>
      <c r="H5" s="141">
        <f>G5/C5</f>
        <v>9.1148115687992984E-2</v>
      </c>
      <c r="I5" s="140">
        <v>173</v>
      </c>
      <c r="J5" s="141">
        <f>I5/C5</f>
        <v>0.15162138475021911</v>
      </c>
      <c r="K5" s="140">
        <v>116</v>
      </c>
      <c r="L5" s="141">
        <f>K5/C5</f>
        <v>0.10166520595968449</v>
      </c>
      <c r="M5" s="142">
        <v>15</v>
      </c>
      <c r="N5" s="140">
        <v>253</v>
      </c>
      <c r="O5" s="140">
        <v>125</v>
      </c>
      <c r="P5" s="142">
        <v>35</v>
      </c>
      <c r="Q5" s="143">
        <f>(E5+G5)/'1.1. Кол-во ГС'!L7</f>
        <v>0.1798227100042212</v>
      </c>
      <c r="S5" s="140">
        <v>292</v>
      </c>
      <c r="T5" s="166">
        <f>N5-S5</f>
        <v>-39</v>
      </c>
    </row>
    <row r="6" spans="2:20" ht="24.95" customHeight="1" x14ac:dyDescent="0.2">
      <c r="B6" s="145" t="s">
        <v>1</v>
      </c>
      <c r="C6" s="139">
        <f t="shared" ref="C6:C19" si="0">E6+G6+I6+K6</f>
        <v>160</v>
      </c>
      <c r="D6" s="81">
        <f>C6/'1.1. Кол-во ГС'!L8</f>
        <v>0.14349775784753363</v>
      </c>
      <c r="E6" s="140">
        <v>113</v>
      </c>
      <c r="F6" s="141">
        <f t="shared" ref="F6:F19" si="1">E6/C6</f>
        <v>0.70625000000000004</v>
      </c>
      <c r="G6" s="140">
        <v>8</v>
      </c>
      <c r="H6" s="141">
        <f t="shared" ref="H6:H19" si="2">G6/C6</f>
        <v>0.05</v>
      </c>
      <c r="I6" s="140">
        <v>17</v>
      </c>
      <c r="J6" s="141">
        <f t="shared" ref="J6:J19" si="3">I6/C6</f>
        <v>0.10625</v>
      </c>
      <c r="K6" s="140">
        <v>22</v>
      </c>
      <c r="L6" s="141">
        <f t="shared" ref="L6:L19" si="4">K6/C6</f>
        <v>0.13750000000000001</v>
      </c>
      <c r="M6" s="140">
        <v>5</v>
      </c>
      <c r="N6" s="140">
        <v>37</v>
      </c>
      <c r="O6" s="140">
        <v>8</v>
      </c>
      <c r="P6" s="142">
        <v>2</v>
      </c>
      <c r="Q6" s="143">
        <f>(E6+G6)/'1.1. Кол-во ГС'!L8</f>
        <v>0.10852017937219731</v>
      </c>
      <c r="S6" s="140">
        <v>32</v>
      </c>
      <c r="T6" s="166">
        <f t="shared" ref="T6:T19" si="5">N6-S6</f>
        <v>5</v>
      </c>
    </row>
    <row r="7" spans="2:20" ht="24.95" customHeight="1" x14ac:dyDescent="0.2">
      <c r="B7" s="145" t="s">
        <v>2</v>
      </c>
      <c r="C7" s="139">
        <f t="shared" si="0"/>
        <v>126</v>
      </c>
      <c r="D7" s="81">
        <f>C7/'1.1. Кол-во ГС'!L9</f>
        <v>0.1126005361930295</v>
      </c>
      <c r="E7" s="140">
        <v>93</v>
      </c>
      <c r="F7" s="141">
        <f t="shared" si="1"/>
        <v>0.73809523809523814</v>
      </c>
      <c r="G7" s="140">
        <v>3</v>
      </c>
      <c r="H7" s="141">
        <f t="shared" si="2"/>
        <v>2.3809523809523808E-2</v>
      </c>
      <c r="I7" s="140">
        <v>14</v>
      </c>
      <c r="J7" s="141">
        <f t="shared" si="3"/>
        <v>0.1111111111111111</v>
      </c>
      <c r="K7" s="140">
        <v>16</v>
      </c>
      <c r="L7" s="141">
        <f t="shared" si="4"/>
        <v>0.12698412698412698</v>
      </c>
      <c r="M7" s="140">
        <v>9</v>
      </c>
      <c r="N7" s="140">
        <v>25</v>
      </c>
      <c r="O7" s="140">
        <v>3</v>
      </c>
      <c r="P7" s="140">
        <v>3</v>
      </c>
      <c r="Q7" s="143">
        <f>(E7+G7)/'1.1. Кол-во ГС'!L9</f>
        <v>8.5790884718498661E-2</v>
      </c>
      <c r="S7" s="140">
        <v>34</v>
      </c>
      <c r="T7" s="166">
        <f t="shared" si="5"/>
        <v>-9</v>
      </c>
    </row>
    <row r="8" spans="2:20" ht="24.95" customHeight="1" x14ac:dyDescent="0.2">
      <c r="B8" s="145" t="s">
        <v>3</v>
      </c>
      <c r="C8" s="139">
        <f t="shared" si="0"/>
        <v>1028</v>
      </c>
      <c r="D8" s="81">
        <f>C8/'1.1. Кол-во ГС'!L10</f>
        <v>0.19157659336563548</v>
      </c>
      <c r="E8" s="140">
        <v>827</v>
      </c>
      <c r="F8" s="141">
        <f t="shared" si="1"/>
        <v>0.80447470817120625</v>
      </c>
      <c r="G8" s="140">
        <v>10</v>
      </c>
      <c r="H8" s="141">
        <f t="shared" si="2"/>
        <v>9.727626459143969E-3</v>
      </c>
      <c r="I8" s="140">
        <v>120</v>
      </c>
      <c r="J8" s="141">
        <f t="shared" si="3"/>
        <v>0.11673151750972763</v>
      </c>
      <c r="K8" s="140">
        <v>71</v>
      </c>
      <c r="L8" s="141">
        <f t="shared" si="4"/>
        <v>6.9066147859922183E-2</v>
      </c>
      <c r="M8" s="142">
        <v>55</v>
      </c>
      <c r="N8" s="140">
        <v>398</v>
      </c>
      <c r="O8" s="140">
        <v>8</v>
      </c>
      <c r="P8" s="140">
        <v>167</v>
      </c>
      <c r="Q8" s="143">
        <f>(E8+G8)/'1.1. Кол-во ГС'!L10</f>
        <v>0.15598210957882966</v>
      </c>
      <c r="S8" s="140">
        <v>295</v>
      </c>
      <c r="T8" s="166">
        <f t="shared" si="5"/>
        <v>103</v>
      </c>
    </row>
    <row r="9" spans="2:20" ht="24.95" customHeight="1" x14ac:dyDescent="0.2">
      <c r="B9" s="145" t="s">
        <v>4</v>
      </c>
      <c r="C9" s="139">
        <f t="shared" si="0"/>
        <v>390</v>
      </c>
      <c r="D9" s="81">
        <f>C9/'1.1. Кол-во ГС'!L11</f>
        <v>0.21546961325966851</v>
      </c>
      <c r="E9" s="140">
        <v>216</v>
      </c>
      <c r="F9" s="141">
        <f t="shared" si="1"/>
        <v>0.55384615384615388</v>
      </c>
      <c r="G9" s="140">
        <v>13</v>
      </c>
      <c r="H9" s="141">
        <f t="shared" si="2"/>
        <v>3.3333333333333333E-2</v>
      </c>
      <c r="I9" s="140">
        <v>69</v>
      </c>
      <c r="J9" s="141">
        <f t="shared" si="3"/>
        <v>0.17692307692307693</v>
      </c>
      <c r="K9" s="140">
        <v>92</v>
      </c>
      <c r="L9" s="141">
        <f t="shared" si="4"/>
        <v>0.23589743589743589</v>
      </c>
      <c r="M9" s="140">
        <v>3</v>
      </c>
      <c r="N9" s="140">
        <v>57</v>
      </c>
      <c r="O9" s="140">
        <v>16</v>
      </c>
      <c r="P9" s="140">
        <v>26</v>
      </c>
      <c r="Q9" s="143">
        <f>(E9+G9)/'1.1. Кол-во ГС'!L11</f>
        <v>0.12651933701657458</v>
      </c>
      <c r="S9" s="140">
        <v>66</v>
      </c>
      <c r="T9" s="166">
        <f t="shared" si="5"/>
        <v>-9</v>
      </c>
    </row>
    <row r="10" spans="2:20" ht="24.95" customHeight="1" x14ac:dyDescent="0.2">
      <c r="B10" s="145" t="s">
        <v>5</v>
      </c>
      <c r="C10" s="139">
        <f t="shared" si="0"/>
        <v>484</v>
      </c>
      <c r="D10" s="81">
        <f>C10/'1.1. Кол-во ГС'!L12</f>
        <v>0.38110236220472443</v>
      </c>
      <c r="E10" s="140">
        <v>371</v>
      </c>
      <c r="F10" s="141">
        <f t="shared" si="1"/>
        <v>0.76652892561983466</v>
      </c>
      <c r="G10" s="140">
        <v>21</v>
      </c>
      <c r="H10" s="141">
        <f t="shared" si="2"/>
        <v>4.3388429752066117E-2</v>
      </c>
      <c r="I10" s="140">
        <v>24</v>
      </c>
      <c r="J10" s="141">
        <f t="shared" si="3"/>
        <v>4.9586776859504134E-2</v>
      </c>
      <c r="K10" s="140">
        <v>68</v>
      </c>
      <c r="L10" s="141">
        <f t="shared" si="4"/>
        <v>0.14049586776859505</v>
      </c>
      <c r="M10" s="140">
        <v>0</v>
      </c>
      <c r="N10" s="140">
        <v>181</v>
      </c>
      <c r="O10" s="140">
        <v>85</v>
      </c>
      <c r="P10" s="142">
        <v>81</v>
      </c>
      <c r="Q10" s="143">
        <f>(E10+G10)/'1.1. Кол-во ГС'!L12</f>
        <v>0.30866141732283464</v>
      </c>
      <c r="S10" s="140">
        <v>119</v>
      </c>
      <c r="T10" s="166">
        <f t="shared" si="5"/>
        <v>62</v>
      </c>
    </row>
    <row r="11" spans="2:20" ht="24.95" customHeight="1" x14ac:dyDescent="0.2">
      <c r="B11" s="145" t="s">
        <v>6</v>
      </c>
      <c r="C11" s="139">
        <f t="shared" si="0"/>
        <v>837</v>
      </c>
      <c r="D11" s="81">
        <f>C11/'1.1. Кол-во ГС'!L13</f>
        <v>0.26724137931034481</v>
      </c>
      <c r="E11" s="142">
        <v>724</v>
      </c>
      <c r="F11" s="141">
        <f t="shared" si="1"/>
        <v>0.86499402628434885</v>
      </c>
      <c r="G11" s="140">
        <v>5</v>
      </c>
      <c r="H11" s="141">
        <f t="shared" si="2"/>
        <v>5.9737156511350063E-3</v>
      </c>
      <c r="I11" s="140">
        <v>80</v>
      </c>
      <c r="J11" s="141">
        <f t="shared" si="3"/>
        <v>9.55794504181601E-2</v>
      </c>
      <c r="K11" s="140">
        <v>28</v>
      </c>
      <c r="L11" s="141">
        <f t="shared" si="4"/>
        <v>3.3452807646356032E-2</v>
      </c>
      <c r="M11" s="140">
        <v>21</v>
      </c>
      <c r="N11" s="140">
        <v>216</v>
      </c>
      <c r="O11" s="142">
        <v>10</v>
      </c>
      <c r="P11" s="140">
        <v>1</v>
      </c>
      <c r="Q11" s="143">
        <f>(E11+G11)/'1.1. Кол-во ГС'!L13</f>
        <v>0.23275862068965517</v>
      </c>
      <c r="S11" s="140">
        <v>156</v>
      </c>
      <c r="T11" s="166">
        <f t="shared" si="5"/>
        <v>60</v>
      </c>
    </row>
    <row r="12" spans="2:20" ht="24.95" customHeight="1" x14ac:dyDescent="0.2">
      <c r="B12" s="145" t="s">
        <v>7</v>
      </c>
      <c r="C12" s="139">
        <f t="shared" si="0"/>
        <v>225</v>
      </c>
      <c r="D12" s="81">
        <f>C12/'1.1. Кол-во ГС'!L14</f>
        <v>0.12486126526082131</v>
      </c>
      <c r="E12" s="140">
        <v>188</v>
      </c>
      <c r="F12" s="141">
        <f t="shared" si="1"/>
        <v>0.83555555555555561</v>
      </c>
      <c r="G12" s="140">
        <v>1</v>
      </c>
      <c r="H12" s="141">
        <f t="shared" si="2"/>
        <v>4.4444444444444444E-3</v>
      </c>
      <c r="I12" s="140">
        <v>19</v>
      </c>
      <c r="J12" s="141">
        <f t="shared" si="3"/>
        <v>8.4444444444444447E-2</v>
      </c>
      <c r="K12" s="140">
        <v>17</v>
      </c>
      <c r="L12" s="141">
        <f t="shared" si="4"/>
        <v>7.5555555555555556E-2</v>
      </c>
      <c r="M12" s="140">
        <v>0</v>
      </c>
      <c r="N12" s="140">
        <v>54</v>
      </c>
      <c r="O12" s="140">
        <v>4</v>
      </c>
      <c r="P12" s="140">
        <v>7</v>
      </c>
      <c r="Q12" s="143">
        <f>(E12+G12)/'1.1. Кол-во ГС'!L14</f>
        <v>0.1048834628190899</v>
      </c>
      <c r="S12" s="140">
        <v>78</v>
      </c>
      <c r="T12" s="166">
        <f t="shared" si="5"/>
        <v>-24</v>
      </c>
    </row>
    <row r="13" spans="2:20" ht="24.95" customHeight="1" x14ac:dyDescent="0.2">
      <c r="B13" s="145" t="s">
        <v>8</v>
      </c>
      <c r="C13" s="139">
        <f t="shared" si="0"/>
        <v>464</v>
      </c>
      <c r="D13" s="81">
        <f>C13/'1.1. Кол-во ГС'!L15</f>
        <v>0.1177963950241178</v>
      </c>
      <c r="E13" s="140">
        <v>376</v>
      </c>
      <c r="F13" s="141">
        <f t="shared" si="1"/>
        <v>0.81034482758620685</v>
      </c>
      <c r="G13" s="142">
        <v>18</v>
      </c>
      <c r="H13" s="141">
        <f t="shared" si="2"/>
        <v>3.8793103448275863E-2</v>
      </c>
      <c r="I13" s="140">
        <v>27</v>
      </c>
      <c r="J13" s="141">
        <f t="shared" si="3"/>
        <v>5.8189655172413791E-2</v>
      </c>
      <c r="K13" s="140">
        <v>43</v>
      </c>
      <c r="L13" s="141">
        <f t="shared" si="4"/>
        <v>9.2672413793103453E-2</v>
      </c>
      <c r="M13" s="140">
        <v>6</v>
      </c>
      <c r="N13" s="140">
        <v>79</v>
      </c>
      <c r="O13" s="142">
        <v>30</v>
      </c>
      <c r="P13" s="140">
        <v>55</v>
      </c>
      <c r="Q13" s="143">
        <f>(E13+G13)/'1.1. Кол-во ГС'!L15</f>
        <v>0.10002538715410003</v>
      </c>
      <c r="S13" s="140">
        <v>142</v>
      </c>
      <c r="T13" s="166">
        <f t="shared" si="5"/>
        <v>-63</v>
      </c>
    </row>
    <row r="14" spans="2:20" ht="24.95" customHeight="1" x14ac:dyDescent="0.2">
      <c r="B14" s="145" t="s">
        <v>9</v>
      </c>
      <c r="C14" s="139">
        <f t="shared" si="0"/>
        <v>374</v>
      </c>
      <c r="D14" s="81">
        <f>C14/'1.1. Кол-во ГС'!L16</f>
        <v>0.19101123595505617</v>
      </c>
      <c r="E14" s="140">
        <v>245</v>
      </c>
      <c r="F14" s="141">
        <f t="shared" si="1"/>
        <v>0.65508021390374327</v>
      </c>
      <c r="G14" s="142">
        <v>56</v>
      </c>
      <c r="H14" s="141">
        <f t="shared" si="2"/>
        <v>0.1497326203208556</v>
      </c>
      <c r="I14" s="140">
        <v>20</v>
      </c>
      <c r="J14" s="141">
        <f t="shared" si="3"/>
        <v>5.3475935828877004E-2</v>
      </c>
      <c r="K14" s="140">
        <v>53</v>
      </c>
      <c r="L14" s="141">
        <f t="shared" si="4"/>
        <v>0.14171122994652408</v>
      </c>
      <c r="M14" s="142">
        <v>6</v>
      </c>
      <c r="N14" s="140">
        <v>88</v>
      </c>
      <c r="O14" s="142">
        <v>65</v>
      </c>
      <c r="P14" s="142">
        <v>61</v>
      </c>
      <c r="Q14" s="143">
        <f>(E14+G14)/'1.1. Кол-во ГС'!L16</f>
        <v>0.15372829417773237</v>
      </c>
      <c r="S14" s="140">
        <v>82</v>
      </c>
      <c r="T14" s="166">
        <f t="shared" si="5"/>
        <v>6</v>
      </c>
    </row>
    <row r="15" spans="2:20" ht="24.95" customHeight="1" x14ac:dyDescent="0.2">
      <c r="B15" s="145" t="s">
        <v>10</v>
      </c>
      <c r="C15" s="139">
        <f t="shared" si="0"/>
        <v>237</v>
      </c>
      <c r="D15" s="81">
        <f>C15/'1.1. Кол-во ГС'!L17</f>
        <v>0.1595959595959596</v>
      </c>
      <c r="E15" s="140">
        <v>92</v>
      </c>
      <c r="F15" s="141">
        <f t="shared" si="1"/>
        <v>0.3881856540084388</v>
      </c>
      <c r="G15" s="142">
        <v>3</v>
      </c>
      <c r="H15" s="141">
        <f t="shared" si="2"/>
        <v>1.2658227848101266E-2</v>
      </c>
      <c r="I15" s="140">
        <v>91</v>
      </c>
      <c r="J15" s="141">
        <f t="shared" si="3"/>
        <v>0.38396624472573837</v>
      </c>
      <c r="K15" s="140">
        <v>51</v>
      </c>
      <c r="L15" s="141">
        <f t="shared" si="4"/>
        <v>0.21518987341772153</v>
      </c>
      <c r="M15" s="140">
        <v>6</v>
      </c>
      <c r="N15" s="140">
        <v>39</v>
      </c>
      <c r="O15" s="142">
        <v>3</v>
      </c>
      <c r="P15" s="140">
        <v>1</v>
      </c>
      <c r="Q15" s="143">
        <f>(E15+G15)/'1.1. Кол-во ГС'!L17</f>
        <v>6.3973063973063973E-2</v>
      </c>
      <c r="R15" s="17"/>
      <c r="S15" s="140">
        <v>42</v>
      </c>
      <c r="T15" s="166">
        <f t="shared" si="5"/>
        <v>-3</v>
      </c>
    </row>
    <row r="16" spans="2:20" ht="24.95" customHeight="1" x14ac:dyDescent="0.2">
      <c r="B16" s="145" t="s">
        <v>11</v>
      </c>
      <c r="C16" s="139">
        <f t="shared" si="0"/>
        <v>559</v>
      </c>
      <c r="D16" s="81">
        <f>C16/'1.1. Кол-во ГС'!L18</f>
        <v>0.14173427991886409</v>
      </c>
      <c r="E16" s="140">
        <v>311</v>
      </c>
      <c r="F16" s="141">
        <f t="shared" si="1"/>
        <v>0.55635062611806796</v>
      </c>
      <c r="G16" s="142">
        <v>157</v>
      </c>
      <c r="H16" s="141">
        <f t="shared" si="2"/>
        <v>0.28085867620751342</v>
      </c>
      <c r="I16" s="140">
        <v>26</v>
      </c>
      <c r="J16" s="141">
        <f t="shared" si="3"/>
        <v>4.6511627906976744E-2</v>
      </c>
      <c r="K16" s="140">
        <v>65</v>
      </c>
      <c r="L16" s="141">
        <f t="shared" si="4"/>
        <v>0.11627906976744186</v>
      </c>
      <c r="M16" s="140">
        <v>6</v>
      </c>
      <c r="N16" s="142">
        <v>129</v>
      </c>
      <c r="O16" s="140">
        <v>50</v>
      </c>
      <c r="P16" s="140">
        <v>48</v>
      </c>
      <c r="Q16" s="143">
        <f>(E16+G16)/'1.1. Кол-во ГС'!L18</f>
        <v>0.11866125760649088</v>
      </c>
      <c r="S16" s="142">
        <v>66</v>
      </c>
      <c r="T16" s="166">
        <f t="shared" si="5"/>
        <v>63</v>
      </c>
    </row>
    <row r="17" spans="2:20" ht="24.95" customHeight="1" x14ac:dyDescent="0.2">
      <c r="B17" s="145" t="s">
        <v>12</v>
      </c>
      <c r="C17" s="139">
        <f t="shared" si="0"/>
        <v>437</v>
      </c>
      <c r="D17" s="81">
        <f>C17/'1.1. Кол-во ГС'!L19</f>
        <v>0.18572035699107522</v>
      </c>
      <c r="E17" s="140">
        <v>301</v>
      </c>
      <c r="F17" s="141">
        <f t="shared" si="1"/>
        <v>0.68878718535469108</v>
      </c>
      <c r="G17" s="140">
        <v>46</v>
      </c>
      <c r="H17" s="141">
        <f t="shared" si="2"/>
        <v>0.10526315789473684</v>
      </c>
      <c r="I17" s="140">
        <v>34</v>
      </c>
      <c r="J17" s="141">
        <f t="shared" si="3"/>
        <v>7.780320366132723E-2</v>
      </c>
      <c r="K17" s="140">
        <v>56</v>
      </c>
      <c r="L17" s="141">
        <f t="shared" si="4"/>
        <v>0.12814645308924486</v>
      </c>
      <c r="M17" s="140">
        <v>3</v>
      </c>
      <c r="N17" s="140">
        <v>91</v>
      </c>
      <c r="O17" s="142">
        <v>40</v>
      </c>
      <c r="P17" s="142">
        <v>20</v>
      </c>
      <c r="Q17" s="143">
        <f>(E17+G17)/'1.1. Кол-во ГС'!L19</f>
        <v>0.14747131321716958</v>
      </c>
      <c r="S17" s="140">
        <v>86</v>
      </c>
      <c r="T17" s="166">
        <f t="shared" si="5"/>
        <v>5</v>
      </c>
    </row>
    <row r="18" spans="2:20" ht="24.95" customHeight="1" x14ac:dyDescent="0.2">
      <c r="B18" s="145" t="s">
        <v>13</v>
      </c>
      <c r="C18" s="139">
        <f t="shared" si="0"/>
        <v>332</v>
      </c>
      <c r="D18" s="81">
        <f>C18/'1.1. Кол-во ГС'!L20</f>
        <v>0.25208807896735003</v>
      </c>
      <c r="E18" s="140">
        <v>227</v>
      </c>
      <c r="F18" s="141">
        <f t="shared" si="1"/>
        <v>0.6837349397590361</v>
      </c>
      <c r="G18" s="142">
        <v>11</v>
      </c>
      <c r="H18" s="141">
        <f t="shared" si="2"/>
        <v>3.313253012048193E-2</v>
      </c>
      <c r="I18" s="140">
        <v>31</v>
      </c>
      <c r="J18" s="141">
        <f t="shared" si="3"/>
        <v>9.337349397590361E-2</v>
      </c>
      <c r="K18" s="140">
        <v>63</v>
      </c>
      <c r="L18" s="141">
        <f t="shared" si="4"/>
        <v>0.18975903614457831</v>
      </c>
      <c r="M18" s="142">
        <v>1</v>
      </c>
      <c r="N18" s="140">
        <v>62</v>
      </c>
      <c r="O18" s="142">
        <v>11</v>
      </c>
      <c r="P18" s="142">
        <v>44</v>
      </c>
      <c r="Q18" s="143">
        <f>(E18+G18)/'1.1. Кол-во ГС'!L20</f>
        <v>0.18071374335611237</v>
      </c>
      <c r="S18" s="140">
        <v>62</v>
      </c>
      <c r="T18" s="166">
        <f t="shared" si="5"/>
        <v>0</v>
      </c>
    </row>
    <row r="19" spans="2:20" ht="24.95" customHeight="1" x14ac:dyDescent="0.2">
      <c r="B19" s="144" t="s">
        <v>16</v>
      </c>
      <c r="C19" s="123">
        <f t="shared" si="0"/>
        <v>6794</v>
      </c>
      <c r="D19" s="117">
        <f>C19/'1.1. Кол-во ГС'!L21</f>
        <v>0.19220323639244088</v>
      </c>
      <c r="E19" s="124">
        <f>SUM(E5:E18)</f>
        <v>4832</v>
      </c>
      <c r="F19" s="125">
        <f t="shared" si="1"/>
        <v>0.7112157786282014</v>
      </c>
      <c r="G19" s="124">
        <f>SUM(G5:G18)</f>
        <v>456</v>
      </c>
      <c r="H19" s="125">
        <f t="shared" si="2"/>
        <v>6.7118045334118345E-2</v>
      </c>
      <c r="I19" s="124">
        <f>SUM(I5:I18)</f>
        <v>745</v>
      </c>
      <c r="J19" s="125">
        <f t="shared" si="3"/>
        <v>0.10965557845157492</v>
      </c>
      <c r="K19" s="126">
        <f>SUM(K5:K18)</f>
        <v>761</v>
      </c>
      <c r="L19" s="125">
        <f t="shared" si="4"/>
        <v>0.11201059758610539</v>
      </c>
      <c r="M19" s="124">
        <f>SUM(M5:M18)</f>
        <v>136</v>
      </c>
      <c r="N19" s="124">
        <f>SUM(N5:N18)</f>
        <v>1709</v>
      </c>
      <c r="O19" s="124">
        <f>SUM(O5:O18)</f>
        <v>458</v>
      </c>
      <c r="P19" s="124">
        <f>SUM(P5:P18)</f>
        <v>551</v>
      </c>
      <c r="Q19" s="127">
        <f>(E19+G19)/'1.1. Кол-во ГС'!L21</f>
        <v>0.1495982799592622</v>
      </c>
      <c r="S19" s="124">
        <f>SUM(S5:S18)</f>
        <v>1552</v>
      </c>
      <c r="T19" s="166">
        <f t="shared" si="5"/>
        <v>157</v>
      </c>
    </row>
  </sheetData>
  <sheetProtection formatCells="0" formatColumns="0" formatRows="0" selectLockedCells="1"/>
  <mergeCells count="13">
    <mergeCell ref="T3:T4"/>
    <mergeCell ref="Q3:Q4"/>
    <mergeCell ref="O3:O4"/>
    <mergeCell ref="P3:P4"/>
    <mergeCell ref="B3:B4"/>
    <mergeCell ref="S3:S4"/>
    <mergeCell ref="B1:P1"/>
    <mergeCell ref="C3:C4"/>
    <mergeCell ref="D3:D4"/>
    <mergeCell ref="M3:M4"/>
    <mergeCell ref="N3:N4"/>
    <mergeCell ref="N2:P2"/>
    <mergeCell ref="E3:L3"/>
  </mergeCells>
  <phoneticPr fontId="11" type="noConversion"/>
  <printOptions horizontalCentered="1" verticalCentered="1"/>
  <pageMargins left="0.59055118110236227" right="0.59055118110236227" top="0.6692913385826772" bottom="0.6692913385826772" header="0.51181102362204722" footer="0.51181102362204722"/>
  <pageSetup paperSize="9" scale="75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B0242-1AAF-4F0F-966F-E354CCCD27BD}">
  <sheetPr>
    <pageSetUpPr fitToPage="1"/>
  </sheetPr>
  <dimension ref="B2:F20"/>
  <sheetViews>
    <sheetView zoomScale="90" zoomScaleNormal="90" workbookViewId="0">
      <selection activeCell="B3" sqref="B3"/>
    </sheetView>
  </sheetViews>
  <sheetFormatPr defaultRowHeight="12.75" x14ac:dyDescent="0.2"/>
  <cols>
    <col min="1" max="1" width="1" customWidth="1"/>
    <col min="2" max="2" width="31.42578125" customWidth="1"/>
    <col min="3" max="3" width="15.7109375" customWidth="1"/>
    <col min="4" max="4" width="16.7109375" customWidth="1"/>
    <col min="5" max="5" width="15.7109375" customWidth="1"/>
    <col min="6" max="6" width="53.7109375" customWidth="1"/>
    <col min="7" max="7" width="1.140625" customWidth="1"/>
  </cols>
  <sheetData>
    <row r="2" spans="2:6" ht="20.25" x14ac:dyDescent="0.3">
      <c r="B2" s="230" t="s">
        <v>68</v>
      </c>
      <c r="C2" s="230"/>
      <c r="D2" s="230"/>
      <c r="E2" s="230"/>
      <c r="F2" s="230"/>
    </row>
    <row r="3" spans="2:6" ht="15.75" x14ac:dyDescent="0.2">
      <c r="F3" s="2"/>
    </row>
    <row r="4" spans="2:6" ht="19.5" customHeight="1" x14ac:dyDescent="0.2">
      <c r="B4" s="229" t="s">
        <v>14</v>
      </c>
      <c r="C4" s="229" t="s">
        <v>65</v>
      </c>
      <c r="D4" s="229"/>
      <c r="E4" s="229"/>
      <c r="F4" s="229" t="s">
        <v>196</v>
      </c>
    </row>
    <row r="5" spans="2:6" ht="92.25" customHeight="1" x14ac:dyDescent="0.2">
      <c r="B5" s="229"/>
      <c r="C5" s="27" t="s">
        <v>67</v>
      </c>
      <c r="D5" s="27" t="s">
        <v>66</v>
      </c>
      <c r="E5" s="27" t="s">
        <v>173</v>
      </c>
      <c r="F5" s="229"/>
    </row>
    <row r="6" spans="2:6" ht="21.75" customHeight="1" x14ac:dyDescent="0.2">
      <c r="B6" s="3" t="s">
        <v>0</v>
      </c>
      <c r="C6" s="110">
        <v>43</v>
      </c>
      <c r="D6" s="110">
        <v>43</v>
      </c>
      <c r="E6" s="111">
        <f>C6-D6</f>
        <v>0</v>
      </c>
      <c r="F6" s="107"/>
    </row>
    <row r="7" spans="2:6" ht="19.5" customHeight="1" x14ac:dyDescent="0.2">
      <c r="B7" s="3" t="s">
        <v>1</v>
      </c>
      <c r="C7" s="110">
        <v>25</v>
      </c>
      <c r="D7" s="110">
        <v>25</v>
      </c>
      <c r="E7" s="111">
        <f t="shared" ref="E7:E20" si="0">C7-D7</f>
        <v>0</v>
      </c>
      <c r="F7" s="108"/>
    </row>
    <row r="8" spans="2:6" ht="25.5" x14ac:dyDescent="0.2">
      <c r="B8" s="3" t="s">
        <v>2</v>
      </c>
      <c r="C8" s="110">
        <v>24</v>
      </c>
      <c r="D8" s="110">
        <v>25</v>
      </c>
      <c r="E8" s="111">
        <f t="shared" si="0"/>
        <v>-1</v>
      </c>
      <c r="F8" s="107" t="s">
        <v>219</v>
      </c>
    </row>
    <row r="9" spans="2:6" ht="38.25" x14ac:dyDescent="0.2">
      <c r="B9" s="3" t="s">
        <v>3</v>
      </c>
      <c r="C9" s="110">
        <v>52</v>
      </c>
      <c r="D9" s="110">
        <v>53</v>
      </c>
      <c r="E9" s="111">
        <f t="shared" si="0"/>
        <v>-1</v>
      </c>
      <c r="F9" s="107" t="s">
        <v>220</v>
      </c>
    </row>
    <row r="10" spans="2:6" ht="38.25" x14ac:dyDescent="0.2">
      <c r="B10" s="3" t="s">
        <v>4</v>
      </c>
      <c r="C10" s="110">
        <v>29</v>
      </c>
      <c r="D10" s="110">
        <v>28</v>
      </c>
      <c r="E10" s="111">
        <f t="shared" si="0"/>
        <v>1</v>
      </c>
      <c r="F10" s="107" t="s">
        <v>223</v>
      </c>
    </row>
    <row r="11" spans="2:6" ht="76.5" x14ac:dyDescent="0.2">
      <c r="B11" s="3" t="s">
        <v>5</v>
      </c>
      <c r="C11" s="110">
        <v>24</v>
      </c>
      <c r="D11" s="110">
        <v>26</v>
      </c>
      <c r="E11" s="111">
        <f t="shared" si="0"/>
        <v>-2</v>
      </c>
      <c r="F11" s="107" t="s">
        <v>221</v>
      </c>
    </row>
    <row r="12" spans="2:6" ht="38.25" x14ac:dyDescent="0.2">
      <c r="B12" s="3" t="s">
        <v>6</v>
      </c>
      <c r="C12" s="110">
        <v>38</v>
      </c>
      <c r="D12" s="110">
        <v>37</v>
      </c>
      <c r="E12" s="111">
        <f t="shared" si="0"/>
        <v>1</v>
      </c>
      <c r="F12" s="107" t="s">
        <v>224</v>
      </c>
    </row>
    <row r="13" spans="2:6" ht="38.25" x14ac:dyDescent="0.2">
      <c r="B13" s="3" t="s">
        <v>7</v>
      </c>
      <c r="C13" s="110">
        <v>33</v>
      </c>
      <c r="D13" s="110">
        <v>32</v>
      </c>
      <c r="E13" s="111">
        <f t="shared" si="0"/>
        <v>1</v>
      </c>
      <c r="F13" s="107" t="s">
        <v>225</v>
      </c>
    </row>
    <row r="14" spans="2:6" ht="92.25" customHeight="1" x14ac:dyDescent="0.2">
      <c r="B14" s="3" t="s">
        <v>8</v>
      </c>
      <c r="C14" s="110">
        <v>46</v>
      </c>
      <c r="D14" s="110">
        <v>45</v>
      </c>
      <c r="E14" s="111">
        <f t="shared" si="0"/>
        <v>1</v>
      </c>
      <c r="F14" s="107" t="s">
        <v>226</v>
      </c>
    </row>
    <row r="15" spans="2:6" ht="51" x14ac:dyDescent="0.2">
      <c r="B15" s="3" t="s">
        <v>9</v>
      </c>
      <c r="C15" s="110">
        <v>32</v>
      </c>
      <c r="D15" s="112">
        <v>30</v>
      </c>
      <c r="E15" s="111">
        <f t="shared" si="0"/>
        <v>2</v>
      </c>
      <c r="F15" s="107" t="s">
        <v>228</v>
      </c>
    </row>
    <row r="16" spans="2:6" ht="25.5" x14ac:dyDescent="0.2">
      <c r="B16" s="3" t="s">
        <v>10</v>
      </c>
      <c r="C16" s="110">
        <v>32</v>
      </c>
      <c r="D16" s="110">
        <v>31</v>
      </c>
      <c r="E16" s="111">
        <f t="shared" si="0"/>
        <v>1</v>
      </c>
      <c r="F16" s="107" t="s">
        <v>229</v>
      </c>
    </row>
    <row r="17" spans="2:6" ht="38.25" x14ac:dyDescent="0.2">
      <c r="B17" s="3" t="s">
        <v>11</v>
      </c>
      <c r="C17" s="110">
        <v>39</v>
      </c>
      <c r="D17" s="110">
        <v>38</v>
      </c>
      <c r="E17" s="111">
        <f t="shared" si="0"/>
        <v>1</v>
      </c>
      <c r="F17" s="107" t="s">
        <v>230</v>
      </c>
    </row>
    <row r="18" spans="2:6" ht="18.75" x14ac:dyDescent="0.2">
      <c r="B18" s="3" t="s">
        <v>12</v>
      </c>
      <c r="C18" s="110">
        <v>40</v>
      </c>
      <c r="D18" s="110">
        <v>40</v>
      </c>
      <c r="E18" s="111">
        <f t="shared" si="0"/>
        <v>0</v>
      </c>
      <c r="F18" s="107"/>
    </row>
    <row r="19" spans="2:6" ht="89.25" x14ac:dyDescent="0.2">
      <c r="B19" s="3" t="s">
        <v>13</v>
      </c>
      <c r="C19" s="112">
        <v>24</v>
      </c>
      <c r="D19" s="112">
        <v>23</v>
      </c>
      <c r="E19" s="111">
        <f t="shared" si="0"/>
        <v>1</v>
      </c>
      <c r="F19" s="107" t="s">
        <v>238</v>
      </c>
    </row>
    <row r="20" spans="2:6" ht="18.75" x14ac:dyDescent="0.2">
      <c r="B20" s="1" t="s">
        <v>16</v>
      </c>
      <c r="C20" s="113">
        <f>SUM(C6:C19)</f>
        <v>481</v>
      </c>
      <c r="D20" s="113">
        <f>SUM(D6:D19)</f>
        <v>476</v>
      </c>
      <c r="E20" s="162">
        <f t="shared" si="0"/>
        <v>5</v>
      </c>
      <c r="F20" s="89"/>
    </row>
  </sheetData>
  <sheetProtection formatCells="0" formatColumns="0" formatRows="0" selectLockedCells="1"/>
  <mergeCells count="4">
    <mergeCell ref="C4:E4"/>
    <mergeCell ref="B4:B5"/>
    <mergeCell ref="F4:F5"/>
    <mergeCell ref="B2:F2"/>
  </mergeCells>
  <phoneticPr fontId="11" type="noConversion"/>
  <printOptions horizontalCentered="1" verticalCentered="1"/>
  <pageMargins left="0.59055118110236227" right="0.59055118110236227" top="0.59055118110236227" bottom="0.59055118110236227" header="0.51181102362204722" footer="0.51181102362204722"/>
  <pageSetup paperSize="9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3F34-77B5-44A2-AB4A-22EBAC9BD9AF}">
  <sheetPr>
    <pageSetUpPr fitToPage="1"/>
  </sheetPr>
  <dimension ref="B1:P20"/>
  <sheetViews>
    <sheetView tabSelected="1" view="pageBreakPreview" topLeftCell="A4" zoomScale="80" zoomScaleNormal="90" zoomScaleSheetLayoutView="80" workbookViewId="0">
      <selection activeCell="C6" sqref="C6:C19"/>
    </sheetView>
  </sheetViews>
  <sheetFormatPr defaultRowHeight="18.75" x14ac:dyDescent="0.3"/>
  <cols>
    <col min="1" max="1" width="2" style="64" customWidth="1"/>
    <col min="2" max="3" width="31.42578125" style="64" customWidth="1"/>
    <col min="4" max="5" width="18.140625" style="64" customWidth="1"/>
    <col min="6" max="11" width="15.7109375" style="64" customWidth="1"/>
    <col min="12" max="12" width="12.7109375" style="64" customWidth="1"/>
    <col min="13" max="13" width="8.7109375" style="64" customWidth="1"/>
    <col min="14" max="14" width="14.85546875" style="64" customWidth="1"/>
    <col min="15" max="15" width="15.7109375" style="64" customWidth="1"/>
    <col min="16" max="16" width="17.140625" style="64" customWidth="1"/>
    <col min="17" max="16384" width="9.140625" style="64"/>
  </cols>
  <sheetData>
    <row r="1" spans="2:16" x14ac:dyDescent="0.3">
      <c r="B1" s="233" t="s">
        <v>135</v>
      </c>
      <c r="C1" s="233"/>
      <c r="D1" s="233"/>
      <c r="E1" s="233"/>
      <c r="F1" s="233"/>
      <c r="G1" s="233"/>
      <c r="H1" s="233"/>
      <c r="I1" s="233"/>
      <c r="J1" s="233"/>
      <c r="K1" s="233"/>
      <c r="L1" s="73"/>
    </row>
    <row r="2" spans="2:16" ht="24" customHeight="1" x14ac:dyDescent="0.3"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73"/>
    </row>
    <row r="3" spans="2:16" ht="9" customHeight="1" x14ac:dyDescent="0.3">
      <c r="I3" s="237"/>
      <c r="J3" s="237"/>
      <c r="K3" s="237"/>
    </row>
    <row r="4" spans="2:16" ht="174.75" customHeight="1" x14ac:dyDescent="0.3">
      <c r="B4" s="215" t="s">
        <v>14</v>
      </c>
      <c r="C4" s="180"/>
      <c r="D4" s="234" t="s">
        <v>206</v>
      </c>
      <c r="E4" s="182"/>
      <c r="F4" s="236" t="s">
        <v>137</v>
      </c>
      <c r="G4" s="236"/>
      <c r="H4" s="236" t="s">
        <v>140</v>
      </c>
      <c r="I4" s="236"/>
      <c r="J4" s="236" t="s">
        <v>69</v>
      </c>
      <c r="K4" s="236"/>
      <c r="L4" s="231" t="s">
        <v>115</v>
      </c>
    </row>
    <row r="5" spans="2:16" ht="153" customHeight="1" x14ac:dyDescent="0.3">
      <c r="B5" s="217"/>
      <c r="C5" s="181"/>
      <c r="D5" s="235"/>
      <c r="E5" s="183"/>
      <c r="F5" s="118" t="s">
        <v>138</v>
      </c>
      <c r="G5" s="83" t="s">
        <v>139</v>
      </c>
      <c r="H5" s="118" t="s">
        <v>138</v>
      </c>
      <c r="I5" s="83" t="s">
        <v>141</v>
      </c>
      <c r="J5" s="118" t="s">
        <v>142</v>
      </c>
      <c r="K5" s="83" t="s">
        <v>139</v>
      </c>
      <c r="L5" s="232"/>
      <c r="N5" s="167" t="s">
        <v>209</v>
      </c>
      <c r="O5" s="167" t="s">
        <v>239</v>
      </c>
      <c r="P5" s="167" t="s">
        <v>240</v>
      </c>
    </row>
    <row r="6" spans="2:16" ht="23.1" customHeight="1" x14ac:dyDescent="0.3">
      <c r="B6" s="3" t="s">
        <v>0</v>
      </c>
      <c r="C6" s="301">
        <f>D6+L6</f>
        <v>538</v>
      </c>
      <c r="D6" s="93">
        <v>249</v>
      </c>
      <c r="E6" s="93"/>
      <c r="F6" s="93">
        <v>7</v>
      </c>
      <c r="G6" s="81">
        <f>F6/D6</f>
        <v>2.8112449799196786E-2</v>
      </c>
      <c r="H6" s="93">
        <v>56</v>
      </c>
      <c r="I6" s="81">
        <f>H6/D6</f>
        <v>0.22489959839357429</v>
      </c>
      <c r="J6" s="93">
        <v>0</v>
      </c>
      <c r="K6" s="81">
        <f>J6/D6</f>
        <v>0</v>
      </c>
      <c r="L6" s="93">
        <v>289</v>
      </c>
      <c r="N6" s="175">
        <f>D6+L6</f>
        <v>538</v>
      </c>
      <c r="O6" s="176">
        <f>D6/N6</f>
        <v>0.46282527881040891</v>
      </c>
      <c r="P6" s="176">
        <f>L6/N6</f>
        <v>0.53717472118959109</v>
      </c>
    </row>
    <row r="7" spans="2:16" ht="23.1" customHeight="1" x14ac:dyDescent="0.3">
      <c r="B7" s="3" t="s">
        <v>1</v>
      </c>
      <c r="C7" s="301">
        <f t="shared" ref="C7:C19" si="0">D7+L7</f>
        <v>96</v>
      </c>
      <c r="D7" s="93">
        <v>78</v>
      </c>
      <c r="E7" s="93"/>
      <c r="F7" s="93">
        <v>2</v>
      </c>
      <c r="G7" s="81">
        <f t="shared" ref="G7:G20" si="1">F7/D7</f>
        <v>2.564102564102564E-2</v>
      </c>
      <c r="H7" s="93">
        <v>26</v>
      </c>
      <c r="I7" s="81">
        <f t="shared" ref="I7:I20" si="2">H7/D7</f>
        <v>0.33333333333333331</v>
      </c>
      <c r="J7" s="93">
        <v>0</v>
      </c>
      <c r="K7" s="81">
        <f t="shared" ref="K7:K20" si="3">J7/D7</f>
        <v>0</v>
      </c>
      <c r="L7" s="93">
        <v>18</v>
      </c>
      <c r="N7" s="175">
        <f t="shared" ref="N7:N20" si="4">D7+L7</f>
        <v>96</v>
      </c>
      <c r="O7" s="176">
        <f t="shared" ref="O7:O20" si="5">D7/N7</f>
        <v>0.8125</v>
      </c>
      <c r="P7" s="176">
        <f t="shared" ref="P7:P20" si="6">L7/N7</f>
        <v>0.1875</v>
      </c>
    </row>
    <row r="8" spans="2:16" ht="23.1" customHeight="1" x14ac:dyDescent="0.3">
      <c r="B8" s="3" t="s">
        <v>2</v>
      </c>
      <c r="C8" s="301">
        <f t="shared" si="0"/>
        <v>88</v>
      </c>
      <c r="D8" s="93">
        <v>35</v>
      </c>
      <c r="E8" s="93"/>
      <c r="F8" s="93">
        <v>1</v>
      </c>
      <c r="G8" s="81">
        <f t="shared" si="1"/>
        <v>2.8571428571428571E-2</v>
      </c>
      <c r="H8" s="93">
        <v>4</v>
      </c>
      <c r="I8" s="81">
        <f t="shared" si="2"/>
        <v>0.11428571428571428</v>
      </c>
      <c r="J8" s="93">
        <v>0</v>
      </c>
      <c r="K8" s="81">
        <f t="shared" si="3"/>
        <v>0</v>
      </c>
      <c r="L8" s="93">
        <v>53</v>
      </c>
      <c r="N8" s="175">
        <f t="shared" si="4"/>
        <v>88</v>
      </c>
      <c r="O8" s="176">
        <f t="shared" si="5"/>
        <v>0.39772727272727271</v>
      </c>
      <c r="P8" s="176">
        <f t="shared" si="6"/>
        <v>0.60227272727272729</v>
      </c>
    </row>
    <row r="9" spans="2:16" ht="23.1" customHeight="1" x14ac:dyDescent="0.3">
      <c r="B9" s="3" t="s">
        <v>3</v>
      </c>
      <c r="C9" s="301">
        <f t="shared" si="0"/>
        <v>725</v>
      </c>
      <c r="D9" s="93">
        <v>396</v>
      </c>
      <c r="E9" s="93"/>
      <c r="F9" s="93">
        <v>22</v>
      </c>
      <c r="G9" s="81">
        <f t="shared" si="1"/>
        <v>5.5555555555555552E-2</v>
      </c>
      <c r="H9" s="93">
        <v>100</v>
      </c>
      <c r="I9" s="81">
        <f t="shared" si="2"/>
        <v>0.25252525252525254</v>
      </c>
      <c r="J9" s="93">
        <v>0</v>
      </c>
      <c r="K9" s="81">
        <f t="shared" si="3"/>
        <v>0</v>
      </c>
      <c r="L9" s="93">
        <v>329</v>
      </c>
      <c r="N9" s="175">
        <f t="shared" si="4"/>
        <v>725</v>
      </c>
      <c r="O9" s="176">
        <f t="shared" si="5"/>
        <v>0.54620689655172416</v>
      </c>
      <c r="P9" s="176">
        <f t="shared" si="6"/>
        <v>0.45379310344827584</v>
      </c>
    </row>
    <row r="10" spans="2:16" ht="23.1" customHeight="1" x14ac:dyDescent="0.3">
      <c r="B10" s="3" t="s">
        <v>4</v>
      </c>
      <c r="C10" s="301">
        <f t="shared" si="0"/>
        <v>202</v>
      </c>
      <c r="D10" s="93">
        <v>140</v>
      </c>
      <c r="E10" s="93"/>
      <c r="F10" s="93">
        <v>20</v>
      </c>
      <c r="G10" s="81">
        <f t="shared" si="1"/>
        <v>0.14285714285714285</v>
      </c>
      <c r="H10" s="93">
        <v>34</v>
      </c>
      <c r="I10" s="81">
        <f t="shared" si="2"/>
        <v>0.24285714285714285</v>
      </c>
      <c r="J10" s="93">
        <v>0</v>
      </c>
      <c r="K10" s="81">
        <f t="shared" si="3"/>
        <v>0</v>
      </c>
      <c r="L10" s="93">
        <v>62</v>
      </c>
      <c r="N10" s="175">
        <f t="shared" si="4"/>
        <v>202</v>
      </c>
      <c r="O10" s="176">
        <f t="shared" si="5"/>
        <v>0.69306930693069302</v>
      </c>
      <c r="P10" s="176">
        <f t="shared" si="6"/>
        <v>0.30693069306930693</v>
      </c>
    </row>
    <row r="11" spans="2:16" ht="23.1" customHeight="1" x14ac:dyDescent="0.3">
      <c r="B11" s="3" t="s">
        <v>5</v>
      </c>
      <c r="C11" s="301">
        <f t="shared" si="0"/>
        <v>582</v>
      </c>
      <c r="D11" s="93">
        <v>170</v>
      </c>
      <c r="E11" s="300"/>
      <c r="F11" s="96">
        <v>41</v>
      </c>
      <c r="G11" s="81">
        <f t="shared" si="1"/>
        <v>0.2411764705882353</v>
      </c>
      <c r="H11" s="49">
        <v>86</v>
      </c>
      <c r="I11" s="81">
        <f t="shared" si="2"/>
        <v>0.50588235294117645</v>
      </c>
      <c r="J11" s="93">
        <v>0</v>
      </c>
      <c r="K11" s="81">
        <f t="shared" si="3"/>
        <v>0</v>
      </c>
      <c r="L11" s="93">
        <v>412</v>
      </c>
      <c r="N11" s="175">
        <f t="shared" si="4"/>
        <v>582</v>
      </c>
      <c r="O11" s="176">
        <f t="shared" si="5"/>
        <v>0.29209621993127149</v>
      </c>
      <c r="P11" s="176">
        <f t="shared" si="6"/>
        <v>0.70790378006872856</v>
      </c>
    </row>
    <row r="12" spans="2:16" ht="23.1" customHeight="1" x14ac:dyDescent="0.3">
      <c r="B12" s="3" t="s">
        <v>6</v>
      </c>
      <c r="C12" s="301">
        <f t="shared" si="0"/>
        <v>36</v>
      </c>
      <c r="D12" s="93">
        <v>1</v>
      </c>
      <c r="E12" s="93"/>
      <c r="F12" s="93">
        <v>0</v>
      </c>
      <c r="G12" s="81">
        <v>0</v>
      </c>
      <c r="H12" s="93">
        <v>1</v>
      </c>
      <c r="I12" s="81">
        <v>0</v>
      </c>
      <c r="J12" s="93">
        <v>0</v>
      </c>
      <c r="K12" s="81">
        <v>0</v>
      </c>
      <c r="L12" s="93">
        <v>35</v>
      </c>
      <c r="N12" s="175">
        <f t="shared" si="4"/>
        <v>36</v>
      </c>
      <c r="O12" s="176">
        <f t="shared" si="5"/>
        <v>2.7777777777777776E-2</v>
      </c>
      <c r="P12" s="176">
        <f t="shared" si="6"/>
        <v>0.97222222222222221</v>
      </c>
    </row>
    <row r="13" spans="2:16" ht="23.1" customHeight="1" x14ac:dyDescent="0.3">
      <c r="B13" s="3" t="s">
        <v>7</v>
      </c>
      <c r="C13" s="301">
        <f t="shared" si="0"/>
        <v>158</v>
      </c>
      <c r="D13" s="93">
        <v>91</v>
      </c>
      <c r="E13" s="93"/>
      <c r="F13" s="93">
        <v>27</v>
      </c>
      <c r="G13" s="81">
        <f t="shared" si="1"/>
        <v>0.2967032967032967</v>
      </c>
      <c r="H13" s="93">
        <v>29</v>
      </c>
      <c r="I13" s="81">
        <f t="shared" si="2"/>
        <v>0.31868131868131866</v>
      </c>
      <c r="J13" s="93">
        <v>0</v>
      </c>
      <c r="K13" s="81">
        <f t="shared" si="3"/>
        <v>0</v>
      </c>
      <c r="L13" s="93">
        <v>67</v>
      </c>
      <c r="N13" s="175">
        <f t="shared" si="4"/>
        <v>158</v>
      </c>
      <c r="O13" s="176">
        <f t="shared" si="5"/>
        <v>0.57594936708860756</v>
      </c>
      <c r="P13" s="176">
        <f t="shared" si="6"/>
        <v>0.42405063291139239</v>
      </c>
    </row>
    <row r="14" spans="2:16" ht="23.1" customHeight="1" x14ac:dyDescent="0.3">
      <c r="B14" s="3" t="s">
        <v>8</v>
      </c>
      <c r="C14" s="301">
        <f t="shared" si="0"/>
        <v>233</v>
      </c>
      <c r="D14" s="93">
        <v>111</v>
      </c>
      <c r="E14" s="93"/>
      <c r="F14" s="93">
        <v>11</v>
      </c>
      <c r="G14" s="81">
        <f t="shared" si="1"/>
        <v>9.90990990990991E-2</v>
      </c>
      <c r="H14" s="93">
        <v>66</v>
      </c>
      <c r="I14" s="81">
        <f t="shared" si="2"/>
        <v>0.59459459459459463</v>
      </c>
      <c r="J14" s="93">
        <v>1</v>
      </c>
      <c r="K14" s="81">
        <f t="shared" si="3"/>
        <v>9.0090090090090089E-3</v>
      </c>
      <c r="L14" s="93">
        <v>122</v>
      </c>
      <c r="N14" s="175">
        <f t="shared" si="4"/>
        <v>233</v>
      </c>
      <c r="O14" s="176">
        <f t="shared" si="5"/>
        <v>0.47639484978540775</v>
      </c>
      <c r="P14" s="176">
        <f t="shared" si="6"/>
        <v>0.52360515021459231</v>
      </c>
    </row>
    <row r="15" spans="2:16" ht="23.1" customHeight="1" x14ac:dyDescent="0.3">
      <c r="B15" s="3" t="s">
        <v>9</v>
      </c>
      <c r="C15" s="301">
        <f t="shared" si="0"/>
        <v>375</v>
      </c>
      <c r="D15" s="93">
        <v>297</v>
      </c>
      <c r="E15" s="93"/>
      <c r="F15" s="93">
        <v>17</v>
      </c>
      <c r="G15" s="81">
        <f t="shared" si="1"/>
        <v>5.7239057239057242E-2</v>
      </c>
      <c r="H15" s="93">
        <v>59</v>
      </c>
      <c r="I15" s="81">
        <f t="shared" si="2"/>
        <v>0.19865319865319866</v>
      </c>
      <c r="J15" s="93">
        <v>0</v>
      </c>
      <c r="K15" s="81">
        <f t="shared" si="3"/>
        <v>0</v>
      </c>
      <c r="L15" s="93">
        <v>78</v>
      </c>
      <c r="N15" s="175">
        <f t="shared" si="4"/>
        <v>375</v>
      </c>
      <c r="O15" s="176">
        <f t="shared" si="5"/>
        <v>0.79200000000000004</v>
      </c>
      <c r="P15" s="176">
        <f t="shared" si="6"/>
        <v>0.20799999999999999</v>
      </c>
    </row>
    <row r="16" spans="2:16" ht="23.1" customHeight="1" x14ac:dyDescent="0.3">
      <c r="B16" s="3" t="s">
        <v>10</v>
      </c>
      <c r="C16" s="301">
        <f t="shared" si="0"/>
        <v>205</v>
      </c>
      <c r="D16" s="93">
        <v>29</v>
      </c>
      <c r="E16" s="93"/>
      <c r="F16" s="93">
        <v>1</v>
      </c>
      <c r="G16" s="81">
        <f t="shared" si="1"/>
        <v>3.4482758620689655E-2</v>
      </c>
      <c r="H16" s="93">
        <v>6</v>
      </c>
      <c r="I16" s="81">
        <f t="shared" si="2"/>
        <v>0.20689655172413793</v>
      </c>
      <c r="J16" s="93">
        <v>0</v>
      </c>
      <c r="K16" s="81">
        <f t="shared" si="3"/>
        <v>0</v>
      </c>
      <c r="L16" s="93">
        <v>176</v>
      </c>
      <c r="N16" s="175">
        <f t="shared" si="4"/>
        <v>205</v>
      </c>
      <c r="O16" s="176">
        <f t="shared" si="5"/>
        <v>0.14146341463414633</v>
      </c>
      <c r="P16" s="176">
        <f t="shared" si="6"/>
        <v>0.85853658536585364</v>
      </c>
    </row>
    <row r="17" spans="2:16" ht="23.1" customHeight="1" x14ac:dyDescent="0.3">
      <c r="B17" s="3" t="s">
        <v>11</v>
      </c>
      <c r="C17" s="301">
        <f t="shared" si="0"/>
        <v>251</v>
      </c>
      <c r="D17" s="93">
        <v>46</v>
      </c>
      <c r="E17" s="93"/>
      <c r="F17" s="93">
        <v>2</v>
      </c>
      <c r="G17" s="81">
        <f t="shared" si="1"/>
        <v>4.3478260869565216E-2</v>
      </c>
      <c r="H17" s="93">
        <v>3</v>
      </c>
      <c r="I17" s="81">
        <f t="shared" si="2"/>
        <v>6.5217391304347824E-2</v>
      </c>
      <c r="J17" s="93">
        <v>0</v>
      </c>
      <c r="K17" s="81">
        <f t="shared" si="3"/>
        <v>0</v>
      </c>
      <c r="L17" s="93">
        <v>205</v>
      </c>
      <c r="N17" s="175">
        <f t="shared" si="4"/>
        <v>251</v>
      </c>
      <c r="O17" s="176">
        <f t="shared" si="5"/>
        <v>0.18326693227091634</v>
      </c>
      <c r="P17" s="176">
        <f t="shared" si="6"/>
        <v>0.81673306772908372</v>
      </c>
    </row>
    <row r="18" spans="2:16" ht="23.1" customHeight="1" x14ac:dyDescent="0.3">
      <c r="B18" s="3" t="s">
        <v>12</v>
      </c>
      <c r="C18" s="301">
        <f t="shared" si="0"/>
        <v>67</v>
      </c>
      <c r="D18" s="93">
        <v>0</v>
      </c>
      <c r="E18" s="93"/>
      <c r="F18" s="93">
        <v>0</v>
      </c>
      <c r="G18" s="81">
        <v>0</v>
      </c>
      <c r="H18" s="93">
        <v>0</v>
      </c>
      <c r="I18" s="81">
        <v>0</v>
      </c>
      <c r="J18" s="93">
        <v>0</v>
      </c>
      <c r="K18" s="81">
        <v>0</v>
      </c>
      <c r="L18" s="93">
        <v>67</v>
      </c>
      <c r="N18" s="175">
        <f t="shared" si="4"/>
        <v>67</v>
      </c>
      <c r="O18" s="176">
        <f t="shared" si="5"/>
        <v>0</v>
      </c>
      <c r="P18" s="176">
        <f t="shared" si="6"/>
        <v>1</v>
      </c>
    </row>
    <row r="19" spans="2:16" ht="23.1" customHeight="1" x14ac:dyDescent="0.3">
      <c r="B19" s="3" t="s">
        <v>13</v>
      </c>
      <c r="C19" s="301">
        <f t="shared" si="0"/>
        <v>196</v>
      </c>
      <c r="D19" s="93">
        <v>57</v>
      </c>
      <c r="E19" s="93"/>
      <c r="F19" s="93">
        <v>7</v>
      </c>
      <c r="G19" s="81">
        <f t="shared" si="1"/>
        <v>0.12280701754385964</v>
      </c>
      <c r="H19" s="93">
        <v>12</v>
      </c>
      <c r="I19" s="81">
        <f t="shared" si="2"/>
        <v>0.21052631578947367</v>
      </c>
      <c r="J19" s="93">
        <v>0</v>
      </c>
      <c r="K19" s="81">
        <f t="shared" si="3"/>
        <v>0</v>
      </c>
      <c r="L19" s="93">
        <v>139</v>
      </c>
      <c r="N19" s="175">
        <f t="shared" si="4"/>
        <v>196</v>
      </c>
      <c r="O19" s="176">
        <f t="shared" si="5"/>
        <v>0.29081632653061223</v>
      </c>
      <c r="P19" s="176">
        <f t="shared" si="6"/>
        <v>0.70918367346938771</v>
      </c>
    </row>
    <row r="20" spans="2:16" ht="23.1" customHeight="1" x14ac:dyDescent="0.3">
      <c r="B20" s="144" t="s">
        <v>16</v>
      </c>
      <c r="C20" s="144"/>
      <c r="D20" s="11">
        <f>SUM(D6:D19)</f>
        <v>1700</v>
      </c>
      <c r="E20" s="11"/>
      <c r="F20" s="11">
        <f>SUM(F6:F19)</f>
        <v>158</v>
      </c>
      <c r="G20" s="117">
        <f t="shared" si="1"/>
        <v>9.2941176470588235E-2</v>
      </c>
      <c r="H20" s="11">
        <f>SUM(H6:H19)</f>
        <v>482</v>
      </c>
      <c r="I20" s="117">
        <f t="shared" si="2"/>
        <v>0.28352941176470586</v>
      </c>
      <c r="J20" s="11">
        <f>SUM(J6:J19)</f>
        <v>1</v>
      </c>
      <c r="K20" s="117">
        <f t="shared" si="3"/>
        <v>5.8823529411764701E-4</v>
      </c>
      <c r="L20" s="11">
        <f>SUM(L6:L19)</f>
        <v>2052</v>
      </c>
      <c r="N20" s="177">
        <f t="shared" si="4"/>
        <v>3752</v>
      </c>
      <c r="O20" s="178">
        <f t="shared" si="5"/>
        <v>0.453091684434968</v>
      </c>
      <c r="P20" s="178">
        <f t="shared" si="6"/>
        <v>0.54690831556503194</v>
      </c>
    </row>
  </sheetData>
  <sheetProtection formatCells="0" formatColumns="0" formatRows="0" selectLockedCells="1"/>
  <mergeCells count="8">
    <mergeCell ref="L4:L5"/>
    <mergeCell ref="B1:K2"/>
    <mergeCell ref="D4:D5"/>
    <mergeCell ref="H4:I4"/>
    <mergeCell ref="J4:K4"/>
    <mergeCell ref="B4:B5"/>
    <mergeCell ref="F4:G4"/>
    <mergeCell ref="I3:K3"/>
  </mergeCells>
  <phoneticPr fontId="11" type="noConversion"/>
  <printOptions horizontalCentered="1" verticalCentered="1"/>
  <pageMargins left="0.59055118110236227" right="0.59055118110236227" top="0.6692913385826772" bottom="0.6692913385826772" header="0.51181102362204722" footer="0.51181102362204722"/>
  <pageSetup paperSize="9" scale="6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3DEAA-4AFB-482C-B7F5-8B47440251C4}">
  <sheetPr>
    <pageSetUpPr fitToPage="1"/>
  </sheetPr>
  <dimension ref="B1:W23"/>
  <sheetViews>
    <sheetView view="pageBreakPreview" zoomScale="80" zoomScaleNormal="90" zoomScaleSheetLayoutView="80" workbookViewId="0">
      <pane xSplit="2" ySplit="6" topLeftCell="C10" activePane="bottomRight" state="frozen"/>
      <selection pane="topRight" activeCell="C1" sqref="C1"/>
      <selection pane="bottomLeft" activeCell="A7" sqref="A7"/>
      <selection pane="bottomRight" activeCell="C3" sqref="C3"/>
    </sheetView>
  </sheetViews>
  <sheetFormatPr defaultRowHeight="12.75" x14ac:dyDescent="0.2"/>
  <cols>
    <col min="1" max="1" width="1.42578125" style="4" customWidth="1"/>
    <col min="2" max="2" width="31.42578125" style="4" customWidth="1"/>
    <col min="3" max="3" width="12.5703125" style="4" customWidth="1"/>
    <col min="4" max="6" width="12.7109375" style="4" customWidth="1"/>
    <col min="7" max="7" width="8.7109375" style="4" customWidth="1"/>
    <col min="8" max="8" width="10.7109375" style="4" customWidth="1"/>
    <col min="9" max="9" width="8.7109375" style="4" customWidth="1"/>
    <col min="10" max="10" width="10.7109375" style="4" customWidth="1"/>
    <col min="11" max="11" width="8.7109375" style="4" customWidth="1"/>
    <col min="12" max="12" width="14.7109375" style="4" customWidth="1"/>
    <col min="13" max="13" width="12.85546875" style="4" customWidth="1"/>
    <col min="14" max="14" width="10.85546875" style="4" customWidth="1"/>
    <col min="15" max="15" width="8.7109375" style="4" customWidth="1"/>
    <col min="16" max="16" width="10.7109375" style="4" customWidth="1"/>
    <col min="17" max="17" width="8.7109375" style="4" customWidth="1"/>
    <col min="18" max="18" width="10.7109375" style="4" customWidth="1"/>
    <col min="19" max="19" width="4.7109375" style="4" customWidth="1"/>
    <col min="20" max="20" width="12.7109375" style="4" customWidth="1"/>
    <col min="21" max="21" width="9.140625" style="4"/>
    <col min="22" max="22" width="12.5703125" style="4" customWidth="1"/>
    <col min="23" max="23" width="13.140625" style="4" customWidth="1"/>
    <col min="24" max="16384" width="9.140625" style="4"/>
  </cols>
  <sheetData>
    <row r="1" spans="2:23" ht="15" customHeight="1" x14ac:dyDescent="0.2">
      <c r="B1" s="238" t="s">
        <v>77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</row>
    <row r="2" spans="2:23" ht="18" customHeight="1" x14ac:dyDescent="0.2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</row>
    <row r="3" spans="2:23" ht="13.5" customHeight="1" x14ac:dyDescent="0.3">
      <c r="B3" s="39"/>
      <c r="C3" s="39"/>
      <c r="D3" s="39"/>
      <c r="E3" s="39"/>
      <c r="F3" s="39"/>
      <c r="G3" s="39"/>
      <c r="H3" s="39"/>
      <c r="I3" s="39"/>
      <c r="J3" s="39"/>
      <c r="K3" s="39"/>
      <c r="L3" s="224"/>
      <c r="M3" s="224"/>
      <c r="N3" s="224"/>
      <c r="O3" s="224"/>
      <c r="P3" s="224"/>
      <c r="Q3" s="37"/>
      <c r="R3" s="37"/>
    </row>
    <row r="4" spans="2:23" ht="15" customHeight="1" x14ac:dyDescent="0.2">
      <c r="B4" s="229" t="s">
        <v>14</v>
      </c>
      <c r="C4" s="195" t="s">
        <v>72</v>
      </c>
      <c r="D4" s="196"/>
      <c r="E4" s="196"/>
      <c r="F4" s="197"/>
      <c r="G4" s="239" t="s">
        <v>75</v>
      </c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1"/>
    </row>
    <row r="5" spans="2:23" ht="142.5" customHeight="1" x14ac:dyDescent="0.2">
      <c r="B5" s="229"/>
      <c r="C5" s="198"/>
      <c r="D5" s="199"/>
      <c r="E5" s="199"/>
      <c r="F5" s="200"/>
      <c r="G5" s="242" t="s">
        <v>120</v>
      </c>
      <c r="H5" s="242"/>
      <c r="I5" s="242" t="s">
        <v>73</v>
      </c>
      <c r="J5" s="242"/>
      <c r="K5" s="242" t="s">
        <v>192</v>
      </c>
      <c r="L5" s="242"/>
      <c r="M5" s="188" t="s">
        <v>74</v>
      </c>
      <c r="N5" s="189"/>
      <c r="O5" s="189"/>
      <c r="P5" s="190"/>
      <c r="Q5" s="188" t="s">
        <v>143</v>
      </c>
      <c r="R5" s="190"/>
    </row>
    <row r="6" spans="2:23" ht="191.25" customHeight="1" thickBot="1" x14ac:dyDescent="0.25">
      <c r="B6" s="229"/>
      <c r="C6" s="57" t="s">
        <v>187</v>
      </c>
      <c r="D6" s="58" t="s">
        <v>188</v>
      </c>
      <c r="E6" s="57" t="s">
        <v>189</v>
      </c>
      <c r="F6" s="58" t="s">
        <v>188</v>
      </c>
      <c r="G6" s="34" t="s">
        <v>70</v>
      </c>
      <c r="H6" s="23" t="s">
        <v>71</v>
      </c>
      <c r="I6" s="34" t="s">
        <v>70</v>
      </c>
      <c r="J6" s="23" t="s">
        <v>71</v>
      </c>
      <c r="K6" s="34" t="s">
        <v>70</v>
      </c>
      <c r="L6" s="23" t="s">
        <v>193</v>
      </c>
      <c r="M6" s="34" t="s">
        <v>190</v>
      </c>
      <c r="N6" s="24" t="s">
        <v>71</v>
      </c>
      <c r="O6" s="33" t="s">
        <v>191</v>
      </c>
      <c r="P6" s="23" t="s">
        <v>71</v>
      </c>
      <c r="Q6" s="34" t="s">
        <v>70</v>
      </c>
      <c r="R6" s="23" t="s">
        <v>71</v>
      </c>
      <c r="V6" s="168" t="s">
        <v>210</v>
      </c>
      <c r="W6" s="168" t="s">
        <v>236</v>
      </c>
    </row>
    <row r="7" spans="2:23" ht="24.95" customHeight="1" thickBot="1" x14ac:dyDescent="0.25">
      <c r="B7" s="3" t="s">
        <v>0</v>
      </c>
      <c r="C7" s="48">
        <v>928</v>
      </c>
      <c r="D7" s="99">
        <v>6</v>
      </c>
      <c r="E7" s="48">
        <v>1163</v>
      </c>
      <c r="F7" s="100">
        <v>9</v>
      </c>
      <c r="G7" s="93">
        <v>16</v>
      </c>
      <c r="H7" s="63">
        <f>G7/(C7+E7)</f>
        <v>7.6518412242945963E-3</v>
      </c>
      <c r="I7" s="93">
        <v>804</v>
      </c>
      <c r="J7" s="63">
        <f>I7/(C7+E7)</f>
        <v>0.38450502152080346</v>
      </c>
      <c r="K7" s="93">
        <v>186</v>
      </c>
      <c r="L7" s="63">
        <f>K7/C7</f>
        <v>0.20043103448275862</v>
      </c>
      <c r="M7" s="93">
        <v>334</v>
      </c>
      <c r="N7" s="63">
        <f>M7/C7</f>
        <v>0.35991379310344829</v>
      </c>
      <c r="O7" s="93">
        <v>695</v>
      </c>
      <c r="P7" s="63">
        <f>O7/E7</f>
        <v>0.59759243336199486</v>
      </c>
      <c r="Q7" s="93">
        <v>56</v>
      </c>
      <c r="R7" s="63">
        <f>Q7/(C7+E7)</f>
        <v>2.6781444285031087E-2</v>
      </c>
      <c r="S7" s="22"/>
      <c r="T7" s="55" t="b">
        <f>C7+E7=G7+I7+K7+M7+O7+Q7</f>
        <v>1</v>
      </c>
      <c r="V7" s="169">
        <f>(C7+E7)/('9. Конкурсы'!D6+'9. Конкурсы'!L6)</f>
        <v>3.8866171003717471</v>
      </c>
      <c r="W7" s="171">
        <f>(M7+O7)/(C7+E7)</f>
        <v>0.49210903873744621</v>
      </c>
    </row>
    <row r="8" spans="2:23" ht="24.95" customHeight="1" thickBot="1" x14ac:dyDescent="0.25">
      <c r="B8" s="3" t="s">
        <v>1</v>
      </c>
      <c r="C8" s="48">
        <v>200</v>
      </c>
      <c r="D8" s="99">
        <v>2</v>
      </c>
      <c r="E8" s="48">
        <v>113</v>
      </c>
      <c r="F8" s="100">
        <v>10</v>
      </c>
      <c r="G8" s="93">
        <v>7</v>
      </c>
      <c r="H8" s="63">
        <f t="shared" ref="H8:H21" si="0">G8/(C8+E8)</f>
        <v>2.2364217252396165E-2</v>
      </c>
      <c r="I8" s="93">
        <v>107</v>
      </c>
      <c r="J8" s="63">
        <f t="shared" ref="J8:J21" si="1">I8/(C8+E8)</f>
        <v>0.34185303514376997</v>
      </c>
      <c r="K8" s="93">
        <v>50</v>
      </c>
      <c r="L8" s="63">
        <f t="shared" ref="L8:L21" si="2">K8/C8</f>
        <v>0.25</v>
      </c>
      <c r="M8" s="93">
        <v>79</v>
      </c>
      <c r="N8" s="63">
        <f t="shared" ref="N8:N21" si="3">M8/C8</f>
        <v>0.39500000000000002</v>
      </c>
      <c r="O8" s="93">
        <v>67</v>
      </c>
      <c r="P8" s="63">
        <f t="shared" ref="P8:P21" si="4">O8/E8</f>
        <v>0.59292035398230092</v>
      </c>
      <c r="Q8" s="93">
        <v>3</v>
      </c>
      <c r="R8" s="63">
        <f t="shared" ref="R8:R21" si="5">Q8/(C8+E8)</f>
        <v>9.5846645367412137E-3</v>
      </c>
      <c r="S8" s="22"/>
      <c r="T8" s="55" t="b">
        <f t="shared" ref="T8:T21" si="6">C8+E8=G8+I8+K8+M8+O8+Q8</f>
        <v>1</v>
      </c>
      <c r="V8" s="169">
        <f>(C8+E8)/('9. Конкурсы'!D7+'9. Конкурсы'!L7)</f>
        <v>3.2604166666666665</v>
      </c>
      <c r="W8" s="171">
        <f t="shared" ref="W8:W21" si="7">(M8+O8)/(C8+E8)</f>
        <v>0.46645367412140576</v>
      </c>
    </row>
    <row r="9" spans="2:23" ht="24.95" customHeight="1" thickBot="1" x14ac:dyDescent="0.25">
      <c r="B9" s="3" t="s">
        <v>2</v>
      </c>
      <c r="C9" s="48">
        <v>97</v>
      </c>
      <c r="D9" s="99">
        <v>6</v>
      </c>
      <c r="E9" s="48">
        <v>187</v>
      </c>
      <c r="F9" s="100">
        <v>12</v>
      </c>
      <c r="G9" s="93">
        <v>8</v>
      </c>
      <c r="H9" s="63">
        <f t="shared" si="0"/>
        <v>2.8169014084507043E-2</v>
      </c>
      <c r="I9" s="93">
        <v>44</v>
      </c>
      <c r="J9" s="63">
        <f t="shared" si="1"/>
        <v>0.15492957746478872</v>
      </c>
      <c r="K9" s="93">
        <v>31</v>
      </c>
      <c r="L9" s="63">
        <f t="shared" si="2"/>
        <v>0.31958762886597936</v>
      </c>
      <c r="M9" s="93">
        <v>40</v>
      </c>
      <c r="N9" s="63">
        <f t="shared" si="3"/>
        <v>0.41237113402061853</v>
      </c>
      <c r="O9" s="93">
        <v>157</v>
      </c>
      <c r="P9" s="63">
        <f t="shared" si="4"/>
        <v>0.83957219251336901</v>
      </c>
      <c r="Q9" s="93">
        <v>4</v>
      </c>
      <c r="R9" s="63">
        <f t="shared" si="5"/>
        <v>1.4084507042253521E-2</v>
      </c>
      <c r="S9" s="22"/>
      <c r="T9" s="55" t="b">
        <f t="shared" si="6"/>
        <v>1</v>
      </c>
      <c r="V9" s="169">
        <f>(C9+E9)/('9. Конкурсы'!D8+'9. Конкурсы'!L8)</f>
        <v>3.2272727272727271</v>
      </c>
      <c r="W9" s="171">
        <f t="shared" si="7"/>
        <v>0.69366197183098588</v>
      </c>
    </row>
    <row r="10" spans="2:23" ht="24.95" customHeight="1" thickBot="1" x14ac:dyDescent="0.25">
      <c r="B10" s="3" t="s">
        <v>3</v>
      </c>
      <c r="C10" s="48">
        <v>765</v>
      </c>
      <c r="D10" s="99">
        <v>132</v>
      </c>
      <c r="E10" s="48">
        <v>840</v>
      </c>
      <c r="F10" s="100">
        <v>160</v>
      </c>
      <c r="G10" s="93">
        <v>39</v>
      </c>
      <c r="H10" s="63">
        <f t="shared" si="0"/>
        <v>2.4299065420560748E-2</v>
      </c>
      <c r="I10" s="93">
        <v>877</v>
      </c>
      <c r="J10" s="63">
        <f t="shared" si="1"/>
        <v>0.54641744548286608</v>
      </c>
      <c r="K10" s="93">
        <v>184</v>
      </c>
      <c r="L10" s="63">
        <f t="shared" si="2"/>
        <v>0.24052287581699347</v>
      </c>
      <c r="M10" s="93">
        <v>125</v>
      </c>
      <c r="N10" s="63">
        <f t="shared" si="3"/>
        <v>0.16339869281045752</v>
      </c>
      <c r="O10" s="93">
        <v>332</v>
      </c>
      <c r="P10" s="63">
        <f t="shared" si="4"/>
        <v>0.39523809523809522</v>
      </c>
      <c r="Q10" s="93">
        <v>48</v>
      </c>
      <c r="R10" s="63">
        <f t="shared" si="5"/>
        <v>2.9906542056074768E-2</v>
      </c>
      <c r="S10" s="22"/>
      <c r="T10" s="55" t="b">
        <f t="shared" si="6"/>
        <v>1</v>
      </c>
      <c r="V10" s="169">
        <f>(C10+E10)/('9. Конкурсы'!D9+'9. Конкурсы'!L9)</f>
        <v>2.2137931034482761</v>
      </c>
      <c r="W10" s="171">
        <f t="shared" si="7"/>
        <v>0.28473520249221185</v>
      </c>
    </row>
    <row r="11" spans="2:23" ht="24.95" customHeight="1" thickBot="1" x14ac:dyDescent="0.25">
      <c r="B11" s="3" t="s">
        <v>4</v>
      </c>
      <c r="C11" s="48">
        <v>520</v>
      </c>
      <c r="D11" s="99">
        <v>30</v>
      </c>
      <c r="E11" s="48">
        <v>251</v>
      </c>
      <c r="F11" s="100">
        <v>9</v>
      </c>
      <c r="G11" s="93">
        <v>43</v>
      </c>
      <c r="H11" s="63">
        <f t="shared" si="0"/>
        <v>5.5771725032425425E-2</v>
      </c>
      <c r="I11" s="93">
        <v>268</v>
      </c>
      <c r="J11" s="63">
        <f t="shared" si="1"/>
        <v>0.34760051880674447</v>
      </c>
      <c r="K11" s="93">
        <v>71</v>
      </c>
      <c r="L11" s="63">
        <f t="shared" si="2"/>
        <v>0.13653846153846153</v>
      </c>
      <c r="M11" s="93">
        <v>200</v>
      </c>
      <c r="N11" s="63">
        <f t="shared" si="3"/>
        <v>0.38461538461538464</v>
      </c>
      <c r="O11" s="93">
        <v>156</v>
      </c>
      <c r="P11" s="63">
        <f t="shared" si="4"/>
        <v>0.62151394422310757</v>
      </c>
      <c r="Q11" s="93">
        <v>33</v>
      </c>
      <c r="R11" s="63">
        <f t="shared" si="5"/>
        <v>4.2801556420233464E-2</v>
      </c>
      <c r="S11" s="22"/>
      <c r="T11" s="55" t="b">
        <f t="shared" si="6"/>
        <v>1</v>
      </c>
      <c r="V11" s="169">
        <f>(C11+E11)/('9. Конкурсы'!D10+'9. Конкурсы'!L10)</f>
        <v>3.8168316831683167</v>
      </c>
      <c r="W11" s="171">
        <f t="shared" si="7"/>
        <v>0.46173800259403375</v>
      </c>
    </row>
    <row r="12" spans="2:23" ht="24.95" customHeight="1" thickBot="1" x14ac:dyDescent="0.25">
      <c r="B12" s="3" t="s">
        <v>5</v>
      </c>
      <c r="C12" s="48">
        <v>272</v>
      </c>
      <c r="D12" s="99">
        <v>2</v>
      </c>
      <c r="E12" s="48">
        <v>616</v>
      </c>
      <c r="F12" s="100">
        <v>9</v>
      </c>
      <c r="G12" s="49">
        <v>6</v>
      </c>
      <c r="H12" s="63">
        <f t="shared" si="0"/>
        <v>6.7567567567567571E-3</v>
      </c>
      <c r="I12" s="49">
        <v>233</v>
      </c>
      <c r="J12" s="63">
        <f t="shared" si="1"/>
        <v>0.26238738738738737</v>
      </c>
      <c r="K12" s="49">
        <v>79</v>
      </c>
      <c r="L12" s="63">
        <f t="shared" si="2"/>
        <v>0.29044117647058826</v>
      </c>
      <c r="M12" s="93">
        <v>86</v>
      </c>
      <c r="N12" s="63">
        <f t="shared" si="3"/>
        <v>0.31617647058823528</v>
      </c>
      <c r="O12" s="95">
        <v>435</v>
      </c>
      <c r="P12" s="63">
        <f t="shared" si="4"/>
        <v>0.70616883116883122</v>
      </c>
      <c r="Q12" s="93">
        <v>49</v>
      </c>
      <c r="R12" s="63">
        <f t="shared" si="5"/>
        <v>5.5180180180180179E-2</v>
      </c>
      <c r="S12" s="22"/>
      <c r="T12" s="55" t="b">
        <f t="shared" si="6"/>
        <v>1</v>
      </c>
      <c r="V12" s="169">
        <f>(C12+E12)/('9. Конкурсы'!D11+'9. Конкурсы'!L11)</f>
        <v>1.5257731958762886</v>
      </c>
      <c r="W12" s="171">
        <f t="shared" si="7"/>
        <v>0.58671171171171166</v>
      </c>
    </row>
    <row r="13" spans="2:23" ht="24.95" customHeight="1" thickBot="1" x14ac:dyDescent="0.25">
      <c r="B13" s="3" t="s">
        <v>6</v>
      </c>
      <c r="C13" s="48">
        <v>6</v>
      </c>
      <c r="D13" s="99">
        <v>0</v>
      </c>
      <c r="E13" s="48">
        <v>1288</v>
      </c>
      <c r="F13" s="100">
        <v>33</v>
      </c>
      <c r="G13" s="93">
        <v>31</v>
      </c>
      <c r="H13" s="63">
        <f t="shared" si="0"/>
        <v>2.3956723338485315E-2</v>
      </c>
      <c r="I13" s="93">
        <v>68</v>
      </c>
      <c r="J13" s="63">
        <f t="shared" si="1"/>
        <v>5.2550231839258117E-2</v>
      </c>
      <c r="K13" s="93">
        <v>1</v>
      </c>
      <c r="L13" s="63">
        <v>0</v>
      </c>
      <c r="M13" s="93">
        <v>2</v>
      </c>
      <c r="N13" s="63">
        <v>0</v>
      </c>
      <c r="O13" s="93">
        <v>1191</v>
      </c>
      <c r="P13" s="63">
        <f t="shared" si="4"/>
        <v>0.9246894409937888</v>
      </c>
      <c r="Q13" s="93">
        <v>1</v>
      </c>
      <c r="R13" s="63">
        <f t="shared" si="5"/>
        <v>7.7279752704791343E-4</v>
      </c>
      <c r="S13" s="22"/>
      <c r="T13" s="55" t="b">
        <f t="shared" si="6"/>
        <v>1</v>
      </c>
      <c r="V13" s="169">
        <f>(C13+E13)/('9. Конкурсы'!D12+'9. Конкурсы'!L12)</f>
        <v>35.944444444444443</v>
      </c>
      <c r="W13" s="171">
        <f t="shared" si="7"/>
        <v>0.92194744976816079</v>
      </c>
    </row>
    <row r="14" spans="2:23" ht="24.95" customHeight="1" thickBot="1" x14ac:dyDescent="0.25">
      <c r="B14" s="3" t="s">
        <v>7</v>
      </c>
      <c r="C14" s="48">
        <v>306</v>
      </c>
      <c r="D14" s="99">
        <v>27</v>
      </c>
      <c r="E14" s="48">
        <v>500</v>
      </c>
      <c r="F14" s="100">
        <v>19</v>
      </c>
      <c r="G14" s="93">
        <v>4</v>
      </c>
      <c r="H14" s="63">
        <f t="shared" si="0"/>
        <v>4.9627791563275434E-3</v>
      </c>
      <c r="I14" s="93">
        <v>372</v>
      </c>
      <c r="J14" s="63">
        <f t="shared" si="1"/>
        <v>0.46153846153846156</v>
      </c>
      <c r="K14" s="93">
        <v>35</v>
      </c>
      <c r="L14" s="63">
        <f t="shared" si="2"/>
        <v>0.11437908496732026</v>
      </c>
      <c r="M14" s="93">
        <v>80</v>
      </c>
      <c r="N14" s="63">
        <f t="shared" si="3"/>
        <v>0.26143790849673204</v>
      </c>
      <c r="O14" s="93">
        <v>309</v>
      </c>
      <c r="P14" s="63">
        <f t="shared" si="4"/>
        <v>0.61799999999999999</v>
      </c>
      <c r="Q14" s="93">
        <v>6</v>
      </c>
      <c r="R14" s="63">
        <f t="shared" si="5"/>
        <v>7.4441687344913151E-3</v>
      </c>
      <c r="S14" s="22"/>
      <c r="T14" s="55" t="b">
        <f t="shared" si="6"/>
        <v>1</v>
      </c>
      <c r="V14" s="169">
        <f>(C14+E14)/('9. Конкурсы'!D13+'9. Конкурсы'!L13)</f>
        <v>5.1012658227848098</v>
      </c>
      <c r="W14" s="171">
        <f t="shared" si="7"/>
        <v>0.4826302729528536</v>
      </c>
    </row>
    <row r="15" spans="2:23" ht="24.95" customHeight="1" thickBot="1" x14ac:dyDescent="0.25">
      <c r="B15" s="3" t="s">
        <v>8</v>
      </c>
      <c r="C15" s="48">
        <v>388</v>
      </c>
      <c r="D15" s="99">
        <v>40</v>
      </c>
      <c r="E15" s="48">
        <v>996</v>
      </c>
      <c r="F15" s="100">
        <v>40</v>
      </c>
      <c r="G15" s="93">
        <v>64</v>
      </c>
      <c r="H15" s="63">
        <f t="shared" si="0"/>
        <v>4.6242774566473986E-2</v>
      </c>
      <c r="I15" s="93">
        <v>305</v>
      </c>
      <c r="J15" s="63">
        <f t="shared" si="1"/>
        <v>0.22037572254335261</v>
      </c>
      <c r="K15" s="93">
        <v>61</v>
      </c>
      <c r="L15" s="63">
        <f t="shared" si="2"/>
        <v>0.15721649484536082</v>
      </c>
      <c r="M15" s="93">
        <v>163</v>
      </c>
      <c r="N15" s="63">
        <f t="shared" si="3"/>
        <v>0.42010309278350516</v>
      </c>
      <c r="O15" s="93">
        <v>772</v>
      </c>
      <c r="P15" s="63">
        <f t="shared" si="4"/>
        <v>0.77510040160642568</v>
      </c>
      <c r="Q15" s="93">
        <v>14</v>
      </c>
      <c r="R15" s="63">
        <f t="shared" si="5"/>
        <v>1.0115606936416185E-2</v>
      </c>
      <c r="S15" s="22"/>
      <c r="T15" s="55" t="b">
        <f t="shared" si="6"/>
        <v>0</v>
      </c>
      <c r="V15" s="169">
        <f>(C15+E15)/('9. Конкурсы'!D14+'9. Конкурсы'!L14)</f>
        <v>5.9399141630901289</v>
      </c>
      <c r="W15" s="171">
        <f t="shared" si="7"/>
        <v>0.67557803468208089</v>
      </c>
    </row>
    <row r="16" spans="2:23" ht="24.95" customHeight="1" thickBot="1" x14ac:dyDescent="0.25">
      <c r="B16" s="3" t="s">
        <v>9</v>
      </c>
      <c r="C16" s="48">
        <v>1170</v>
      </c>
      <c r="D16" s="99">
        <v>143</v>
      </c>
      <c r="E16" s="48">
        <v>449</v>
      </c>
      <c r="F16" s="100">
        <v>55</v>
      </c>
      <c r="G16" s="93">
        <v>111</v>
      </c>
      <c r="H16" s="63">
        <f t="shared" si="0"/>
        <v>6.856084002470661E-2</v>
      </c>
      <c r="I16" s="93">
        <v>710</v>
      </c>
      <c r="J16" s="63">
        <f t="shared" si="1"/>
        <v>0.4385423100679432</v>
      </c>
      <c r="K16" s="93">
        <v>229</v>
      </c>
      <c r="L16" s="63">
        <f t="shared" si="2"/>
        <v>0.19572649572649573</v>
      </c>
      <c r="M16" s="93">
        <v>229</v>
      </c>
      <c r="N16" s="63">
        <f t="shared" si="3"/>
        <v>0.19572649572649573</v>
      </c>
      <c r="O16" s="93">
        <v>297</v>
      </c>
      <c r="P16" s="63">
        <f t="shared" si="4"/>
        <v>0.66146993318485525</v>
      </c>
      <c r="Q16" s="93">
        <v>43</v>
      </c>
      <c r="R16" s="63">
        <f t="shared" si="5"/>
        <v>2.6559604694255712E-2</v>
      </c>
      <c r="S16" s="22"/>
      <c r="T16" s="55" t="b">
        <f t="shared" si="6"/>
        <v>1</v>
      </c>
      <c r="V16" s="169">
        <f>(C16+E16)/('9. Конкурсы'!D15+'9. Конкурсы'!L15)</f>
        <v>4.317333333333333</v>
      </c>
      <c r="W16" s="171">
        <f t="shared" si="7"/>
        <v>0.32489190858554662</v>
      </c>
    </row>
    <row r="17" spans="2:23" ht="24.95" customHeight="1" thickBot="1" x14ac:dyDescent="0.25">
      <c r="B17" s="3" t="s">
        <v>10</v>
      </c>
      <c r="C17" s="48">
        <v>57</v>
      </c>
      <c r="D17" s="99">
        <v>2</v>
      </c>
      <c r="E17" s="48">
        <v>441</v>
      </c>
      <c r="F17" s="100">
        <v>14</v>
      </c>
      <c r="G17" s="93">
        <v>6</v>
      </c>
      <c r="H17" s="63">
        <f t="shared" si="0"/>
        <v>1.2048192771084338E-2</v>
      </c>
      <c r="I17" s="93">
        <v>323</v>
      </c>
      <c r="J17" s="63">
        <f t="shared" si="1"/>
        <v>0.64859437751004012</v>
      </c>
      <c r="K17" s="93">
        <v>12</v>
      </c>
      <c r="L17" s="63">
        <f t="shared" si="2"/>
        <v>0.21052631578947367</v>
      </c>
      <c r="M17" s="93">
        <v>3</v>
      </c>
      <c r="N17" s="63">
        <f t="shared" si="3"/>
        <v>5.2631578947368418E-2</v>
      </c>
      <c r="O17" s="93">
        <v>144</v>
      </c>
      <c r="P17" s="63">
        <f t="shared" si="4"/>
        <v>0.32653061224489793</v>
      </c>
      <c r="Q17" s="93">
        <v>10</v>
      </c>
      <c r="R17" s="63">
        <f t="shared" si="5"/>
        <v>2.0080321285140562E-2</v>
      </c>
      <c r="S17" s="22"/>
      <c r="T17" s="55" t="b">
        <f t="shared" si="6"/>
        <v>1</v>
      </c>
      <c r="V17" s="169">
        <f>(C17+E17)/('9. Конкурсы'!D16+'9. Конкурсы'!L16)</f>
        <v>2.4292682926829268</v>
      </c>
      <c r="W17" s="171">
        <f t="shared" si="7"/>
        <v>0.29518072289156627</v>
      </c>
    </row>
    <row r="18" spans="2:23" ht="24.95" customHeight="1" thickBot="1" x14ac:dyDescent="0.25">
      <c r="B18" s="3" t="s">
        <v>11</v>
      </c>
      <c r="C18" s="48">
        <v>145</v>
      </c>
      <c r="D18" s="99">
        <v>13</v>
      </c>
      <c r="E18" s="48">
        <v>1459</v>
      </c>
      <c r="F18" s="100">
        <v>76</v>
      </c>
      <c r="G18" s="93">
        <v>94</v>
      </c>
      <c r="H18" s="63">
        <f t="shared" si="0"/>
        <v>5.8603491271820449E-2</v>
      </c>
      <c r="I18" s="93">
        <v>507</v>
      </c>
      <c r="J18" s="63">
        <f t="shared" si="1"/>
        <v>0.31608478802992518</v>
      </c>
      <c r="K18" s="93">
        <v>41</v>
      </c>
      <c r="L18" s="63">
        <f t="shared" si="2"/>
        <v>0.28275862068965518</v>
      </c>
      <c r="M18" s="93">
        <v>20</v>
      </c>
      <c r="N18" s="63">
        <f t="shared" si="3"/>
        <v>0.13793103448275862</v>
      </c>
      <c r="O18" s="93">
        <v>930</v>
      </c>
      <c r="P18" s="63">
        <f t="shared" si="4"/>
        <v>0.6374228923920493</v>
      </c>
      <c r="Q18" s="93">
        <v>12</v>
      </c>
      <c r="R18" s="63">
        <f t="shared" si="5"/>
        <v>7.481296758104738E-3</v>
      </c>
      <c r="S18" s="22"/>
      <c r="T18" s="55" t="b">
        <f t="shared" si="6"/>
        <v>1</v>
      </c>
      <c r="V18" s="169">
        <f>(C18+E18)/('9. Конкурсы'!D17+'9. Конкурсы'!L17)</f>
        <v>6.3904382470119518</v>
      </c>
      <c r="W18" s="171">
        <f t="shared" si="7"/>
        <v>0.5922693266832918</v>
      </c>
    </row>
    <row r="19" spans="2:23" ht="24.95" customHeight="1" thickBot="1" x14ac:dyDescent="0.25">
      <c r="B19" s="3" t="s">
        <v>12</v>
      </c>
      <c r="C19" s="48">
        <v>0</v>
      </c>
      <c r="D19" s="99">
        <v>0</v>
      </c>
      <c r="E19" s="48">
        <v>647</v>
      </c>
      <c r="F19" s="100">
        <v>7</v>
      </c>
      <c r="G19" s="93">
        <v>6</v>
      </c>
      <c r="H19" s="63">
        <f t="shared" si="0"/>
        <v>9.2735703245749607E-3</v>
      </c>
      <c r="I19" s="93">
        <v>95</v>
      </c>
      <c r="J19" s="63">
        <f t="shared" si="1"/>
        <v>0.14683153013910355</v>
      </c>
      <c r="K19" s="93">
        <v>0</v>
      </c>
      <c r="L19" s="63">
        <v>0</v>
      </c>
      <c r="M19" s="93">
        <v>0</v>
      </c>
      <c r="N19" s="63">
        <v>0</v>
      </c>
      <c r="O19" s="93">
        <v>533</v>
      </c>
      <c r="P19" s="63">
        <f t="shared" si="4"/>
        <v>0.8238021638330757</v>
      </c>
      <c r="Q19" s="93">
        <v>13</v>
      </c>
      <c r="R19" s="63">
        <f t="shared" si="5"/>
        <v>2.009273570324575E-2</v>
      </c>
      <c r="S19" s="22"/>
      <c r="T19" s="55" t="b">
        <f t="shared" si="6"/>
        <v>1</v>
      </c>
      <c r="V19" s="169">
        <f>(C19+E19)/('9. Конкурсы'!D18+'9. Конкурсы'!L18)</f>
        <v>9.656716417910447</v>
      </c>
      <c r="W19" s="171">
        <f t="shared" si="7"/>
        <v>0.8238021638330757</v>
      </c>
    </row>
    <row r="20" spans="2:23" ht="24.95" customHeight="1" thickBot="1" x14ac:dyDescent="0.25">
      <c r="B20" s="3" t="s">
        <v>13</v>
      </c>
      <c r="C20" s="48">
        <v>133</v>
      </c>
      <c r="D20" s="99">
        <v>22</v>
      </c>
      <c r="E20" s="48">
        <v>249</v>
      </c>
      <c r="F20" s="100">
        <v>25</v>
      </c>
      <c r="G20" s="93">
        <v>47</v>
      </c>
      <c r="H20" s="63">
        <f t="shared" si="0"/>
        <v>0.12303664921465969</v>
      </c>
      <c r="I20" s="93">
        <v>181</v>
      </c>
      <c r="J20" s="63">
        <f t="shared" si="1"/>
        <v>0.47382198952879578</v>
      </c>
      <c r="K20" s="93">
        <v>37</v>
      </c>
      <c r="L20" s="63">
        <f t="shared" si="2"/>
        <v>0.2781954887218045</v>
      </c>
      <c r="M20" s="93">
        <v>7</v>
      </c>
      <c r="N20" s="63">
        <f t="shared" si="3"/>
        <v>5.2631578947368418E-2</v>
      </c>
      <c r="O20" s="93">
        <v>98</v>
      </c>
      <c r="P20" s="63">
        <f t="shared" si="4"/>
        <v>0.39357429718875503</v>
      </c>
      <c r="Q20" s="93">
        <v>12</v>
      </c>
      <c r="R20" s="63">
        <f t="shared" si="5"/>
        <v>3.1413612565445025E-2</v>
      </c>
      <c r="S20" s="22"/>
      <c r="T20" s="55" t="b">
        <f t="shared" si="6"/>
        <v>1</v>
      </c>
      <c r="V20" s="169">
        <f>(C20+E20)/('9. Конкурсы'!D19+'9. Конкурсы'!L19)</f>
        <v>1.9489795918367347</v>
      </c>
      <c r="W20" s="171">
        <f t="shared" si="7"/>
        <v>0.27486910994764396</v>
      </c>
    </row>
    <row r="21" spans="2:23" ht="24.95" customHeight="1" thickBot="1" x14ac:dyDescent="0.3">
      <c r="B21" s="144" t="s">
        <v>16</v>
      </c>
      <c r="C21" s="97">
        <f>SUM(C7:C20)</f>
        <v>4987</v>
      </c>
      <c r="D21" s="97">
        <f>SUM(D7:D20)</f>
        <v>425</v>
      </c>
      <c r="E21" s="97">
        <f>SUM(E7:E20)</f>
        <v>9199</v>
      </c>
      <c r="F21" s="97">
        <f>SUM(F7:F20)</f>
        <v>478</v>
      </c>
      <c r="G21" s="97">
        <f>SUM(G7:G20)</f>
        <v>482</v>
      </c>
      <c r="H21" s="122">
        <f t="shared" si="0"/>
        <v>3.3977160580854364E-2</v>
      </c>
      <c r="I21" s="11">
        <f>SUM(I7:I20)</f>
        <v>4894</v>
      </c>
      <c r="J21" s="122">
        <f t="shared" si="1"/>
        <v>0.34498801635415199</v>
      </c>
      <c r="K21" s="11">
        <f>SUM(K7:K20)</f>
        <v>1017</v>
      </c>
      <c r="L21" s="122">
        <f t="shared" si="2"/>
        <v>0.20393021856827753</v>
      </c>
      <c r="M21" s="98">
        <f>SUM(M7:M20)</f>
        <v>1368</v>
      </c>
      <c r="N21" s="122">
        <f t="shared" si="3"/>
        <v>0.27431321435732908</v>
      </c>
      <c r="O21" s="11">
        <f>SUM(O7:O20)</f>
        <v>6116</v>
      </c>
      <c r="P21" s="122">
        <f t="shared" si="4"/>
        <v>0.66485487552994893</v>
      </c>
      <c r="Q21" s="98">
        <f>SUM(Q7:Q20)</f>
        <v>304</v>
      </c>
      <c r="R21" s="122">
        <f t="shared" si="5"/>
        <v>2.1429578457634286E-2</v>
      </c>
      <c r="S21" s="22"/>
      <c r="T21" s="55" t="b">
        <f t="shared" si="6"/>
        <v>0</v>
      </c>
      <c r="V21" s="170">
        <f>(C21+E21)/('9. Конкурсы'!D20+'9. Конкурсы'!L20)</f>
        <v>3.7809168443496803</v>
      </c>
      <c r="W21" s="172">
        <f t="shared" si="7"/>
        <v>0.52756238545044409</v>
      </c>
    </row>
    <row r="23" spans="2:23" x14ac:dyDescent="0.2">
      <c r="C23" s="4" t="s">
        <v>227</v>
      </c>
    </row>
  </sheetData>
  <sheetProtection formatCells="0" formatColumns="0" formatRows="0" selectLockedCells="1"/>
  <mergeCells count="10">
    <mergeCell ref="B1:R2"/>
    <mergeCell ref="C4:F5"/>
    <mergeCell ref="M5:P5"/>
    <mergeCell ref="Q5:R5"/>
    <mergeCell ref="G4:R4"/>
    <mergeCell ref="G5:H5"/>
    <mergeCell ref="I5:J5"/>
    <mergeCell ref="K5:L5"/>
    <mergeCell ref="B4:B6"/>
    <mergeCell ref="L3:P3"/>
  </mergeCells>
  <phoneticPr fontId="11" type="noConversion"/>
  <printOptions horizontalCentered="1" verticalCentered="1"/>
  <pageMargins left="0.59055118110236227" right="0.59055118110236227" top="0.6692913385826772" bottom="0.6692913385826772" header="0.51181102362204722" footer="0.51181102362204722"/>
  <pageSetup paperSize="9" scale="65" orientation="landscape" r:id="rId1"/>
  <headerFooter alignWithMargins="0"/>
  <ignoredErrors>
    <ignoredError sqref="C21 I21 K21 M21 O21" unlockedFormula="1"/>
    <ignoredError sqref="H21 J21 L21 N21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640E-D5DE-4C18-9FC4-24452E601C8E}">
  <sheetPr>
    <pageSetUpPr fitToPage="1"/>
  </sheetPr>
  <dimension ref="B1:R24"/>
  <sheetViews>
    <sheetView zoomScale="80" zoomScaleNormal="80" workbookViewId="0">
      <selection activeCell="B3" sqref="B3"/>
    </sheetView>
  </sheetViews>
  <sheetFormatPr defaultRowHeight="12.75" x14ac:dyDescent="0.2"/>
  <cols>
    <col min="1" max="1" width="1.42578125" style="4" customWidth="1"/>
    <col min="2" max="2" width="31.42578125" style="4" customWidth="1"/>
    <col min="3" max="4" width="9.7109375" style="4" customWidth="1"/>
    <col min="5" max="5" width="9.5703125" style="4" customWidth="1"/>
    <col min="6" max="6" width="10.5703125" style="4" customWidth="1"/>
    <col min="7" max="7" width="9.7109375" style="4" customWidth="1"/>
    <col min="8" max="8" width="10.85546875" style="4" customWidth="1"/>
    <col min="9" max="9" width="9.7109375" style="4" customWidth="1"/>
    <col min="10" max="10" width="10.5703125" style="4" customWidth="1"/>
    <col min="11" max="11" width="9.5703125" style="4" customWidth="1"/>
    <col min="12" max="12" width="10.7109375" style="4" customWidth="1"/>
    <col min="13" max="13" width="9.7109375" style="4" customWidth="1"/>
    <col min="14" max="14" width="11" style="4" customWidth="1"/>
    <col min="15" max="15" width="9.7109375" style="4" customWidth="1"/>
    <col min="16" max="16" width="11" style="4" customWidth="1"/>
    <col min="17" max="17" width="9.7109375" style="4" customWidth="1"/>
    <col min="18" max="18" width="10.85546875" style="4" customWidth="1"/>
    <col min="19" max="16384" width="9.140625" style="4"/>
  </cols>
  <sheetData>
    <row r="1" spans="2:18" ht="13.5" customHeight="1" x14ac:dyDescent="0.3"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2:18" ht="22.5" customHeight="1" x14ac:dyDescent="0.3">
      <c r="B2" s="251" t="s">
        <v>76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</row>
    <row r="3" spans="2:18" ht="16.5" customHeight="1" x14ac:dyDescent="0.3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224"/>
      <c r="N3" s="224"/>
      <c r="O3" s="36"/>
      <c r="P3" s="36"/>
      <c r="Q3" s="224"/>
      <c r="R3" s="224"/>
    </row>
    <row r="4" spans="2:18" ht="15" customHeight="1" x14ac:dyDescent="0.2">
      <c r="B4" s="229" t="s">
        <v>14</v>
      </c>
      <c r="C4" s="243" t="s">
        <v>78</v>
      </c>
      <c r="D4" s="239" t="s">
        <v>75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1"/>
    </row>
    <row r="5" spans="2:18" ht="21.75" customHeight="1" x14ac:dyDescent="0.2">
      <c r="B5" s="229"/>
      <c r="C5" s="243"/>
      <c r="D5" s="252" t="s">
        <v>136</v>
      </c>
      <c r="E5" s="247" t="s">
        <v>130</v>
      </c>
      <c r="F5" s="248"/>
      <c r="G5" s="247" t="s">
        <v>151</v>
      </c>
      <c r="H5" s="248"/>
      <c r="I5" s="247" t="s">
        <v>144</v>
      </c>
      <c r="J5" s="248"/>
      <c r="K5" s="244" t="s">
        <v>119</v>
      </c>
      <c r="L5" s="255"/>
      <c r="M5" s="255"/>
      <c r="N5" s="255"/>
      <c r="O5" s="255"/>
      <c r="P5" s="255"/>
      <c r="Q5" s="255"/>
      <c r="R5" s="256"/>
    </row>
    <row r="6" spans="2:18" ht="75.75" customHeight="1" x14ac:dyDescent="0.2">
      <c r="B6" s="229"/>
      <c r="C6" s="243"/>
      <c r="D6" s="253"/>
      <c r="E6" s="249"/>
      <c r="F6" s="250"/>
      <c r="G6" s="249"/>
      <c r="H6" s="250"/>
      <c r="I6" s="249"/>
      <c r="J6" s="250"/>
      <c r="K6" s="244" t="s">
        <v>116</v>
      </c>
      <c r="L6" s="245"/>
      <c r="M6" s="188" t="s">
        <v>117</v>
      </c>
      <c r="N6" s="246"/>
      <c r="O6" s="188" t="s">
        <v>152</v>
      </c>
      <c r="P6" s="246"/>
      <c r="Q6" s="188" t="s">
        <v>118</v>
      </c>
      <c r="R6" s="246"/>
    </row>
    <row r="7" spans="2:18" ht="119.25" customHeight="1" x14ac:dyDescent="0.2">
      <c r="B7" s="229"/>
      <c r="C7" s="243"/>
      <c r="D7" s="254"/>
      <c r="E7" s="34" t="s">
        <v>70</v>
      </c>
      <c r="F7" s="61" t="s">
        <v>79</v>
      </c>
      <c r="G7" s="34" t="s">
        <v>70</v>
      </c>
      <c r="H7" s="62" t="s">
        <v>79</v>
      </c>
      <c r="I7" s="34" t="s">
        <v>70</v>
      </c>
      <c r="J7" s="62" t="s">
        <v>79</v>
      </c>
      <c r="K7" s="34" t="s">
        <v>70</v>
      </c>
      <c r="L7" s="62" t="s">
        <v>79</v>
      </c>
      <c r="M7" s="33" t="s">
        <v>70</v>
      </c>
      <c r="N7" s="62" t="s">
        <v>79</v>
      </c>
      <c r="O7" s="34" t="s">
        <v>70</v>
      </c>
      <c r="P7" s="62" t="s">
        <v>79</v>
      </c>
      <c r="Q7" s="33" t="s">
        <v>70</v>
      </c>
      <c r="R7" s="62" t="s">
        <v>79</v>
      </c>
    </row>
    <row r="8" spans="2:18" ht="24.95" customHeight="1" x14ac:dyDescent="0.2">
      <c r="B8" s="145" t="s">
        <v>0</v>
      </c>
      <c r="C8" s="60">
        <f>G8+K8+M8+O8+Q8</f>
        <v>1336</v>
      </c>
      <c r="D8" s="101">
        <v>368</v>
      </c>
      <c r="E8" s="93">
        <v>845</v>
      </c>
      <c r="F8" s="63">
        <f>E8/C8</f>
        <v>0.63248502994011979</v>
      </c>
      <c r="G8" s="93">
        <v>186</v>
      </c>
      <c r="H8" s="63">
        <f>G8/C8</f>
        <v>0.13922155688622753</v>
      </c>
      <c r="I8" s="93">
        <v>135</v>
      </c>
      <c r="J8" s="63">
        <f>I8/C8</f>
        <v>0.10104790419161677</v>
      </c>
      <c r="K8" s="93">
        <v>573</v>
      </c>
      <c r="L8" s="63">
        <f>K8/C8</f>
        <v>0.42889221556886226</v>
      </c>
      <c r="M8" s="93">
        <v>129</v>
      </c>
      <c r="N8" s="63">
        <f>M8/C8</f>
        <v>9.6556886227544908E-2</v>
      </c>
      <c r="O8" s="93">
        <v>272</v>
      </c>
      <c r="P8" s="63">
        <f>O8/C8</f>
        <v>0.20359281437125748</v>
      </c>
      <c r="Q8" s="93">
        <v>176</v>
      </c>
      <c r="R8" s="63">
        <f>Q8/C8</f>
        <v>0.1317365269461078</v>
      </c>
    </row>
    <row r="9" spans="2:18" ht="24.95" customHeight="1" x14ac:dyDescent="0.2">
      <c r="B9" s="145" t="s">
        <v>1</v>
      </c>
      <c r="C9" s="60">
        <f t="shared" ref="C9:C22" si="0">G9+K9+M9+O9+Q9</f>
        <v>328</v>
      </c>
      <c r="D9" s="93">
        <v>55</v>
      </c>
      <c r="E9" s="93">
        <v>143</v>
      </c>
      <c r="F9" s="63">
        <f t="shared" ref="F9:F22" si="1">E9/C9</f>
        <v>0.43597560975609756</v>
      </c>
      <c r="G9" s="93">
        <v>50</v>
      </c>
      <c r="H9" s="63">
        <f t="shared" ref="H9:H22" si="2">G9/C9</f>
        <v>0.1524390243902439</v>
      </c>
      <c r="I9" s="93">
        <v>71</v>
      </c>
      <c r="J9" s="63">
        <f t="shared" ref="J9:J22" si="3">I9/C9</f>
        <v>0.21646341463414634</v>
      </c>
      <c r="K9" s="93">
        <v>72</v>
      </c>
      <c r="L9" s="63">
        <f t="shared" ref="L9:L22" si="4">K9/C9</f>
        <v>0.21951219512195122</v>
      </c>
      <c r="M9" s="93">
        <v>19</v>
      </c>
      <c r="N9" s="63">
        <f t="shared" ref="N9:N22" si="5">M9/C9</f>
        <v>5.7926829268292686E-2</v>
      </c>
      <c r="O9" s="93">
        <v>125</v>
      </c>
      <c r="P9" s="63">
        <f t="shared" ref="P9:P22" si="6">O9/C9</f>
        <v>0.38109756097560976</v>
      </c>
      <c r="Q9" s="93">
        <v>62</v>
      </c>
      <c r="R9" s="63">
        <f t="shared" ref="R9:R22" si="7">Q9/C9</f>
        <v>0.18902439024390244</v>
      </c>
    </row>
    <row r="10" spans="2:18" ht="24.95" customHeight="1" x14ac:dyDescent="0.2">
      <c r="B10" s="145" t="s">
        <v>2</v>
      </c>
      <c r="C10" s="60">
        <f t="shared" si="0"/>
        <v>191</v>
      </c>
      <c r="D10" s="93">
        <v>63</v>
      </c>
      <c r="E10" s="93">
        <v>62</v>
      </c>
      <c r="F10" s="63">
        <f t="shared" si="1"/>
        <v>0.32460732984293195</v>
      </c>
      <c r="G10" s="93">
        <v>31</v>
      </c>
      <c r="H10" s="63">
        <f t="shared" si="2"/>
        <v>0.16230366492146597</v>
      </c>
      <c r="I10" s="93">
        <v>32</v>
      </c>
      <c r="J10" s="63">
        <f t="shared" si="3"/>
        <v>0.16753926701570682</v>
      </c>
      <c r="K10" s="93">
        <v>45</v>
      </c>
      <c r="L10" s="63">
        <f t="shared" si="4"/>
        <v>0.2356020942408377</v>
      </c>
      <c r="M10" s="93">
        <v>4</v>
      </c>
      <c r="N10" s="63">
        <f t="shared" si="5"/>
        <v>2.0942408376963352E-2</v>
      </c>
      <c r="O10" s="93">
        <v>88</v>
      </c>
      <c r="P10" s="63">
        <f t="shared" si="6"/>
        <v>0.4607329842931937</v>
      </c>
      <c r="Q10" s="93">
        <v>23</v>
      </c>
      <c r="R10" s="63">
        <f t="shared" si="7"/>
        <v>0.12041884816753927</v>
      </c>
    </row>
    <row r="11" spans="2:18" ht="24.95" customHeight="1" x14ac:dyDescent="0.2">
      <c r="B11" s="145" t="s">
        <v>3</v>
      </c>
      <c r="C11" s="60">
        <f t="shared" si="0"/>
        <v>1668</v>
      </c>
      <c r="D11" s="93">
        <v>574</v>
      </c>
      <c r="E11" s="93">
        <v>828</v>
      </c>
      <c r="F11" s="63">
        <f t="shared" si="1"/>
        <v>0.49640287769784175</v>
      </c>
      <c r="G11" s="93">
        <v>184</v>
      </c>
      <c r="H11" s="63">
        <f t="shared" si="2"/>
        <v>0.11031175059952038</v>
      </c>
      <c r="I11" s="93">
        <v>121</v>
      </c>
      <c r="J11" s="63">
        <f t="shared" si="3"/>
        <v>7.2541966426858506E-2</v>
      </c>
      <c r="K11" s="93">
        <v>478</v>
      </c>
      <c r="L11" s="63">
        <f t="shared" si="4"/>
        <v>0.28657074340527577</v>
      </c>
      <c r="M11" s="93">
        <v>103</v>
      </c>
      <c r="N11" s="63">
        <f t="shared" si="5"/>
        <v>6.1750599520383691E-2</v>
      </c>
      <c r="O11" s="93">
        <v>412</v>
      </c>
      <c r="P11" s="63">
        <f t="shared" si="6"/>
        <v>0.24700239808153476</v>
      </c>
      <c r="Q11" s="93">
        <v>491</v>
      </c>
      <c r="R11" s="63">
        <f t="shared" si="7"/>
        <v>0.29436450839328537</v>
      </c>
    </row>
    <row r="12" spans="2:18" ht="24.95" customHeight="1" x14ac:dyDescent="0.2">
      <c r="B12" s="145" t="s">
        <v>4</v>
      </c>
      <c r="C12" s="60">
        <f t="shared" si="0"/>
        <v>469</v>
      </c>
      <c r="D12" s="93">
        <v>117</v>
      </c>
      <c r="E12" s="93">
        <v>130</v>
      </c>
      <c r="F12" s="63">
        <f t="shared" si="1"/>
        <v>0.27718550106609807</v>
      </c>
      <c r="G12" s="93">
        <v>71</v>
      </c>
      <c r="H12" s="63">
        <f t="shared" si="2"/>
        <v>0.1513859275053305</v>
      </c>
      <c r="I12" s="93">
        <v>46</v>
      </c>
      <c r="J12" s="63">
        <f t="shared" si="3"/>
        <v>9.8081023454157784E-2</v>
      </c>
      <c r="K12" s="93">
        <v>172</v>
      </c>
      <c r="L12" s="63">
        <f t="shared" si="4"/>
        <v>0.36673773987206826</v>
      </c>
      <c r="M12" s="93">
        <v>9</v>
      </c>
      <c r="N12" s="63">
        <f t="shared" si="5"/>
        <v>1.9189765458422176E-2</v>
      </c>
      <c r="O12" s="93">
        <v>126</v>
      </c>
      <c r="P12" s="63">
        <f t="shared" si="6"/>
        <v>0.26865671641791045</v>
      </c>
      <c r="Q12" s="93">
        <v>91</v>
      </c>
      <c r="R12" s="63">
        <f t="shared" si="7"/>
        <v>0.19402985074626866</v>
      </c>
    </row>
    <row r="13" spans="2:18" ht="24.95" customHeight="1" x14ac:dyDescent="0.2">
      <c r="B13" s="145" t="s">
        <v>5</v>
      </c>
      <c r="C13" s="60">
        <f t="shared" si="0"/>
        <v>732</v>
      </c>
      <c r="D13" s="93">
        <v>165</v>
      </c>
      <c r="E13" s="93">
        <v>309</v>
      </c>
      <c r="F13" s="63">
        <f t="shared" si="1"/>
        <v>0.42213114754098363</v>
      </c>
      <c r="G13" s="95">
        <v>79</v>
      </c>
      <c r="H13" s="63">
        <f t="shared" si="2"/>
        <v>0.10792349726775956</v>
      </c>
      <c r="I13" s="102">
        <v>95</v>
      </c>
      <c r="J13" s="63">
        <f t="shared" si="3"/>
        <v>0.12978142076502733</v>
      </c>
      <c r="K13" s="49">
        <v>178</v>
      </c>
      <c r="L13" s="63">
        <f t="shared" si="4"/>
        <v>0.24316939890710382</v>
      </c>
      <c r="M13" s="49">
        <v>65</v>
      </c>
      <c r="N13" s="63">
        <f t="shared" si="5"/>
        <v>8.8797814207650275E-2</v>
      </c>
      <c r="O13" s="93">
        <v>217</v>
      </c>
      <c r="P13" s="63">
        <f t="shared" si="6"/>
        <v>0.29644808743169399</v>
      </c>
      <c r="Q13" s="49">
        <v>193</v>
      </c>
      <c r="R13" s="63">
        <f t="shared" si="7"/>
        <v>0.26366120218579236</v>
      </c>
    </row>
    <row r="14" spans="2:18" ht="24.95" customHeight="1" x14ac:dyDescent="0.2">
      <c r="B14" s="145" t="s">
        <v>6</v>
      </c>
      <c r="C14" s="60">
        <f t="shared" si="0"/>
        <v>1380</v>
      </c>
      <c r="D14" s="93">
        <v>304</v>
      </c>
      <c r="E14" s="93">
        <v>507</v>
      </c>
      <c r="F14" s="63">
        <f t="shared" si="1"/>
        <v>0.36739130434782608</v>
      </c>
      <c r="G14" s="93">
        <v>1</v>
      </c>
      <c r="H14" s="63">
        <f t="shared" si="2"/>
        <v>7.246376811594203E-4</v>
      </c>
      <c r="I14" s="93">
        <v>196</v>
      </c>
      <c r="J14" s="63">
        <f t="shared" si="3"/>
        <v>0.14202898550724638</v>
      </c>
      <c r="K14" s="93">
        <v>304</v>
      </c>
      <c r="L14" s="63">
        <f t="shared" si="4"/>
        <v>0.22028985507246376</v>
      </c>
      <c r="M14" s="93">
        <v>27</v>
      </c>
      <c r="N14" s="63">
        <f t="shared" si="5"/>
        <v>1.9565217391304349E-2</v>
      </c>
      <c r="O14" s="93">
        <v>901</v>
      </c>
      <c r="P14" s="63">
        <f t="shared" si="6"/>
        <v>0.65289855072463765</v>
      </c>
      <c r="Q14" s="93">
        <v>147</v>
      </c>
      <c r="R14" s="63">
        <f t="shared" si="7"/>
        <v>0.10652173913043478</v>
      </c>
    </row>
    <row r="15" spans="2:18" ht="24.95" customHeight="1" x14ac:dyDescent="0.2">
      <c r="B15" s="145" t="s">
        <v>7</v>
      </c>
      <c r="C15" s="60">
        <f t="shared" si="0"/>
        <v>436</v>
      </c>
      <c r="D15" s="93">
        <v>93</v>
      </c>
      <c r="E15" s="93">
        <v>161</v>
      </c>
      <c r="F15" s="63">
        <f t="shared" si="1"/>
        <v>0.36926605504587157</v>
      </c>
      <c r="G15" s="93">
        <v>35</v>
      </c>
      <c r="H15" s="63">
        <f t="shared" si="2"/>
        <v>8.027522935779817E-2</v>
      </c>
      <c r="I15" s="93">
        <v>42</v>
      </c>
      <c r="J15" s="63">
        <f t="shared" si="3"/>
        <v>9.6330275229357804E-2</v>
      </c>
      <c r="K15" s="93">
        <v>55</v>
      </c>
      <c r="L15" s="63">
        <f t="shared" si="4"/>
        <v>0.12614678899082568</v>
      </c>
      <c r="M15" s="93">
        <v>30</v>
      </c>
      <c r="N15" s="63">
        <f t="shared" si="5"/>
        <v>6.8807339449541288E-2</v>
      </c>
      <c r="O15" s="93">
        <v>304</v>
      </c>
      <c r="P15" s="63">
        <f t="shared" si="6"/>
        <v>0.69724770642201839</v>
      </c>
      <c r="Q15" s="93">
        <v>12</v>
      </c>
      <c r="R15" s="63">
        <f t="shared" si="7"/>
        <v>2.7522935779816515E-2</v>
      </c>
    </row>
    <row r="16" spans="2:18" ht="24.95" customHeight="1" x14ac:dyDescent="0.2">
      <c r="B16" s="145" t="s">
        <v>8</v>
      </c>
      <c r="C16" s="60">
        <f t="shared" si="0"/>
        <v>1017</v>
      </c>
      <c r="D16" s="93">
        <v>199</v>
      </c>
      <c r="E16" s="93">
        <v>957</v>
      </c>
      <c r="F16" s="63">
        <f t="shared" si="1"/>
        <v>0.94100294985250732</v>
      </c>
      <c r="G16" s="93">
        <v>61</v>
      </c>
      <c r="H16" s="63">
        <f t="shared" si="2"/>
        <v>5.9980334316617499E-2</v>
      </c>
      <c r="I16" s="93">
        <v>82</v>
      </c>
      <c r="J16" s="63">
        <f t="shared" si="3"/>
        <v>8.0629301868239925E-2</v>
      </c>
      <c r="K16" s="93">
        <v>296</v>
      </c>
      <c r="L16" s="63">
        <f t="shared" si="4"/>
        <v>0.2910521140609636</v>
      </c>
      <c r="M16" s="93">
        <v>17</v>
      </c>
      <c r="N16" s="63">
        <f t="shared" si="5"/>
        <v>1.6715830875122909E-2</v>
      </c>
      <c r="O16" s="93">
        <v>486</v>
      </c>
      <c r="P16" s="63">
        <f t="shared" si="6"/>
        <v>0.47787610619469029</v>
      </c>
      <c r="Q16" s="93">
        <v>157</v>
      </c>
      <c r="R16" s="63">
        <f t="shared" si="7"/>
        <v>0.15437561455260571</v>
      </c>
    </row>
    <row r="17" spans="2:18" ht="24.95" customHeight="1" x14ac:dyDescent="0.2">
      <c r="B17" s="145" t="s">
        <v>9</v>
      </c>
      <c r="C17" s="60">
        <f t="shared" si="0"/>
        <v>813</v>
      </c>
      <c r="D17" s="93">
        <v>168</v>
      </c>
      <c r="E17" s="93">
        <v>328</v>
      </c>
      <c r="F17" s="63">
        <f t="shared" si="1"/>
        <v>0.40344403444034438</v>
      </c>
      <c r="G17" s="93">
        <v>229</v>
      </c>
      <c r="H17" s="63">
        <f t="shared" si="2"/>
        <v>0.2816728167281673</v>
      </c>
      <c r="I17" s="93">
        <v>76</v>
      </c>
      <c r="J17" s="63">
        <f t="shared" si="3"/>
        <v>9.348093480934809E-2</v>
      </c>
      <c r="K17" s="93">
        <v>182</v>
      </c>
      <c r="L17" s="63">
        <f t="shared" si="4"/>
        <v>0.22386223862238622</v>
      </c>
      <c r="M17" s="93">
        <v>28</v>
      </c>
      <c r="N17" s="63">
        <f t="shared" si="5"/>
        <v>3.4440344403444033E-2</v>
      </c>
      <c r="O17" s="93">
        <v>239</v>
      </c>
      <c r="P17" s="63">
        <f t="shared" si="6"/>
        <v>0.29397293972939731</v>
      </c>
      <c r="Q17" s="93">
        <v>135</v>
      </c>
      <c r="R17" s="63">
        <f t="shared" si="7"/>
        <v>0.16605166051660517</v>
      </c>
    </row>
    <row r="18" spans="2:18" ht="24.95" customHeight="1" x14ac:dyDescent="0.2">
      <c r="B18" s="145" t="s">
        <v>10</v>
      </c>
      <c r="C18" s="60">
        <f t="shared" si="0"/>
        <v>397</v>
      </c>
      <c r="D18" s="93">
        <v>77</v>
      </c>
      <c r="E18" s="93">
        <v>128</v>
      </c>
      <c r="F18" s="63">
        <f t="shared" si="1"/>
        <v>0.32241813602015112</v>
      </c>
      <c r="G18" s="93">
        <v>13</v>
      </c>
      <c r="H18" s="63">
        <f t="shared" si="2"/>
        <v>3.2745591939546598E-2</v>
      </c>
      <c r="I18" s="93">
        <v>13</v>
      </c>
      <c r="J18" s="63">
        <f t="shared" si="3"/>
        <v>3.2745591939546598E-2</v>
      </c>
      <c r="K18" s="93">
        <v>184</v>
      </c>
      <c r="L18" s="63">
        <f t="shared" si="4"/>
        <v>0.46347607052896728</v>
      </c>
      <c r="M18" s="93">
        <v>19</v>
      </c>
      <c r="N18" s="63">
        <f t="shared" si="5"/>
        <v>4.7858942065491183E-2</v>
      </c>
      <c r="O18" s="93">
        <v>125</v>
      </c>
      <c r="P18" s="63">
        <f t="shared" si="6"/>
        <v>0.31486146095717882</v>
      </c>
      <c r="Q18" s="93">
        <v>56</v>
      </c>
      <c r="R18" s="63">
        <f t="shared" si="7"/>
        <v>0.14105793450881612</v>
      </c>
    </row>
    <row r="19" spans="2:18" ht="24.95" customHeight="1" x14ac:dyDescent="0.2">
      <c r="B19" s="145" t="s">
        <v>11</v>
      </c>
      <c r="C19" s="60">
        <f t="shared" si="0"/>
        <v>725</v>
      </c>
      <c r="D19" s="93">
        <v>209</v>
      </c>
      <c r="E19" s="93">
        <v>332</v>
      </c>
      <c r="F19" s="63">
        <f t="shared" si="1"/>
        <v>0.45793103448275863</v>
      </c>
      <c r="G19" s="93">
        <v>41</v>
      </c>
      <c r="H19" s="63">
        <f t="shared" si="2"/>
        <v>5.6551724137931032E-2</v>
      </c>
      <c r="I19" s="93">
        <v>81</v>
      </c>
      <c r="J19" s="63">
        <f t="shared" si="3"/>
        <v>0.11172413793103449</v>
      </c>
      <c r="K19" s="93">
        <v>224</v>
      </c>
      <c r="L19" s="63">
        <f t="shared" si="4"/>
        <v>0.30896551724137933</v>
      </c>
      <c r="M19" s="93">
        <v>68</v>
      </c>
      <c r="N19" s="63">
        <f t="shared" si="5"/>
        <v>9.3793103448275864E-2</v>
      </c>
      <c r="O19" s="93">
        <v>246</v>
      </c>
      <c r="P19" s="63">
        <f t="shared" si="6"/>
        <v>0.33931034482758621</v>
      </c>
      <c r="Q19" s="93">
        <v>146</v>
      </c>
      <c r="R19" s="63">
        <f t="shared" si="7"/>
        <v>0.20137931034482759</v>
      </c>
    </row>
    <row r="20" spans="2:18" ht="24.95" customHeight="1" x14ac:dyDescent="0.2">
      <c r="B20" s="145" t="s">
        <v>12</v>
      </c>
      <c r="C20" s="60">
        <f t="shared" si="0"/>
        <v>604</v>
      </c>
      <c r="D20" s="93">
        <v>154</v>
      </c>
      <c r="E20" s="93">
        <v>349</v>
      </c>
      <c r="F20" s="63">
        <f t="shared" si="1"/>
        <v>0.57781456953642385</v>
      </c>
      <c r="G20" s="93">
        <v>0</v>
      </c>
      <c r="H20" s="63">
        <f t="shared" si="2"/>
        <v>0</v>
      </c>
      <c r="I20" s="93">
        <v>78</v>
      </c>
      <c r="J20" s="63">
        <f t="shared" si="3"/>
        <v>0.12913907284768211</v>
      </c>
      <c r="K20" s="93">
        <v>219</v>
      </c>
      <c r="L20" s="63">
        <f t="shared" si="4"/>
        <v>0.36258278145695366</v>
      </c>
      <c r="M20" s="93">
        <v>19</v>
      </c>
      <c r="N20" s="63">
        <f t="shared" si="5"/>
        <v>3.1456953642384107E-2</v>
      </c>
      <c r="O20" s="93">
        <v>330</v>
      </c>
      <c r="P20" s="63">
        <f t="shared" si="6"/>
        <v>0.54635761589403975</v>
      </c>
      <c r="Q20" s="93">
        <v>36</v>
      </c>
      <c r="R20" s="63">
        <f t="shared" si="7"/>
        <v>5.9602649006622516E-2</v>
      </c>
    </row>
    <row r="21" spans="2:18" ht="24.95" customHeight="1" x14ac:dyDescent="0.2">
      <c r="B21" s="145" t="s">
        <v>13</v>
      </c>
      <c r="C21" s="60">
        <f t="shared" si="0"/>
        <v>413</v>
      </c>
      <c r="D21" s="93">
        <v>86</v>
      </c>
      <c r="E21" s="93">
        <v>221</v>
      </c>
      <c r="F21" s="63">
        <f t="shared" si="1"/>
        <v>0.53510895883777243</v>
      </c>
      <c r="G21" s="93">
        <v>37</v>
      </c>
      <c r="H21" s="63">
        <f t="shared" si="2"/>
        <v>8.9588377723970949E-2</v>
      </c>
      <c r="I21" s="93">
        <v>55</v>
      </c>
      <c r="J21" s="63">
        <f t="shared" si="3"/>
        <v>0.13317191283292978</v>
      </c>
      <c r="K21" s="93">
        <v>166</v>
      </c>
      <c r="L21" s="63">
        <f t="shared" si="4"/>
        <v>0.40193704600484259</v>
      </c>
      <c r="M21" s="93">
        <v>5</v>
      </c>
      <c r="N21" s="63">
        <f t="shared" si="5"/>
        <v>1.2106537530266344E-2</v>
      </c>
      <c r="O21" s="93">
        <v>96</v>
      </c>
      <c r="P21" s="63">
        <f t="shared" si="6"/>
        <v>0.23244552058111381</v>
      </c>
      <c r="Q21" s="93">
        <v>109</v>
      </c>
      <c r="R21" s="63">
        <f t="shared" si="7"/>
        <v>0.26392251815980627</v>
      </c>
    </row>
    <row r="22" spans="2:18" ht="24.95" customHeight="1" x14ac:dyDescent="0.2">
      <c r="B22" s="144" t="s">
        <v>16</v>
      </c>
      <c r="C22" s="128">
        <f t="shared" si="0"/>
        <v>10509</v>
      </c>
      <c r="D22" s="11">
        <f>SUM(D8:D21)</f>
        <v>2632</v>
      </c>
      <c r="E22" s="11">
        <f>SUM(E8:E21)</f>
        <v>5300</v>
      </c>
      <c r="F22" s="122">
        <f t="shared" si="1"/>
        <v>0.50432962222856603</v>
      </c>
      <c r="G22" s="11">
        <f>SUM(G8:G21)</f>
        <v>1018</v>
      </c>
      <c r="H22" s="122">
        <f t="shared" si="2"/>
        <v>9.6869350080883057E-2</v>
      </c>
      <c r="I22" s="98">
        <f>SUM(I8:I21)</f>
        <v>1123</v>
      </c>
      <c r="J22" s="122">
        <f t="shared" si="3"/>
        <v>0.10686078599295841</v>
      </c>
      <c r="K22" s="11">
        <f>SUM(K8:K21)</f>
        <v>3148</v>
      </c>
      <c r="L22" s="122">
        <f t="shared" si="4"/>
        <v>0.29955276429726901</v>
      </c>
      <c r="M22" s="11">
        <f>SUM(M8:M21)</f>
        <v>542</v>
      </c>
      <c r="N22" s="122">
        <f t="shared" si="5"/>
        <v>5.1574840612808072E-2</v>
      </c>
      <c r="O22" s="98">
        <f>SUM(O8:O21)</f>
        <v>3967</v>
      </c>
      <c r="P22" s="122">
        <f t="shared" si="6"/>
        <v>0.37748596441145682</v>
      </c>
      <c r="Q22" s="11">
        <f>SUM(Q8:Q21)</f>
        <v>1834</v>
      </c>
      <c r="R22" s="122">
        <f t="shared" si="7"/>
        <v>0.17451708059758303</v>
      </c>
    </row>
    <row r="24" spans="2:18" x14ac:dyDescent="0.2">
      <c r="H24" s="20"/>
      <c r="I24" s="20"/>
      <c r="J24" s="20"/>
    </row>
  </sheetData>
  <sheetProtection formatCells="0" formatColumns="0" formatRows="0" selectLockedCells="1"/>
  <mergeCells count="15">
    <mergeCell ref="B2:R2"/>
    <mergeCell ref="M3:N3"/>
    <mergeCell ref="Q3:R3"/>
    <mergeCell ref="G5:H6"/>
    <mergeCell ref="D5:D7"/>
    <mergeCell ref="D4:R4"/>
    <mergeCell ref="K5:R5"/>
    <mergeCell ref="E5:F6"/>
    <mergeCell ref="B4:B7"/>
    <mergeCell ref="O6:P6"/>
    <mergeCell ref="C4:C7"/>
    <mergeCell ref="K6:L6"/>
    <mergeCell ref="M6:N6"/>
    <mergeCell ref="Q6:R6"/>
    <mergeCell ref="I5:J6"/>
  </mergeCells>
  <phoneticPr fontId="11" type="noConversion"/>
  <printOptions horizontalCentered="1" verticalCentered="1"/>
  <pageMargins left="0.59055118110236227" right="0.59055118110236227" top="0.59055118110236227" bottom="0.59055118110236227" header="0.51181102362204722" footer="0.51181102362204722"/>
  <pageSetup paperSize="9" scale="7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0816-231C-466F-AC2C-A90FB5CA28C1}">
  <sheetPr>
    <pageSetUpPr fitToPage="1"/>
  </sheetPr>
  <dimension ref="B1:Q22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1.42578125" style="4" customWidth="1"/>
    <col min="2" max="2" width="31.42578125" style="4" customWidth="1"/>
    <col min="3" max="3" width="9.7109375" style="4" customWidth="1"/>
    <col min="4" max="4" width="7.7109375" style="4" customWidth="1"/>
    <col min="5" max="5" width="10.5703125" style="4" customWidth="1"/>
    <col min="6" max="6" width="9.7109375" style="4" customWidth="1"/>
    <col min="7" max="7" width="7.7109375" style="4" customWidth="1"/>
    <col min="8" max="8" width="10.7109375" style="4" customWidth="1"/>
    <col min="9" max="10" width="9.7109375" style="4" customWidth="1"/>
    <col min="11" max="11" width="7.7109375" style="4" customWidth="1"/>
    <col min="12" max="12" width="11.140625" style="4" customWidth="1"/>
    <col min="13" max="13" width="9.7109375" style="4" customWidth="1"/>
    <col min="14" max="14" width="14.140625" style="4" customWidth="1"/>
    <col min="15" max="15" width="9.140625" style="4"/>
    <col min="16" max="16" width="13.42578125" style="4" customWidth="1"/>
    <col min="17" max="17" width="17.7109375" style="4" customWidth="1"/>
    <col min="18" max="16384" width="9.140625" style="4"/>
  </cols>
  <sheetData>
    <row r="1" spans="2:17" ht="13.5" customHeight="1" x14ac:dyDescent="0.3"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2:17" ht="24" customHeight="1" x14ac:dyDescent="0.2">
      <c r="B2" s="238" t="s">
        <v>121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</row>
    <row r="3" spans="2:17" ht="16.5" customHeight="1" x14ac:dyDescent="0.3">
      <c r="B3" s="39"/>
      <c r="C3" s="39"/>
      <c r="D3" s="39"/>
      <c r="E3" s="39"/>
      <c r="F3" s="39"/>
      <c r="G3" s="39"/>
      <c r="H3" s="39"/>
      <c r="I3" s="224"/>
      <c r="J3" s="224"/>
      <c r="K3" s="36"/>
      <c r="L3" s="37"/>
    </row>
    <row r="4" spans="2:17" ht="45" customHeight="1" x14ac:dyDescent="0.2">
      <c r="B4" s="229" t="s">
        <v>14</v>
      </c>
      <c r="C4" s="252" t="s">
        <v>211</v>
      </c>
      <c r="D4" s="239" t="s">
        <v>75</v>
      </c>
      <c r="E4" s="271"/>
      <c r="F4" s="186" t="s">
        <v>124</v>
      </c>
      <c r="G4" s="239" t="s">
        <v>75</v>
      </c>
      <c r="H4" s="241"/>
      <c r="I4" s="186" t="s">
        <v>172</v>
      </c>
      <c r="J4" s="268" t="s">
        <v>127</v>
      </c>
      <c r="K4" s="257" t="s">
        <v>125</v>
      </c>
      <c r="L4" s="257"/>
      <c r="M4" s="257"/>
      <c r="N4" s="258" t="s">
        <v>197</v>
      </c>
    </row>
    <row r="5" spans="2:17" ht="20.25" customHeight="1" x14ac:dyDescent="0.2">
      <c r="B5" s="229"/>
      <c r="C5" s="253"/>
      <c r="D5" s="263" t="s">
        <v>122</v>
      </c>
      <c r="E5" s="261" t="s">
        <v>123</v>
      </c>
      <c r="F5" s="272"/>
      <c r="G5" s="252" t="s">
        <v>122</v>
      </c>
      <c r="H5" s="268" t="s">
        <v>123</v>
      </c>
      <c r="I5" s="272"/>
      <c r="J5" s="274"/>
      <c r="K5" s="258" t="s">
        <v>15</v>
      </c>
      <c r="L5" s="257" t="s">
        <v>57</v>
      </c>
      <c r="M5" s="257"/>
      <c r="N5" s="259"/>
      <c r="Q5" s="155"/>
    </row>
    <row r="6" spans="2:17" ht="48.75" customHeight="1" x14ac:dyDescent="0.2">
      <c r="B6" s="229"/>
      <c r="C6" s="253"/>
      <c r="D6" s="264"/>
      <c r="E6" s="266"/>
      <c r="F6" s="272"/>
      <c r="G6" s="253"/>
      <c r="H6" s="269"/>
      <c r="I6" s="272"/>
      <c r="J6" s="274"/>
      <c r="K6" s="259"/>
      <c r="L6" s="258" t="s">
        <v>171</v>
      </c>
      <c r="M6" s="261" t="s">
        <v>126</v>
      </c>
      <c r="N6" s="259"/>
      <c r="Q6" s="155"/>
    </row>
    <row r="7" spans="2:17" ht="105" customHeight="1" x14ac:dyDescent="0.2">
      <c r="B7" s="229"/>
      <c r="C7" s="254"/>
      <c r="D7" s="265"/>
      <c r="E7" s="267"/>
      <c r="F7" s="273"/>
      <c r="G7" s="254"/>
      <c r="H7" s="270"/>
      <c r="I7" s="273"/>
      <c r="J7" s="275"/>
      <c r="K7" s="260"/>
      <c r="L7" s="260"/>
      <c r="M7" s="262"/>
      <c r="N7" s="260"/>
      <c r="P7" s="168" t="s">
        <v>212</v>
      </c>
      <c r="Q7" s="179" t="s">
        <v>241</v>
      </c>
    </row>
    <row r="8" spans="2:17" ht="24.95" customHeight="1" x14ac:dyDescent="0.2">
      <c r="B8" s="145" t="s">
        <v>0</v>
      </c>
      <c r="C8" s="93">
        <v>390</v>
      </c>
      <c r="D8" s="66">
        <v>51</v>
      </c>
      <c r="E8" s="63">
        <f>D8/C8</f>
        <v>0.13076923076923078</v>
      </c>
      <c r="F8" s="14">
        <v>53</v>
      </c>
      <c r="G8" s="14">
        <v>1</v>
      </c>
      <c r="H8" s="63">
        <f>G8/F8</f>
        <v>1.8867924528301886E-2</v>
      </c>
      <c r="I8" s="14">
        <v>9</v>
      </c>
      <c r="J8" s="63">
        <f t="shared" ref="J8:J22" si="0">I8/N8</f>
        <v>0.14754098360655737</v>
      </c>
      <c r="K8" s="14">
        <v>22</v>
      </c>
      <c r="L8" s="14">
        <v>0</v>
      </c>
      <c r="M8" s="80">
        <v>0</v>
      </c>
      <c r="N8" s="79">
        <f>D8+G8+I8</f>
        <v>61</v>
      </c>
      <c r="P8" s="173">
        <f>N8/(C8+F8+I8)</f>
        <v>0.13495575221238937</v>
      </c>
      <c r="Q8" s="173">
        <f>(C8+F8+I8)/'11. Замещение'!C8</f>
        <v>0.33832335329341318</v>
      </c>
    </row>
    <row r="9" spans="2:17" ht="24.95" customHeight="1" x14ac:dyDescent="0.2">
      <c r="B9" s="145" t="s">
        <v>1</v>
      </c>
      <c r="C9" s="93">
        <v>85</v>
      </c>
      <c r="D9" s="66">
        <v>62</v>
      </c>
      <c r="E9" s="63">
        <f t="shared" ref="E9:E22" si="1">D9/C9</f>
        <v>0.72941176470588232</v>
      </c>
      <c r="F9" s="14">
        <v>29</v>
      </c>
      <c r="G9" s="14">
        <v>0</v>
      </c>
      <c r="H9" s="63">
        <f t="shared" ref="H9:H22" si="2">G9/F9</f>
        <v>0</v>
      </c>
      <c r="I9" s="14">
        <v>3</v>
      </c>
      <c r="J9" s="63">
        <f t="shared" si="0"/>
        <v>4.6153846153846156E-2</v>
      </c>
      <c r="K9" s="14">
        <v>58</v>
      </c>
      <c r="L9" s="14">
        <v>20</v>
      </c>
      <c r="M9" s="80">
        <f t="shared" ref="M9:M22" si="3">L9/K9</f>
        <v>0.34482758620689657</v>
      </c>
      <c r="N9" s="79">
        <f t="shared" ref="N9:N22" si="4">D9+G9+I9</f>
        <v>65</v>
      </c>
      <c r="P9" s="173">
        <f t="shared" ref="P9:P22" si="5">N9/(C9+F9+I9)</f>
        <v>0.55555555555555558</v>
      </c>
      <c r="Q9" s="173">
        <f>(C9+F9+I9)/'11. Замещение'!C9</f>
        <v>0.35670731707317072</v>
      </c>
    </row>
    <row r="10" spans="2:17" ht="24.95" customHeight="1" x14ac:dyDescent="0.2">
      <c r="B10" s="145" t="s">
        <v>2</v>
      </c>
      <c r="C10" s="95">
        <v>73</v>
      </c>
      <c r="D10" s="66">
        <v>44</v>
      </c>
      <c r="E10" s="63">
        <f t="shared" si="1"/>
        <v>0.60273972602739723</v>
      </c>
      <c r="F10" s="14">
        <v>14</v>
      </c>
      <c r="G10" s="14">
        <v>0</v>
      </c>
      <c r="H10" s="63">
        <f t="shared" si="2"/>
        <v>0</v>
      </c>
      <c r="I10" s="14">
        <v>1</v>
      </c>
      <c r="J10" s="63">
        <f t="shared" si="0"/>
        <v>2.2222222222222223E-2</v>
      </c>
      <c r="K10" s="15">
        <v>44</v>
      </c>
      <c r="L10" s="15">
        <v>0</v>
      </c>
      <c r="M10" s="80">
        <f t="shared" si="3"/>
        <v>0</v>
      </c>
      <c r="N10" s="79">
        <f t="shared" si="4"/>
        <v>45</v>
      </c>
      <c r="P10" s="173">
        <f t="shared" si="5"/>
        <v>0.51136363636363635</v>
      </c>
      <c r="Q10" s="173">
        <f>(C10+F10+I10)/'11. Замещение'!C10</f>
        <v>0.4607329842931937</v>
      </c>
    </row>
    <row r="11" spans="2:17" ht="24.95" customHeight="1" x14ac:dyDescent="0.2">
      <c r="B11" s="145" t="s">
        <v>3</v>
      </c>
      <c r="C11" s="93">
        <v>484</v>
      </c>
      <c r="D11" s="66">
        <v>124</v>
      </c>
      <c r="E11" s="63">
        <f t="shared" si="1"/>
        <v>0.256198347107438</v>
      </c>
      <c r="F11" s="14">
        <v>67</v>
      </c>
      <c r="G11" s="30">
        <v>15</v>
      </c>
      <c r="H11" s="63">
        <f t="shared" si="2"/>
        <v>0.22388059701492538</v>
      </c>
      <c r="I11" s="30">
        <v>38</v>
      </c>
      <c r="J11" s="63">
        <f t="shared" si="0"/>
        <v>0.21468926553672316</v>
      </c>
      <c r="K11" s="14">
        <v>131</v>
      </c>
      <c r="L11" s="14">
        <v>12</v>
      </c>
      <c r="M11" s="80">
        <f t="shared" si="3"/>
        <v>9.1603053435114504E-2</v>
      </c>
      <c r="N11" s="79">
        <f t="shared" si="4"/>
        <v>177</v>
      </c>
      <c r="P11" s="173">
        <f t="shared" si="5"/>
        <v>0.30050933786078099</v>
      </c>
      <c r="Q11" s="173">
        <f>(C11+F11+I11)/'11. Замещение'!C11</f>
        <v>0.35311750599520386</v>
      </c>
    </row>
    <row r="12" spans="2:17" ht="24.95" customHeight="1" x14ac:dyDescent="0.2">
      <c r="B12" s="145" t="s">
        <v>4</v>
      </c>
      <c r="C12" s="93">
        <v>92</v>
      </c>
      <c r="D12" s="66">
        <v>54</v>
      </c>
      <c r="E12" s="63">
        <f t="shared" si="1"/>
        <v>0.58695652173913049</v>
      </c>
      <c r="F12" s="14">
        <v>5</v>
      </c>
      <c r="G12" s="14">
        <v>1</v>
      </c>
      <c r="H12" s="63">
        <f t="shared" si="2"/>
        <v>0.2</v>
      </c>
      <c r="I12" s="14">
        <v>1</v>
      </c>
      <c r="J12" s="63">
        <f t="shared" si="0"/>
        <v>1.7857142857142856E-2</v>
      </c>
      <c r="K12" s="14">
        <v>42</v>
      </c>
      <c r="L12" s="14">
        <v>0</v>
      </c>
      <c r="M12" s="80">
        <f t="shared" si="3"/>
        <v>0</v>
      </c>
      <c r="N12" s="79">
        <f t="shared" si="4"/>
        <v>56</v>
      </c>
      <c r="P12" s="173">
        <f t="shared" si="5"/>
        <v>0.5714285714285714</v>
      </c>
      <c r="Q12" s="173">
        <f>(C12+F12+I12)/'11. Замещение'!C12</f>
        <v>0.20895522388059701</v>
      </c>
    </row>
    <row r="13" spans="2:17" ht="24.95" customHeight="1" x14ac:dyDescent="0.2">
      <c r="B13" s="145" t="s">
        <v>5</v>
      </c>
      <c r="C13" s="93">
        <v>178</v>
      </c>
      <c r="D13" s="66">
        <v>87</v>
      </c>
      <c r="E13" s="63">
        <f t="shared" si="1"/>
        <v>0.4887640449438202</v>
      </c>
      <c r="F13" s="14">
        <v>53</v>
      </c>
      <c r="G13" s="14">
        <v>3</v>
      </c>
      <c r="H13" s="63">
        <f t="shared" si="2"/>
        <v>5.6603773584905662E-2</v>
      </c>
      <c r="I13" s="14">
        <v>5</v>
      </c>
      <c r="J13" s="63">
        <f t="shared" si="0"/>
        <v>5.2631578947368418E-2</v>
      </c>
      <c r="K13" s="14">
        <v>89</v>
      </c>
      <c r="L13" s="14">
        <v>23</v>
      </c>
      <c r="M13" s="80">
        <f t="shared" si="3"/>
        <v>0.25842696629213485</v>
      </c>
      <c r="N13" s="79">
        <f t="shared" si="4"/>
        <v>95</v>
      </c>
      <c r="P13" s="173">
        <f t="shared" si="5"/>
        <v>0.40254237288135591</v>
      </c>
      <c r="Q13" s="173">
        <f>(C13+F13+I13)/'11. Замещение'!C13</f>
        <v>0.32240437158469948</v>
      </c>
    </row>
    <row r="14" spans="2:17" ht="24.95" customHeight="1" x14ac:dyDescent="0.2">
      <c r="B14" s="145" t="s">
        <v>6</v>
      </c>
      <c r="C14" s="93">
        <v>228</v>
      </c>
      <c r="D14" s="66">
        <v>115</v>
      </c>
      <c r="E14" s="63">
        <f t="shared" si="1"/>
        <v>0.50438596491228072</v>
      </c>
      <c r="F14" s="14">
        <v>29</v>
      </c>
      <c r="G14" s="14">
        <v>1</v>
      </c>
      <c r="H14" s="63">
        <f t="shared" si="2"/>
        <v>3.4482758620689655E-2</v>
      </c>
      <c r="I14" s="14">
        <v>5</v>
      </c>
      <c r="J14" s="63">
        <f t="shared" si="0"/>
        <v>4.1322314049586778E-2</v>
      </c>
      <c r="K14" s="14">
        <v>117</v>
      </c>
      <c r="L14" s="14">
        <v>51</v>
      </c>
      <c r="M14" s="80">
        <f t="shared" si="3"/>
        <v>0.4358974358974359</v>
      </c>
      <c r="N14" s="79">
        <f t="shared" si="4"/>
        <v>121</v>
      </c>
      <c r="P14" s="173">
        <f t="shared" si="5"/>
        <v>0.46183206106870228</v>
      </c>
      <c r="Q14" s="173">
        <f>(C14+F14+I14)/'11. Замещение'!C14</f>
        <v>0.18985507246376812</v>
      </c>
    </row>
    <row r="15" spans="2:17" ht="24.95" customHeight="1" x14ac:dyDescent="0.2">
      <c r="B15" s="145" t="s">
        <v>7</v>
      </c>
      <c r="C15" s="93">
        <v>124</v>
      </c>
      <c r="D15" s="66">
        <v>124</v>
      </c>
      <c r="E15" s="63">
        <f t="shared" si="1"/>
        <v>1</v>
      </c>
      <c r="F15" s="14">
        <v>16</v>
      </c>
      <c r="G15" s="14">
        <v>16</v>
      </c>
      <c r="H15" s="63">
        <f t="shared" si="2"/>
        <v>1</v>
      </c>
      <c r="I15" s="14">
        <v>0</v>
      </c>
      <c r="J15" s="63">
        <f t="shared" si="0"/>
        <v>0</v>
      </c>
      <c r="K15" s="14">
        <v>118</v>
      </c>
      <c r="L15" s="14">
        <v>8</v>
      </c>
      <c r="M15" s="80">
        <f t="shared" si="3"/>
        <v>6.7796610169491525E-2</v>
      </c>
      <c r="N15" s="79">
        <f t="shared" si="4"/>
        <v>140</v>
      </c>
      <c r="P15" s="173">
        <f t="shared" si="5"/>
        <v>1</v>
      </c>
      <c r="Q15" s="173">
        <f>(C15+F15+I15)/'11. Замещение'!C15</f>
        <v>0.32110091743119268</v>
      </c>
    </row>
    <row r="16" spans="2:17" ht="24.95" customHeight="1" x14ac:dyDescent="0.2">
      <c r="B16" s="145" t="s">
        <v>8</v>
      </c>
      <c r="C16" s="93">
        <v>101</v>
      </c>
      <c r="D16" s="66">
        <v>41</v>
      </c>
      <c r="E16" s="63">
        <f t="shared" si="1"/>
        <v>0.40594059405940597</v>
      </c>
      <c r="F16" s="14">
        <v>18</v>
      </c>
      <c r="G16" s="14">
        <v>14</v>
      </c>
      <c r="H16" s="63">
        <f t="shared" si="2"/>
        <v>0.77777777777777779</v>
      </c>
      <c r="I16" s="14">
        <v>86</v>
      </c>
      <c r="J16" s="63">
        <f t="shared" si="0"/>
        <v>0.60992907801418439</v>
      </c>
      <c r="K16" s="14">
        <v>141</v>
      </c>
      <c r="L16" s="14">
        <v>0</v>
      </c>
      <c r="M16" s="80">
        <f t="shared" si="3"/>
        <v>0</v>
      </c>
      <c r="N16" s="79">
        <f t="shared" si="4"/>
        <v>141</v>
      </c>
      <c r="P16" s="173">
        <f t="shared" si="5"/>
        <v>0.68780487804878043</v>
      </c>
      <c r="Q16" s="173">
        <f>(C16+F16+I16)/'11. Замещение'!C16</f>
        <v>0.20157325467059981</v>
      </c>
    </row>
    <row r="17" spans="2:17" ht="24.95" customHeight="1" x14ac:dyDescent="0.2">
      <c r="B17" s="145" t="s">
        <v>9</v>
      </c>
      <c r="C17" s="93">
        <v>181</v>
      </c>
      <c r="D17" s="66">
        <v>110</v>
      </c>
      <c r="E17" s="63">
        <f t="shared" si="1"/>
        <v>0.60773480662983426</v>
      </c>
      <c r="F17" s="14">
        <v>61</v>
      </c>
      <c r="G17" s="14">
        <v>27</v>
      </c>
      <c r="H17" s="63">
        <f t="shared" si="2"/>
        <v>0.44262295081967212</v>
      </c>
      <c r="I17" s="14">
        <v>46</v>
      </c>
      <c r="J17" s="63">
        <f t="shared" si="0"/>
        <v>0.25136612021857924</v>
      </c>
      <c r="K17" s="14">
        <v>183</v>
      </c>
      <c r="L17" s="14">
        <v>0</v>
      </c>
      <c r="M17" s="80">
        <f t="shared" si="3"/>
        <v>0</v>
      </c>
      <c r="N17" s="79">
        <f t="shared" si="4"/>
        <v>183</v>
      </c>
      <c r="P17" s="173">
        <f t="shared" si="5"/>
        <v>0.63541666666666663</v>
      </c>
      <c r="Q17" s="173">
        <f>(C17+F17+I17)/'11. Замещение'!C17</f>
        <v>0.35424354243542433</v>
      </c>
    </row>
    <row r="18" spans="2:17" ht="24.95" customHeight="1" x14ac:dyDescent="0.2">
      <c r="B18" s="145" t="s">
        <v>10</v>
      </c>
      <c r="C18" s="93">
        <v>83</v>
      </c>
      <c r="D18" s="66">
        <v>36</v>
      </c>
      <c r="E18" s="63">
        <f t="shared" si="1"/>
        <v>0.43373493975903615</v>
      </c>
      <c r="F18" s="14">
        <v>6</v>
      </c>
      <c r="G18" s="14">
        <v>2</v>
      </c>
      <c r="H18" s="63">
        <f t="shared" si="2"/>
        <v>0.33333333333333331</v>
      </c>
      <c r="I18" s="14">
        <v>10</v>
      </c>
      <c r="J18" s="63">
        <f t="shared" si="0"/>
        <v>0.20833333333333334</v>
      </c>
      <c r="K18" s="14">
        <v>35</v>
      </c>
      <c r="L18" s="14">
        <v>0</v>
      </c>
      <c r="M18" s="80">
        <f t="shared" si="3"/>
        <v>0</v>
      </c>
      <c r="N18" s="79">
        <f t="shared" si="4"/>
        <v>48</v>
      </c>
      <c r="P18" s="173">
        <f t="shared" si="5"/>
        <v>0.48484848484848486</v>
      </c>
      <c r="Q18" s="173">
        <f>(C18+F18+I18)/'11. Замещение'!C18</f>
        <v>0.24937027707808565</v>
      </c>
    </row>
    <row r="19" spans="2:17" ht="24.95" customHeight="1" x14ac:dyDescent="0.2">
      <c r="B19" s="145" t="s">
        <v>11</v>
      </c>
      <c r="C19" s="109">
        <v>328</v>
      </c>
      <c r="D19" s="66">
        <v>177</v>
      </c>
      <c r="E19" s="63">
        <f t="shared" si="1"/>
        <v>0.53963414634146345</v>
      </c>
      <c r="F19" s="14">
        <v>39</v>
      </c>
      <c r="G19" s="14">
        <v>5</v>
      </c>
      <c r="H19" s="63">
        <f t="shared" si="2"/>
        <v>0.12820512820512819</v>
      </c>
      <c r="I19" s="14">
        <v>3</v>
      </c>
      <c r="J19" s="63">
        <f t="shared" si="0"/>
        <v>1.6216216216216217E-2</v>
      </c>
      <c r="K19" s="15">
        <v>185</v>
      </c>
      <c r="L19" s="15">
        <v>0</v>
      </c>
      <c r="M19" s="80">
        <f t="shared" si="3"/>
        <v>0</v>
      </c>
      <c r="N19" s="79">
        <f t="shared" si="4"/>
        <v>185</v>
      </c>
      <c r="P19" s="173">
        <f t="shared" si="5"/>
        <v>0.5</v>
      </c>
      <c r="Q19" s="173">
        <f>(C19+F19+I19)/'11. Замещение'!C19</f>
        <v>0.51034482758620692</v>
      </c>
    </row>
    <row r="20" spans="2:17" ht="24.95" customHeight="1" x14ac:dyDescent="0.2">
      <c r="B20" s="145" t="s">
        <v>12</v>
      </c>
      <c r="C20" s="109">
        <v>230</v>
      </c>
      <c r="D20" s="66">
        <v>129</v>
      </c>
      <c r="E20" s="63">
        <f t="shared" si="1"/>
        <v>0.56086956521739129</v>
      </c>
      <c r="F20" s="14">
        <v>58</v>
      </c>
      <c r="G20" s="65">
        <v>24</v>
      </c>
      <c r="H20" s="63">
        <f t="shared" si="2"/>
        <v>0.41379310344827586</v>
      </c>
      <c r="I20" s="65">
        <v>23</v>
      </c>
      <c r="J20" s="63">
        <f t="shared" si="0"/>
        <v>0.13068181818181818</v>
      </c>
      <c r="K20" s="15">
        <v>119</v>
      </c>
      <c r="L20" s="15">
        <v>16</v>
      </c>
      <c r="M20" s="80">
        <f t="shared" si="3"/>
        <v>0.13445378151260504</v>
      </c>
      <c r="N20" s="79">
        <f t="shared" si="4"/>
        <v>176</v>
      </c>
      <c r="P20" s="173">
        <f t="shared" si="5"/>
        <v>0.56591639871382637</v>
      </c>
      <c r="Q20" s="173">
        <f>(C20+F20+I20)/'11. Замещение'!C20</f>
        <v>0.51490066225165565</v>
      </c>
    </row>
    <row r="21" spans="2:17" ht="24.95" customHeight="1" x14ac:dyDescent="0.2">
      <c r="B21" s="145" t="s">
        <v>13</v>
      </c>
      <c r="C21" s="109">
        <v>115</v>
      </c>
      <c r="D21" s="66">
        <v>104</v>
      </c>
      <c r="E21" s="63">
        <f t="shared" si="1"/>
        <v>0.90434782608695652</v>
      </c>
      <c r="F21" s="14">
        <v>47</v>
      </c>
      <c r="G21" s="65">
        <v>11</v>
      </c>
      <c r="H21" s="63">
        <f t="shared" si="2"/>
        <v>0.23404255319148937</v>
      </c>
      <c r="I21" s="65">
        <v>26</v>
      </c>
      <c r="J21" s="63">
        <f t="shared" si="0"/>
        <v>0.18439716312056736</v>
      </c>
      <c r="K21" s="15">
        <v>145</v>
      </c>
      <c r="L21" s="15">
        <v>3</v>
      </c>
      <c r="M21" s="80">
        <f t="shared" si="3"/>
        <v>2.0689655172413793E-2</v>
      </c>
      <c r="N21" s="79">
        <f t="shared" si="4"/>
        <v>141</v>
      </c>
      <c r="P21" s="173">
        <f t="shared" si="5"/>
        <v>0.75</v>
      </c>
      <c r="Q21" s="173">
        <f>(C21+F21+I21)/'11. Замещение'!C21</f>
        <v>0.4552058111380145</v>
      </c>
    </row>
    <row r="22" spans="2:17" ht="24.95" customHeight="1" x14ac:dyDescent="0.2">
      <c r="B22" s="144" t="s">
        <v>16</v>
      </c>
      <c r="C22" s="11">
        <f>SUM(C8:C21)</f>
        <v>2692</v>
      </c>
      <c r="D22" s="11">
        <f>SUM(D8:D21)</f>
        <v>1258</v>
      </c>
      <c r="E22" s="122">
        <f t="shared" si="1"/>
        <v>0.46731054977711739</v>
      </c>
      <c r="F22" s="67">
        <f>SUM(F8:F21)</f>
        <v>495</v>
      </c>
      <c r="G22" s="67">
        <f>SUM(G8:G21)</f>
        <v>120</v>
      </c>
      <c r="H22" s="122">
        <f t="shared" si="2"/>
        <v>0.24242424242424243</v>
      </c>
      <c r="I22" s="129">
        <f>SUM(I8:I21)</f>
        <v>256</v>
      </c>
      <c r="J22" s="122">
        <f t="shared" si="0"/>
        <v>0.15667074663402691</v>
      </c>
      <c r="K22" s="129">
        <f>SUM(K8:K21)</f>
        <v>1429</v>
      </c>
      <c r="L22" s="129">
        <f>SUM(L8:L21)</f>
        <v>133</v>
      </c>
      <c r="M22" s="130">
        <f t="shared" si="3"/>
        <v>9.3072078376487052E-2</v>
      </c>
      <c r="N22" s="163">
        <f t="shared" si="4"/>
        <v>1634</v>
      </c>
      <c r="P22" s="174">
        <f t="shared" si="5"/>
        <v>0.47458611675864071</v>
      </c>
      <c r="Q22" s="173">
        <f>(C22+F22+I22)/'11. Замещение'!C22</f>
        <v>0.32762394138357598</v>
      </c>
    </row>
  </sheetData>
  <sheetProtection formatCells="0" formatColumns="0" formatRows="0" selectLockedCells="1"/>
  <mergeCells count="19">
    <mergeCell ref="G4:H4"/>
    <mergeCell ref="I4:I7"/>
    <mergeCell ref="J4:J7"/>
    <mergeCell ref="B2:N2"/>
    <mergeCell ref="K4:M4"/>
    <mergeCell ref="K5:K7"/>
    <mergeCell ref="L5:M5"/>
    <mergeCell ref="L6:L7"/>
    <mergeCell ref="M6:M7"/>
    <mergeCell ref="D5:D7"/>
    <mergeCell ref="E5:E7"/>
    <mergeCell ref="G5:G7"/>
    <mergeCell ref="H5:H7"/>
    <mergeCell ref="N4:N7"/>
    <mergeCell ref="I3:J3"/>
    <mergeCell ref="B4:B7"/>
    <mergeCell ref="C4:C7"/>
    <mergeCell ref="D4:E4"/>
    <mergeCell ref="F4:F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1486-590C-426A-B160-81E1236E6846}">
  <sheetPr>
    <pageSetUpPr fitToPage="1"/>
  </sheetPr>
  <dimension ref="B2:Y21"/>
  <sheetViews>
    <sheetView view="pageBreakPreview" zoomScale="90" zoomScaleNormal="90" zoomScaleSheetLayoutView="9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3" sqref="C3"/>
    </sheetView>
  </sheetViews>
  <sheetFormatPr defaultRowHeight="12.75" x14ac:dyDescent="0.2"/>
  <cols>
    <col min="1" max="1" width="2" style="4" customWidth="1"/>
    <col min="2" max="2" width="31.42578125" style="4" customWidth="1"/>
    <col min="3" max="4" width="9.7109375" style="4" customWidth="1"/>
    <col min="5" max="5" width="9.85546875" style="4" customWidth="1"/>
    <col min="6" max="6" width="9.7109375" style="5" customWidth="1"/>
    <col min="7" max="9" width="9.7109375" style="6" customWidth="1"/>
    <col min="10" max="10" width="10.42578125" style="6" customWidth="1"/>
    <col min="11" max="17" width="9.7109375" style="4" customWidth="1"/>
    <col min="18" max="18" width="11.28515625" style="4" customWidth="1"/>
    <col min="19" max="19" width="9.140625" style="4"/>
    <col min="20" max="20" width="12.28515625" style="4" customWidth="1"/>
    <col min="21" max="22" width="9.140625" style="4"/>
    <col min="23" max="23" width="12.140625" style="4" customWidth="1"/>
    <col min="24" max="16384" width="9.140625" style="4"/>
  </cols>
  <sheetData>
    <row r="2" spans="2:25" ht="20.25" customHeight="1" x14ac:dyDescent="0.3">
      <c r="B2" s="191" t="s">
        <v>17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</row>
    <row r="4" spans="2:25" ht="53.25" customHeight="1" x14ac:dyDescent="0.2">
      <c r="B4" s="192" t="s">
        <v>14</v>
      </c>
      <c r="C4" s="188" t="s">
        <v>181</v>
      </c>
      <c r="D4" s="189"/>
      <c r="E4" s="189"/>
      <c r="F4" s="190"/>
      <c r="G4" s="188" t="s">
        <v>180</v>
      </c>
      <c r="H4" s="189"/>
      <c r="I4" s="189"/>
      <c r="J4" s="190"/>
      <c r="K4" s="188" t="s">
        <v>199</v>
      </c>
      <c r="L4" s="189"/>
      <c r="M4" s="189"/>
      <c r="N4" s="190"/>
      <c r="O4" s="188" t="s">
        <v>200</v>
      </c>
      <c r="P4" s="189"/>
      <c r="Q4" s="189"/>
      <c r="R4" s="190"/>
    </row>
    <row r="5" spans="2:25" ht="19.5" customHeight="1" x14ac:dyDescent="0.2">
      <c r="B5" s="193"/>
      <c r="C5" s="186" t="s">
        <v>128</v>
      </c>
      <c r="D5" s="188" t="s">
        <v>57</v>
      </c>
      <c r="E5" s="189"/>
      <c r="F5" s="190"/>
      <c r="G5" s="186" t="s">
        <v>128</v>
      </c>
      <c r="H5" s="188" t="s">
        <v>57</v>
      </c>
      <c r="I5" s="189"/>
      <c r="J5" s="190"/>
      <c r="K5" s="186" t="s">
        <v>201</v>
      </c>
      <c r="L5" s="188" t="s">
        <v>57</v>
      </c>
      <c r="M5" s="189"/>
      <c r="N5" s="190"/>
      <c r="O5" s="186" t="s">
        <v>202</v>
      </c>
      <c r="P5" s="188" t="s">
        <v>57</v>
      </c>
      <c r="Q5" s="189"/>
      <c r="R5" s="190"/>
    </row>
    <row r="6" spans="2:25" ht="131.25" customHeight="1" x14ac:dyDescent="0.2">
      <c r="B6" s="194"/>
      <c r="C6" s="187"/>
      <c r="D6" s="25" t="s">
        <v>182</v>
      </c>
      <c r="E6" s="25" t="s">
        <v>198</v>
      </c>
      <c r="F6" s="7" t="s">
        <v>183</v>
      </c>
      <c r="G6" s="187"/>
      <c r="H6" s="25" t="s">
        <v>182</v>
      </c>
      <c r="I6" s="25" t="s">
        <v>198</v>
      </c>
      <c r="J6" s="8" t="s">
        <v>184</v>
      </c>
      <c r="K6" s="187"/>
      <c r="L6" s="25" t="s">
        <v>179</v>
      </c>
      <c r="M6" s="25" t="s">
        <v>198</v>
      </c>
      <c r="N6" s="9" t="s">
        <v>184</v>
      </c>
      <c r="O6" s="187"/>
      <c r="P6" s="25" t="s">
        <v>178</v>
      </c>
      <c r="Q6" s="25" t="s">
        <v>198</v>
      </c>
      <c r="R6" s="9" t="s">
        <v>184</v>
      </c>
      <c r="T6" s="156" t="s">
        <v>213</v>
      </c>
      <c r="U6" s="156" t="s">
        <v>214</v>
      </c>
      <c r="V6" s="156" t="s">
        <v>215</v>
      </c>
      <c r="W6" s="156" t="s">
        <v>216</v>
      </c>
      <c r="X6" s="156" t="s">
        <v>214</v>
      </c>
      <c r="Y6" s="156" t="s">
        <v>215</v>
      </c>
    </row>
    <row r="7" spans="2:25" ht="24.95" customHeight="1" x14ac:dyDescent="0.2">
      <c r="B7" s="145" t="s">
        <v>0</v>
      </c>
      <c r="C7" s="41">
        <f>G7+K7+O7</f>
        <v>5337</v>
      </c>
      <c r="D7" s="41">
        <f>H7+L7+P7</f>
        <v>4984</v>
      </c>
      <c r="E7" s="41">
        <f>I7+M7+Q7</f>
        <v>524</v>
      </c>
      <c r="F7" s="42">
        <f>D7/C7</f>
        <v>0.93385797264380743</v>
      </c>
      <c r="G7" s="91">
        <v>71</v>
      </c>
      <c r="H7" s="91">
        <v>69</v>
      </c>
      <c r="I7" s="91">
        <v>0</v>
      </c>
      <c r="J7" s="43">
        <f>H7/G7</f>
        <v>0.971830985915493</v>
      </c>
      <c r="K7" s="44">
        <v>5075</v>
      </c>
      <c r="L7" s="44">
        <v>4738</v>
      </c>
      <c r="M7" s="44">
        <v>524</v>
      </c>
      <c r="N7" s="43">
        <f>L7/K7</f>
        <v>0.93359605911330046</v>
      </c>
      <c r="O7" s="44">
        <v>191</v>
      </c>
      <c r="P7" s="44">
        <v>177</v>
      </c>
      <c r="Q7" s="44">
        <v>0</v>
      </c>
      <c r="R7" s="42">
        <f>P7/D7</f>
        <v>3.5513643659711075E-2</v>
      </c>
      <c r="T7" s="44">
        <v>5094</v>
      </c>
      <c r="U7" s="157">
        <f>K7-T7</f>
        <v>-19</v>
      </c>
      <c r="V7" s="158">
        <f>U7/T7</f>
        <v>-3.729878288182175E-3</v>
      </c>
      <c r="W7" s="44">
        <v>4818</v>
      </c>
      <c r="X7" s="157">
        <f>L7-W7</f>
        <v>-80</v>
      </c>
      <c r="Y7" s="158">
        <f>X7/W7</f>
        <v>-1.6604400166044003E-2</v>
      </c>
    </row>
    <row r="8" spans="2:25" ht="24.95" customHeight="1" x14ac:dyDescent="0.2">
      <c r="B8" s="145" t="s">
        <v>1</v>
      </c>
      <c r="C8" s="41">
        <f t="shared" ref="C8:C21" si="0">G8+K8+O8</f>
        <v>1389</v>
      </c>
      <c r="D8" s="41">
        <f t="shared" ref="D8:D21" si="1">H8+L8+P8</f>
        <v>1327</v>
      </c>
      <c r="E8" s="41">
        <f t="shared" ref="E8:E21" si="2">I8+M8+Q8</f>
        <v>87</v>
      </c>
      <c r="F8" s="42">
        <f t="shared" ref="F8:F21" si="3">D8/C8</f>
        <v>0.95536357091432689</v>
      </c>
      <c r="G8" s="91">
        <v>42</v>
      </c>
      <c r="H8" s="91">
        <v>40</v>
      </c>
      <c r="I8" s="91">
        <v>0</v>
      </c>
      <c r="J8" s="43">
        <f t="shared" ref="J8:J21" si="4">H8/G8</f>
        <v>0.95238095238095233</v>
      </c>
      <c r="K8" s="44">
        <v>1170</v>
      </c>
      <c r="L8" s="45">
        <v>1115</v>
      </c>
      <c r="M8" s="44">
        <v>73</v>
      </c>
      <c r="N8" s="43">
        <f t="shared" ref="N8:N21" si="5">L8/K8</f>
        <v>0.95299145299145294</v>
      </c>
      <c r="O8" s="44">
        <v>177</v>
      </c>
      <c r="P8" s="45">
        <v>172</v>
      </c>
      <c r="Q8" s="45">
        <v>14</v>
      </c>
      <c r="R8" s="43">
        <f t="shared" ref="R8:R21" si="6">P8/D8</f>
        <v>0.12961567445365485</v>
      </c>
      <c r="T8" s="44">
        <v>1151</v>
      </c>
      <c r="U8" s="157">
        <f t="shared" ref="U8:U21" si="7">K8-T8</f>
        <v>19</v>
      </c>
      <c r="V8" s="158">
        <f t="shared" ref="V8:V21" si="8">U8/T8</f>
        <v>1.6507384882710686E-2</v>
      </c>
      <c r="W8" s="45">
        <v>1103</v>
      </c>
      <c r="X8" s="157">
        <f t="shared" ref="X8:X21" si="9">L8-W8</f>
        <v>12</v>
      </c>
      <c r="Y8" s="158">
        <f t="shared" ref="Y8:Y21" si="10">X8/W8</f>
        <v>1.0879419764279238E-2</v>
      </c>
    </row>
    <row r="9" spans="2:25" ht="24.95" customHeight="1" x14ac:dyDescent="0.2">
      <c r="B9" s="145" t="s">
        <v>2</v>
      </c>
      <c r="C9" s="41">
        <f t="shared" si="0"/>
        <v>1351</v>
      </c>
      <c r="D9" s="41">
        <f t="shared" si="1"/>
        <v>1292</v>
      </c>
      <c r="E9" s="41">
        <f t="shared" si="2"/>
        <v>80</v>
      </c>
      <c r="F9" s="42">
        <f t="shared" si="3"/>
        <v>0.95632864544781648</v>
      </c>
      <c r="G9" s="91">
        <v>37</v>
      </c>
      <c r="H9" s="91">
        <v>36</v>
      </c>
      <c r="I9" s="91">
        <v>0</v>
      </c>
      <c r="J9" s="43">
        <f t="shared" si="4"/>
        <v>0.97297297297297303</v>
      </c>
      <c r="K9" s="44">
        <v>1168</v>
      </c>
      <c r="L9" s="45">
        <v>1119</v>
      </c>
      <c r="M9" s="44">
        <v>66</v>
      </c>
      <c r="N9" s="43">
        <f t="shared" si="5"/>
        <v>0.95804794520547942</v>
      </c>
      <c r="O9" s="44">
        <v>146</v>
      </c>
      <c r="P9" s="45">
        <v>137</v>
      </c>
      <c r="Q9" s="45">
        <v>14</v>
      </c>
      <c r="R9" s="43">
        <f t="shared" si="6"/>
        <v>0.10603715170278638</v>
      </c>
      <c r="T9" s="44">
        <v>1155</v>
      </c>
      <c r="U9" s="157">
        <f t="shared" si="7"/>
        <v>13</v>
      </c>
      <c r="V9" s="158">
        <f t="shared" si="8"/>
        <v>1.1255411255411256E-2</v>
      </c>
      <c r="W9" s="45">
        <v>1105</v>
      </c>
      <c r="X9" s="157">
        <f t="shared" si="9"/>
        <v>14</v>
      </c>
      <c r="Y9" s="158">
        <f t="shared" si="10"/>
        <v>1.2669683257918552E-2</v>
      </c>
    </row>
    <row r="10" spans="2:25" ht="24.95" customHeight="1" x14ac:dyDescent="0.2">
      <c r="B10" s="145" t="s">
        <v>3</v>
      </c>
      <c r="C10" s="41">
        <f t="shared" si="0"/>
        <v>6962</v>
      </c>
      <c r="D10" s="41">
        <f t="shared" si="1"/>
        <v>6492</v>
      </c>
      <c r="E10" s="41">
        <f t="shared" si="2"/>
        <v>586</v>
      </c>
      <c r="F10" s="42">
        <f t="shared" si="3"/>
        <v>0.93249066360241306</v>
      </c>
      <c r="G10" s="91">
        <v>53</v>
      </c>
      <c r="H10" s="91">
        <v>52</v>
      </c>
      <c r="I10" s="91">
        <v>0</v>
      </c>
      <c r="J10" s="43">
        <f t="shared" si="4"/>
        <v>0.98113207547169812</v>
      </c>
      <c r="K10" s="44">
        <v>5800</v>
      </c>
      <c r="L10" s="45">
        <v>5366</v>
      </c>
      <c r="M10" s="44">
        <v>522</v>
      </c>
      <c r="N10" s="43">
        <f t="shared" si="5"/>
        <v>0.92517241379310344</v>
      </c>
      <c r="O10" s="44">
        <v>1109</v>
      </c>
      <c r="P10" s="45">
        <v>1074</v>
      </c>
      <c r="Q10" s="45">
        <v>64</v>
      </c>
      <c r="R10" s="43">
        <f t="shared" si="6"/>
        <v>0.16543438077634012</v>
      </c>
      <c r="T10" s="44">
        <v>5709</v>
      </c>
      <c r="U10" s="157">
        <f t="shared" si="7"/>
        <v>91</v>
      </c>
      <c r="V10" s="158">
        <f t="shared" si="8"/>
        <v>1.5939744263443686E-2</v>
      </c>
      <c r="W10" s="45">
        <v>5381</v>
      </c>
      <c r="X10" s="157">
        <f t="shared" si="9"/>
        <v>-15</v>
      </c>
      <c r="Y10" s="158">
        <f t="shared" si="10"/>
        <v>-2.7875859505668093E-3</v>
      </c>
    </row>
    <row r="11" spans="2:25" ht="24.95" customHeight="1" x14ac:dyDescent="0.2">
      <c r="B11" s="145" t="s">
        <v>4</v>
      </c>
      <c r="C11" s="41">
        <f t="shared" si="0"/>
        <v>2911</v>
      </c>
      <c r="D11" s="41">
        <f t="shared" si="1"/>
        <v>2694</v>
      </c>
      <c r="E11" s="41">
        <f t="shared" si="2"/>
        <v>204</v>
      </c>
      <c r="F11" s="42">
        <f t="shared" si="3"/>
        <v>0.92545517004465816</v>
      </c>
      <c r="G11" s="91">
        <v>49</v>
      </c>
      <c r="H11" s="91">
        <v>42</v>
      </c>
      <c r="I11" s="91">
        <v>0</v>
      </c>
      <c r="J11" s="43">
        <f t="shared" si="4"/>
        <v>0.8571428571428571</v>
      </c>
      <c r="K11" s="44">
        <v>1995</v>
      </c>
      <c r="L11" s="45">
        <v>1810</v>
      </c>
      <c r="M11" s="44">
        <v>187</v>
      </c>
      <c r="N11" s="43">
        <f t="shared" si="5"/>
        <v>0.90726817042606511</v>
      </c>
      <c r="O11" s="44">
        <v>867</v>
      </c>
      <c r="P11" s="45">
        <v>842</v>
      </c>
      <c r="Q11" s="45">
        <v>17</v>
      </c>
      <c r="R11" s="43">
        <f t="shared" si="6"/>
        <v>0.31254639940608758</v>
      </c>
      <c r="T11" s="44">
        <v>1974</v>
      </c>
      <c r="U11" s="157">
        <f t="shared" si="7"/>
        <v>21</v>
      </c>
      <c r="V11" s="158">
        <f t="shared" si="8"/>
        <v>1.0638297872340425E-2</v>
      </c>
      <c r="W11" s="45">
        <v>1811</v>
      </c>
      <c r="X11" s="157">
        <f t="shared" si="9"/>
        <v>-1</v>
      </c>
      <c r="Y11" s="158">
        <f t="shared" si="10"/>
        <v>-5.5218111540585317E-4</v>
      </c>
    </row>
    <row r="12" spans="2:25" ht="24.95" customHeight="1" x14ac:dyDescent="0.2">
      <c r="B12" s="145" t="s">
        <v>5</v>
      </c>
      <c r="C12" s="41">
        <f t="shared" si="0"/>
        <v>1550</v>
      </c>
      <c r="D12" s="41">
        <f t="shared" si="1"/>
        <v>1408</v>
      </c>
      <c r="E12" s="41">
        <f t="shared" si="2"/>
        <v>156</v>
      </c>
      <c r="F12" s="42">
        <f t="shared" si="3"/>
        <v>0.9083870967741936</v>
      </c>
      <c r="G12" s="91">
        <v>34</v>
      </c>
      <c r="H12" s="91">
        <v>32</v>
      </c>
      <c r="I12" s="91">
        <v>0</v>
      </c>
      <c r="J12" s="43">
        <f t="shared" si="4"/>
        <v>0.94117647058823528</v>
      </c>
      <c r="K12" s="44">
        <v>1400</v>
      </c>
      <c r="L12" s="45">
        <v>1270</v>
      </c>
      <c r="M12" s="44">
        <v>152</v>
      </c>
      <c r="N12" s="43">
        <f t="shared" si="5"/>
        <v>0.90714285714285714</v>
      </c>
      <c r="O12" s="44">
        <v>116</v>
      </c>
      <c r="P12" s="45">
        <v>106</v>
      </c>
      <c r="Q12" s="45">
        <v>4</v>
      </c>
      <c r="R12" s="43">
        <f t="shared" si="6"/>
        <v>7.5284090909090912E-2</v>
      </c>
      <c r="T12" s="44">
        <v>1374</v>
      </c>
      <c r="U12" s="157">
        <f t="shared" si="7"/>
        <v>26</v>
      </c>
      <c r="V12" s="158">
        <f t="shared" si="8"/>
        <v>1.8922852983988356E-2</v>
      </c>
      <c r="W12" s="45">
        <v>1300</v>
      </c>
      <c r="X12" s="157">
        <f t="shared" si="9"/>
        <v>-30</v>
      </c>
      <c r="Y12" s="158">
        <f t="shared" si="10"/>
        <v>-2.3076923076923078E-2</v>
      </c>
    </row>
    <row r="13" spans="2:25" ht="24.95" customHeight="1" x14ac:dyDescent="0.2">
      <c r="B13" s="145" t="s">
        <v>6</v>
      </c>
      <c r="C13" s="41">
        <f t="shared" si="0"/>
        <v>3893</v>
      </c>
      <c r="D13" s="41">
        <f t="shared" si="1"/>
        <v>3482</v>
      </c>
      <c r="E13" s="41">
        <f t="shared" si="2"/>
        <v>291</v>
      </c>
      <c r="F13" s="42">
        <f t="shared" si="3"/>
        <v>0.89442589262779348</v>
      </c>
      <c r="G13" s="91">
        <v>16</v>
      </c>
      <c r="H13" s="91">
        <v>14</v>
      </c>
      <c r="I13" s="91">
        <v>0</v>
      </c>
      <c r="J13" s="43">
        <f t="shared" si="4"/>
        <v>0.875</v>
      </c>
      <c r="K13" s="44">
        <v>3458</v>
      </c>
      <c r="L13" s="45">
        <v>3132</v>
      </c>
      <c r="M13" s="44">
        <v>252</v>
      </c>
      <c r="N13" s="43">
        <f t="shared" si="5"/>
        <v>0.90572585309427411</v>
      </c>
      <c r="O13" s="44">
        <v>419</v>
      </c>
      <c r="P13" s="45">
        <v>336</v>
      </c>
      <c r="Q13" s="45">
        <v>39</v>
      </c>
      <c r="R13" s="43">
        <f t="shared" si="6"/>
        <v>9.6496266513497991E-2</v>
      </c>
      <c r="T13" s="44">
        <v>3405</v>
      </c>
      <c r="U13" s="157">
        <f t="shared" si="7"/>
        <v>53</v>
      </c>
      <c r="V13" s="158">
        <f t="shared" si="8"/>
        <v>1.5565345080763583E-2</v>
      </c>
      <c r="W13" s="45">
        <v>3117</v>
      </c>
      <c r="X13" s="157">
        <f t="shared" si="9"/>
        <v>15</v>
      </c>
      <c r="Y13" s="158">
        <f t="shared" si="10"/>
        <v>4.8123195380173241E-3</v>
      </c>
    </row>
    <row r="14" spans="2:25" ht="24.95" customHeight="1" x14ac:dyDescent="0.2">
      <c r="B14" s="145" t="s">
        <v>7</v>
      </c>
      <c r="C14" s="41">
        <f t="shared" si="0"/>
        <v>2124</v>
      </c>
      <c r="D14" s="41">
        <f t="shared" si="1"/>
        <v>1892</v>
      </c>
      <c r="E14" s="41">
        <f t="shared" si="2"/>
        <v>116</v>
      </c>
      <c r="F14" s="42">
        <f t="shared" si="3"/>
        <v>0.89077212806026362</v>
      </c>
      <c r="G14" s="91">
        <v>42</v>
      </c>
      <c r="H14" s="91">
        <v>36</v>
      </c>
      <c r="I14" s="91">
        <v>0</v>
      </c>
      <c r="J14" s="43">
        <f t="shared" si="4"/>
        <v>0.8571428571428571</v>
      </c>
      <c r="K14" s="44">
        <v>1877</v>
      </c>
      <c r="L14" s="45">
        <v>1802</v>
      </c>
      <c r="M14" s="44">
        <v>112</v>
      </c>
      <c r="N14" s="43">
        <f t="shared" si="5"/>
        <v>0.96004262120404904</v>
      </c>
      <c r="O14" s="44">
        <v>205</v>
      </c>
      <c r="P14" s="45">
        <v>54</v>
      </c>
      <c r="Q14" s="45">
        <v>4</v>
      </c>
      <c r="R14" s="43">
        <f t="shared" si="6"/>
        <v>2.8541226215644821E-2</v>
      </c>
      <c r="T14" s="44">
        <v>1845</v>
      </c>
      <c r="U14" s="157">
        <f t="shared" si="7"/>
        <v>32</v>
      </c>
      <c r="V14" s="158">
        <f t="shared" si="8"/>
        <v>1.7344173441734417E-2</v>
      </c>
      <c r="W14" s="45">
        <v>1767</v>
      </c>
      <c r="X14" s="157">
        <f t="shared" si="9"/>
        <v>35</v>
      </c>
      <c r="Y14" s="158">
        <f t="shared" si="10"/>
        <v>1.9807583474816072E-2</v>
      </c>
    </row>
    <row r="15" spans="2:25" ht="24.95" customHeight="1" x14ac:dyDescent="0.2">
      <c r="B15" s="145" t="s">
        <v>8</v>
      </c>
      <c r="C15" s="41">
        <f t="shared" si="0"/>
        <v>4601</v>
      </c>
      <c r="D15" s="41">
        <f t="shared" si="1"/>
        <v>4362</v>
      </c>
      <c r="E15" s="41">
        <f t="shared" si="2"/>
        <v>351</v>
      </c>
      <c r="F15" s="42">
        <f t="shared" si="3"/>
        <v>0.94805477070202127</v>
      </c>
      <c r="G15" s="91">
        <v>62</v>
      </c>
      <c r="H15" s="91">
        <v>59</v>
      </c>
      <c r="I15" s="91">
        <v>0</v>
      </c>
      <c r="J15" s="43">
        <f t="shared" si="4"/>
        <v>0.95161290322580649</v>
      </c>
      <c r="K15" s="44">
        <v>4162</v>
      </c>
      <c r="L15" s="45">
        <v>3939</v>
      </c>
      <c r="M15" s="44">
        <v>320</v>
      </c>
      <c r="N15" s="43">
        <f t="shared" si="5"/>
        <v>0.94641999038923597</v>
      </c>
      <c r="O15" s="44">
        <v>377</v>
      </c>
      <c r="P15" s="45">
        <v>364</v>
      </c>
      <c r="Q15" s="45">
        <v>31</v>
      </c>
      <c r="R15" s="43">
        <f t="shared" si="6"/>
        <v>8.3447959651535994E-2</v>
      </c>
      <c r="T15" s="44">
        <v>4215</v>
      </c>
      <c r="U15" s="157">
        <f t="shared" si="7"/>
        <v>-53</v>
      </c>
      <c r="V15" s="158">
        <f t="shared" si="8"/>
        <v>-1.2574139976275208E-2</v>
      </c>
      <c r="W15" s="45">
        <v>3963</v>
      </c>
      <c r="X15" s="157">
        <f t="shared" si="9"/>
        <v>-24</v>
      </c>
      <c r="Y15" s="158">
        <f t="shared" si="10"/>
        <v>-6.0560181680545042E-3</v>
      </c>
    </row>
    <row r="16" spans="2:25" ht="24.95" customHeight="1" x14ac:dyDescent="0.2">
      <c r="B16" s="145" t="s">
        <v>9</v>
      </c>
      <c r="C16" s="41">
        <f t="shared" si="0"/>
        <v>2636</v>
      </c>
      <c r="D16" s="41">
        <f t="shared" si="1"/>
        <v>2355</v>
      </c>
      <c r="E16" s="41">
        <f t="shared" si="2"/>
        <v>175</v>
      </c>
      <c r="F16" s="42">
        <f t="shared" si="3"/>
        <v>0.89339908952959024</v>
      </c>
      <c r="G16" s="91">
        <v>49</v>
      </c>
      <c r="H16" s="91">
        <v>49</v>
      </c>
      <c r="I16" s="91">
        <v>0</v>
      </c>
      <c r="J16" s="43">
        <f t="shared" si="4"/>
        <v>1</v>
      </c>
      <c r="K16" s="44">
        <v>2117</v>
      </c>
      <c r="L16" s="45">
        <v>1958</v>
      </c>
      <c r="M16" s="44">
        <v>142</v>
      </c>
      <c r="N16" s="43">
        <f t="shared" si="5"/>
        <v>0.92489371752479921</v>
      </c>
      <c r="O16" s="44">
        <v>470</v>
      </c>
      <c r="P16" s="45">
        <v>348</v>
      </c>
      <c r="Q16" s="45">
        <v>33</v>
      </c>
      <c r="R16" s="43">
        <f t="shared" si="6"/>
        <v>0.14777070063694267</v>
      </c>
      <c r="T16" s="44">
        <v>1932</v>
      </c>
      <c r="U16" s="157">
        <f t="shared" si="7"/>
        <v>185</v>
      </c>
      <c r="V16" s="158">
        <f t="shared" si="8"/>
        <v>9.5755693581780543E-2</v>
      </c>
      <c r="W16" s="45">
        <v>1841</v>
      </c>
      <c r="X16" s="157">
        <f t="shared" si="9"/>
        <v>117</v>
      </c>
      <c r="Y16" s="158">
        <f t="shared" si="10"/>
        <v>6.3552417164584471E-2</v>
      </c>
    </row>
    <row r="17" spans="2:25" ht="24.95" customHeight="1" x14ac:dyDescent="0.2">
      <c r="B17" s="145" t="s">
        <v>10</v>
      </c>
      <c r="C17" s="41">
        <f t="shared" si="0"/>
        <v>1674</v>
      </c>
      <c r="D17" s="41">
        <f t="shared" si="1"/>
        <v>1580</v>
      </c>
      <c r="E17" s="41">
        <f t="shared" si="2"/>
        <v>124</v>
      </c>
      <c r="F17" s="42">
        <f t="shared" si="3"/>
        <v>0.9438470728793309</v>
      </c>
      <c r="G17" s="91">
        <v>47</v>
      </c>
      <c r="H17" s="91">
        <v>42</v>
      </c>
      <c r="I17" s="91">
        <v>0</v>
      </c>
      <c r="J17" s="43">
        <f t="shared" si="4"/>
        <v>0.8936170212765957</v>
      </c>
      <c r="K17" s="44">
        <v>1555</v>
      </c>
      <c r="L17" s="45">
        <v>1485</v>
      </c>
      <c r="M17" s="44">
        <v>124</v>
      </c>
      <c r="N17" s="43">
        <f t="shared" si="5"/>
        <v>0.954983922829582</v>
      </c>
      <c r="O17" s="44">
        <v>72</v>
      </c>
      <c r="P17" s="45">
        <v>53</v>
      </c>
      <c r="Q17" s="45">
        <v>0</v>
      </c>
      <c r="R17" s="43">
        <f t="shared" si="6"/>
        <v>3.3544303797468353E-2</v>
      </c>
      <c r="T17" s="44">
        <v>1517</v>
      </c>
      <c r="U17" s="157">
        <f t="shared" si="7"/>
        <v>38</v>
      </c>
      <c r="V17" s="158">
        <f t="shared" si="8"/>
        <v>2.5049439683586024E-2</v>
      </c>
      <c r="W17" s="45">
        <v>1467</v>
      </c>
      <c r="X17" s="157">
        <f t="shared" si="9"/>
        <v>18</v>
      </c>
      <c r="Y17" s="158">
        <f t="shared" si="10"/>
        <v>1.2269938650306749E-2</v>
      </c>
    </row>
    <row r="18" spans="2:25" ht="24.95" customHeight="1" x14ac:dyDescent="0.2">
      <c r="B18" s="145" t="s">
        <v>11</v>
      </c>
      <c r="C18" s="41">
        <f t="shared" si="0"/>
        <v>4439</v>
      </c>
      <c r="D18" s="41">
        <f t="shared" si="1"/>
        <v>4173</v>
      </c>
      <c r="E18" s="41">
        <f t="shared" si="2"/>
        <v>342</v>
      </c>
      <c r="F18" s="42">
        <f t="shared" si="3"/>
        <v>0.94007659382743858</v>
      </c>
      <c r="G18" s="91">
        <v>51</v>
      </c>
      <c r="H18" s="91">
        <v>45</v>
      </c>
      <c r="I18" s="91">
        <v>0</v>
      </c>
      <c r="J18" s="43">
        <f t="shared" si="4"/>
        <v>0.88235294117647056</v>
      </c>
      <c r="K18" s="44">
        <v>4185</v>
      </c>
      <c r="L18" s="45">
        <v>3944</v>
      </c>
      <c r="M18" s="44">
        <v>337</v>
      </c>
      <c r="N18" s="43">
        <f t="shared" si="5"/>
        <v>0.9424133811230585</v>
      </c>
      <c r="O18" s="44">
        <v>203</v>
      </c>
      <c r="P18" s="45">
        <v>184</v>
      </c>
      <c r="Q18" s="45">
        <v>5</v>
      </c>
      <c r="R18" s="43">
        <f t="shared" si="6"/>
        <v>4.4092978672417925E-2</v>
      </c>
      <c r="T18" s="44">
        <v>4133</v>
      </c>
      <c r="U18" s="157">
        <f t="shared" si="7"/>
        <v>52</v>
      </c>
      <c r="V18" s="158">
        <f t="shared" si="8"/>
        <v>1.2581659811275103E-2</v>
      </c>
      <c r="W18" s="45">
        <v>3875</v>
      </c>
      <c r="X18" s="157">
        <f t="shared" si="9"/>
        <v>69</v>
      </c>
      <c r="Y18" s="158">
        <f t="shared" si="10"/>
        <v>1.7806451612903226E-2</v>
      </c>
    </row>
    <row r="19" spans="2:25" ht="24.95" customHeight="1" x14ac:dyDescent="0.2">
      <c r="B19" s="145" t="s">
        <v>12</v>
      </c>
      <c r="C19" s="41">
        <f t="shared" si="0"/>
        <v>3068</v>
      </c>
      <c r="D19" s="41">
        <f t="shared" si="1"/>
        <v>2891</v>
      </c>
      <c r="E19" s="41">
        <f t="shared" si="2"/>
        <v>165</v>
      </c>
      <c r="F19" s="42">
        <f t="shared" si="3"/>
        <v>0.94230769230769229</v>
      </c>
      <c r="G19" s="91">
        <v>96</v>
      </c>
      <c r="H19" s="91">
        <v>89</v>
      </c>
      <c r="I19" s="91">
        <v>0</v>
      </c>
      <c r="J19" s="43">
        <f t="shared" si="4"/>
        <v>0.92708333333333337</v>
      </c>
      <c r="K19" s="44">
        <v>2509</v>
      </c>
      <c r="L19" s="45">
        <v>2353</v>
      </c>
      <c r="M19" s="44">
        <v>144</v>
      </c>
      <c r="N19" s="43">
        <f t="shared" si="5"/>
        <v>0.93782383419689119</v>
      </c>
      <c r="O19" s="44">
        <v>463</v>
      </c>
      <c r="P19" s="45">
        <v>449</v>
      </c>
      <c r="Q19" s="45">
        <v>21</v>
      </c>
      <c r="R19" s="43">
        <f t="shared" si="6"/>
        <v>0.15530958145970253</v>
      </c>
      <c r="T19" s="44">
        <v>2477</v>
      </c>
      <c r="U19" s="157">
        <f t="shared" si="7"/>
        <v>32</v>
      </c>
      <c r="V19" s="158">
        <f t="shared" si="8"/>
        <v>1.2918853451756156E-2</v>
      </c>
      <c r="W19" s="45">
        <v>2301</v>
      </c>
      <c r="X19" s="157">
        <f t="shared" si="9"/>
        <v>52</v>
      </c>
      <c r="Y19" s="158">
        <f t="shared" si="10"/>
        <v>2.2598870056497175E-2</v>
      </c>
    </row>
    <row r="20" spans="2:25" ht="24.95" customHeight="1" x14ac:dyDescent="0.2">
      <c r="B20" s="145" t="s">
        <v>13</v>
      </c>
      <c r="C20" s="41">
        <f t="shared" si="0"/>
        <v>1746</v>
      </c>
      <c r="D20" s="41">
        <f t="shared" si="1"/>
        <v>1613</v>
      </c>
      <c r="E20" s="41">
        <f t="shared" si="2"/>
        <v>150</v>
      </c>
      <c r="F20" s="42">
        <f t="shared" si="3"/>
        <v>0.92382588774341357</v>
      </c>
      <c r="G20" s="91">
        <v>77</v>
      </c>
      <c r="H20" s="91">
        <v>73</v>
      </c>
      <c r="I20" s="91">
        <v>1</v>
      </c>
      <c r="J20" s="43">
        <f t="shared" si="4"/>
        <v>0.94805194805194803</v>
      </c>
      <c r="K20" s="44">
        <v>1436</v>
      </c>
      <c r="L20" s="45">
        <v>1317</v>
      </c>
      <c r="M20" s="44">
        <v>132</v>
      </c>
      <c r="N20" s="43">
        <f t="shared" si="5"/>
        <v>0.91713091922005574</v>
      </c>
      <c r="O20" s="44">
        <v>233</v>
      </c>
      <c r="P20" s="45">
        <v>223</v>
      </c>
      <c r="Q20" s="45">
        <v>17</v>
      </c>
      <c r="R20" s="43">
        <f t="shared" si="6"/>
        <v>0.13825170489770613</v>
      </c>
      <c r="T20" s="44">
        <v>1396</v>
      </c>
      <c r="U20" s="157">
        <f t="shared" si="7"/>
        <v>40</v>
      </c>
      <c r="V20" s="158">
        <f t="shared" si="8"/>
        <v>2.865329512893983E-2</v>
      </c>
      <c r="W20" s="45">
        <v>1311</v>
      </c>
      <c r="X20" s="157">
        <f t="shared" si="9"/>
        <v>6</v>
      </c>
      <c r="Y20" s="158">
        <f t="shared" si="10"/>
        <v>4.5766590389016018E-3</v>
      </c>
    </row>
    <row r="21" spans="2:25" ht="24.95" customHeight="1" x14ac:dyDescent="0.2">
      <c r="B21" s="26" t="s">
        <v>111</v>
      </c>
      <c r="C21" s="114">
        <f t="shared" si="0"/>
        <v>43681</v>
      </c>
      <c r="D21" s="114">
        <f t="shared" si="1"/>
        <v>40545</v>
      </c>
      <c r="E21" s="114">
        <f t="shared" si="2"/>
        <v>3351</v>
      </c>
      <c r="F21" s="115">
        <f t="shared" si="3"/>
        <v>0.92820677182298938</v>
      </c>
      <c r="G21" s="92">
        <f>SUM(G7:G20)</f>
        <v>726</v>
      </c>
      <c r="H21" s="92">
        <f>SUM(H7:H20)</f>
        <v>678</v>
      </c>
      <c r="I21" s="92">
        <f>SUM(I7:I20)</f>
        <v>1</v>
      </c>
      <c r="J21" s="116">
        <f t="shared" si="4"/>
        <v>0.93388429752066116</v>
      </c>
      <c r="K21" s="46">
        <f>SUM(K7:K20)</f>
        <v>37907</v>
      </c>
      <c r="L21" s="46">
        <f>SUM(L7:L20)</f>
        <v>35348</v>
      </c>
      <c r="M21" s="46">
        <f>SUM(M7:M20)</f>
        <v>3087</v>
      </c>
      <c r="N21" s="116">
        <f t="shared" si="5"/>
        <v>0.93249267945234393</v>
      </c>
      <c r="O21" s="46">
        <f>SUM(O7:O20)</f>
        <v>5048</v>
      </c>
      <c r="P21" s="46">
        <f>SUM(P7:P20)</f>
        <v>4519</v>
      </c>
      <c r="Q21" s="46">
        <f>SUM(Q7:Q20)</f>
        <v>263</v>
      </c>
      <c r="R21" s="116">
        <f t="shared" si="6"/>
        <v>0.11145640646195586</v>
      </c>
      <c r="T21" s="46">
        <f>SUM(T7:T20)</f>
        <v>37377</v>
      </c>
      <c r="U21" s="157">
        <f t="shared" si="7"/>
        <v>530</v>
      </c>
      <c r="V21" s="158">
        <f t="shared" si="8"/>
        <v>1.4179843219091956E-2</v>
      </c>
      <c r="W21" s="46">
        <f>SUM(W7:W20)</f>
        <v>35160</v>
      </c>
      <c r="X21" s="157">
        <f t="shared" si="9"/>
        <v>188</v>
      </c>
      <c r="Y21" s="158">
        <f t="shared" si="10"/>
        <v>5.3469852104664388E-3</v>
      </c>
    </row>
  </sheetData>
  <sheetProtection formatCells="0" formatColumns="0" formatRows="0" selectLockedCells="1"/>
  <mergeCells count="14">
    <mergeCell ref="G5:G6"/>
    <mergeCell ref="D5:F5"/>
    <mergeCell ref="P5:R5"/>
    <mergeCell ref="O5:O6"/>
    <mergeCell ref="B2:R2"/>
    <mergeCell ref="B4:B6"/>
    <mergeCell ref="K4:N4"/>
    <mergeCell ref="O4:R4"/>
    <mergeCell ref="K5:K6"/>
    <mergeCell ref="L5:N5"/>
    <mergeCell ref="H5:J5"/>
    <mergeCell ref="C4:F4"/>
    <mergeCell ref="C5:C6"/>
    <mergeCell ref="G4:J4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71" orientation="landscape" r:id="rId1"/>
  <headerFooter alignWithMargins="0"/>
  <ignoredErrors>
    <ignoredError sqref="G21 K21 O21" unlocked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8E32-AF3F-4E3C-A034-83C89D8F8D20}">
  <sheetPr>
    <pageSetUpPr fitToPage="1"/>
  </sheetPr>
  <dimension ref="B1:U21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1.140625" style="4" customWidth="1"/>
    <col min="2" max="2" width="32.140625" style="4" customWidth="1"/>
    <col min="3" max="3" width="9.140625" style="71" customWidth="1"/>
    <col min="4" max="4" width="10.28515625" style="71" customWidth="1"/>
    <col min="5" max="5" width="9.28515625" style="71" customWidth="1"/>
    <col min="6" max="6" width="7.7109375" style="71" customWidth="1"/>
    <col min="7" max="7" width="9.140625" style="71" customWidth="1"/>
    <col min="8" max="8" width="9" style="71" customWidth="1"/>
    <col min="9" max="9" width="9.85546875" style="71" customWidth="1"/>
    <col min="10" max="10" width="9.28515625" style="71" customWidth="1"/>
    <col min="11" max="11" width="9" style="71" customWidth="1"/>
    <col min="12" max="12" width="8.28515625" style="71" customWidth="1"/>
    <col min="13" max="13" width="9" style="71" customWidth="1"/>
    <col min="14" max="14" width="7.7109375" style="71" customWidth="1"/>
    <col min="15" max="15" width="9.85546875" style="71" customWidth="1"/>
    <col min="16" max="17" width="7.7109375" style="71" customWidth="1"/>
    <col min="18" max="18" width="8.28515625" style="71" customWidth="1"/>
    <col min="19" max="19" width="7.7109375" style="71" customWidth="1"/>
    <col min="20" max="20" width="6.85546875" style="4" customWidth="1"/>
    <col min="21" max="21" width="11.42578125" style="4" bestFit="1" customWidth="1"/>
    <col min="22" max="16384" width="9.140625" style="4"/>
  </cols>
  <sheetData>
    <row r="1" spans="2:21" ht="13.5" customHeight="1" x14ac:dyDescent="0.3">
      <c r="B1" s="59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  <c r="N1" s="69"/>
      <c r="O1" s="69"/>
      <c r="P1" s="69"/>
      <c r="Q1" s="69"/>
      <c r="R1" s="69"/>
      <c r="S1" s="69"/>
    </row>
    <row r="2" spans="2:21" ht="23.25" customHeight="1" x14ac:dyDescent="0.2">
      <c r="B2" s="238" t="s">
        <v>90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</row>
    <row r="3" spans="2:21" ht="16.5" customHeight="1" x14ac:dyDescent="0.3">
      <c r="B3" s="39"/>
      <c r="C3" s="70"/>
      <c r="D3" s="70"/>
      <c r="E3" s="70"/>
      <c r="F3" s="70"/>
      <c r="G3" s="70"/>
      <c r="H3" s="70"/>
      <c r="I3" s="70"/>
      <c r="J3" s="70"/>
      <c r="K3" s="69"/>
      <c r="L3" s="69"/>
      <c r="M3" s="69"/>
      <c r="N3" s="69"/>
      <c r="O3" s="69"/>
      <c r="P3" s="224"/>
      <c r="Q3" s="224"/>
      <c r="R3" s="224"/>
      <c r="S3" s="224"/>
    </row>
    <row r="4" spans="2:21" ht="15" customHeight="1" x14ac:dyDescent="0.2">
      <c r="B4" s="229" t="s">
        <v>14</v>
      </c>
      <c r="C4" s="222" t="s">
        <v>80</v>
      </c>
      <c r="D4" s="223" t="s">
        <v>81</v>
      </c>
      <c r="E4" s="239" t="s">
        <v>89</v>
      </c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1"/>
    </row>
    <row r="5" spans="2:21" ht="15.75" customHeight="1" x14ac:dyDescent="0.2">
      <c r="B5" s="229"/>
      <c r="C5" s="276"/>
      <c r="D5" s="276"/>
      <c r="E5" s="222" t="s">
        <v>15</v>
      </c>
      <c r="F5" s="222" t="s">
        <v>82</v>
      </c>
      <c r="G5" s="277" t="s">
        <v>26</v>
      </c>
      <c r="H5" s="222" t="s">
        <v>83</v>
      </c>
      <c r="I5" s="277" t="s">
        <v>26</v>
      </c>
      <c r="J5" s="244" t="s">
        <v>57</v>
      </c>
      <c r="K5" s="255"/>
      <c r="L5" s="255"/>
      <c r="M5" s="255"/>
      <c r="N5" s="255"/>
      <c r="O5" s="255"/>
      <c r="P5" s="255"/>
      <c r="Q5" s="255"/>
      <c r="R5" s="255"/>
      <c r="S5" s="256"/>
    </row>
    <row r="6" spans="2:21" ht="155.25" customHeight="1" thickBot="1" x14ac:dyDescent="0.25">
      <c r="B6" s="229"/>
      <c r="C6" s="276"/>
      <c r="D6" s="276"/>
      <c r="E6" s="276"/>
      <c r="F6" s="276"/>
      <c r="G6" s="276"/>
      <c r="H6" s="276"/>
      <c r="I6" s="276"/>
      <c r="J6" s="33" t="s">
        <v>84</v>
      </c>
      <c r="K6" s="29" t="s">
        <v>26</v>
      </c>
      <c r="L6" s="33" t="s">
        <v>85</v>
      </c>
      <c r="M6" s="29" t="s">
        <v>26</v>
      </c>
      <c r="N6" s="33" t="s">
        <v>86</v>
      </c>
      <c r="O6" s="29" t="s">
        <v>26</v>
      </c>
      <c r="P6" s="33" t="s">
        <v>87</v>
      </c>
      <c r="Q6" s="29" t="s">
        <v>26</v>
      </c>
      <c r="R6" s="33" t="s">
        <v>88</v>
      </c>
      <c r="S6" s="29" t="s">
        <v>26</v>
      </c>
    </row>
    <row r="7" spans="2:21" ht="24.95" customHeight="1" thickBot="1" x14ac:dyDescent="0.3">
      <c r="B7" s="145" t="s">
        <v>0</v>
      </c>
      <c r="C7" s="14">
        <v>40</v>
      </c>
      <c r="D7" s="63">
        <f>C7/'8. Кол-во гос.органов'!C6</f>
        <v>0.93023255813953487</v>
      </c>
      <c r="E7" s="60">
        <f>F7+H7</f>
        <v>1947</v>
      </c>
      <c r="F7" s="93">
        <v>730</v>
      </c>
      <c r="G7" s="63">
        <f>F7/E7</f>
        <v>0.37493579866461224</v>
      </c>
      <c r="H7" s="93">
        <v>1217</v>
      </c>
      <c r="I7" s="63">
        <f>H7/E7</f>
        <v>0.62506420133538776</v>
      </c>
      <c r="J7" s="93">
        <v>1333</v>
      </c>
      <c r="K7" s="63">
        <f>J7/E7</f>
        <v>0.68464304057524394</v>
      </c>
      <c r="L7" s="93">
        <v>486</v>
      </c>
      <c r="M7" s="63">
        <f>L7/E7</f>
        <v>0.24961479198767333</v>
      </c>
      <c r="N7" s="93">
        <v>119</v>
      </c>
      <c r="O7" s="63">
        <f>N7/E7</f>
        <v>6.1119671289162812E-2</v>
      </c>
      <c r="P7" s="93">
        <v>8</v>
      </c>
      <c r="Q7" s="63">
        <f>P7/E7</f>
        <v>4.1088854648176684E-3</v>
      </c>
      <c r="R7" s="93">
        <v>1</v>
      </c>
      <c r="S7" s="63">
        <f>R7/E7</f>
        <v>5.1361068310220854E-4</v>
      </c>
      <c r="U7" s="72" t="b">
        <f>F7+H7=J7+L7+N7+P7+R7</f>
        <v>1</v>
      </c>
    </row>
    <row r="8" spans="2:21" ht="24.95" customHeight="1" thickBot="1" x14ac:dyDescent="0.3">
      <c r="B8" s="145" t="s">
        <v>1</v>
      </c>
      <c r="C8" s="14">
        <v>25</v>
      </c>
      <c r="D8" s="63">
        <f>C8/'8. Кол-во гос.органов'!C7</f>
        <v>1</v>
      </c>
      <c r="E8" s="60">
        <f t="shared" ref="E8:E21" si="0">F8+H8</f>
        <v>534</v>
      </c>
      <c r="F8" s="93">
        <v>176</v>
      </c>
      <c r="G8" s="63">
        <f t="shared" ref="G8:G21" si="1">F8/E8</f>
        <v>0.32958801498127338</v>
      </c>
      <c r="H8" s="93">
        <v>358</v>
      </c>
      <c r="I8" s="63">
        <f t="shared" ref="I8:I21" si="2">H8/E8</f>
        <v>0.67041198501872656</v>
      </c>
      <c r="J8" s="93">
        <v>200</v>
      </c>
      <c r="K8" s="63">
        <f t="shared" ref="K8:K21" si="3">J8/E8</f>
        <v>0.37453183520599254</v>
      </c>
      <c r="L8" s="93">
        <v>174</v>
      </c>
      <c r="M8" s="63">
        <f t="shared" ref="M8:M21" si="4">L8/E8</f>
        <v>0.3258426966292135</v>
      </c>
      <c r="N8" s="93">
        <v>144</v>
      </c>
      <c r="O8" s="63">
        <f t="shared" ref="O8:O21" si="5">N8/E8</f>
        <v>0.2696629213483146</v>
      </c>
      <c r="P8" s="93">
        <v>13</v>
      </c>
      <c r="Q8" s="63">
        <f t="shared" ref="Q8:Q21" si="6">P8/E8</f>
        <v>2.4344569288389514E-2</v>
      </c>
      <c r="R8" s="93">
        <v>3</v>
      </c>
      <c r="S8" s="63">
        <f t="shared" ref="S8:S21" si="7">R8/E8</f>
        <v>5.6179775280898875E-3</v>
      </c>
      <c r="U8" s="72" t="b">
        <f t="shared" ref="U8:U21" si="8">F8+H8=J8+L8+N8+P8+R8</f>
        <v>1</v>
      </c>
    </row>
    <row r="9" spans="2:21" ht="24.95" customHeight="1" thickBot="1" x14ac:dyDescent="0.3">
      <c r="B9" s="145" t="s">
        <v>2</v>
      </c>
      <c r="C9" s="14">
        <v>23</v>
      </c>
      <c r="D9" s="63">
        <f>C9/'8. Кол-во гос.органов'!C8</f>
        <v>0.95833333333333337</v>
      </c>
      <c r="E9" s="60">
        <f t="shared" si="0"/>
        <v>332</v>
      </c>
      <c r="F9" s="93">
        <v>140</v>
      </c>
      <c r="G9" s="63">
        <f t="shared" si="1"/>
        <v>0.42168674698795183</v>
      </c>
      <c r="H9" s="93">
        <v>192</v>
      </c>
      <c r="I9" s="63">
        <f t="shared" si="2"/>
        <v>0.57831325301204817</v>
      </c>
      <c r="J9" s="93">
        <v>210</v>
      </c>
      <c r="K9" s="63">
        <f t="shared" si="3"/>
        <v>0.63253012048192769</v>
      </c>
      <c r="L9" s="93">
        <v>78</v>
      </c>
      <c r="M9" s="63">
        <f t="shared" si="4"/>
        <v>0.23493975903614459</v>
      </c>
      <c r="N9" s="93">
        <v>43</v>
      </c>
      <c r="O9" s="63">
        <f t="shared" si="5"/>
        <v>0.12951807228915663</v>
      </c>
      <c r="P9" s="93">
        <v>0</v>
      </c>
      <c r="Q9" s="63">
        <f t="shared" si="6"/>
        <v>0</v>
      </c>
      <c r="R9" s="93">
        <v>1</v>
      </c>
      <c r="S9" s="63">
        <f t="shared" si="7"/>
        <v>3.0120481927710845E-3</v>
      </c>
      <c r="U9" s="72" t="b">
        <f t="shared" si="8"/>
        <v>1</v>
      </c>
    </row>
    <row r="10" spans="2:21" ht="24.95" customHeight="1" thickBot="1" x14ac:dyDescent="0.3">
      <c r="B10" s="145" t="s">
        <v>3</v>
      </c>
      <c r="C10" s="14">
        <v>41</v>
      </c>
      <c r="D10" s="63">
        <f>C10/'8. Кол-во гос.органов'!C9</f>
        <v>0.78846153846153844</v>
      </c>
      <c r="E10" s="60">
        <f t="shared" si="0"/>
        <v>2448</v>
      </c>
      <c r="F10" s="93">
        <v>752</v>
      </c>
      <c r="G10" s="63">
        <f t="shared" si="1"/>
        <v>0.30718954248366015</v>
      </c>
      <c r="H10" s="93">
        <v>1696</v>
      </c>
      <c r="I10" s="63">
        <f t="shared" si="2"/>
        <v>0.69281045751633985</v>
      </c>
      <c r="J10" s="93">
        <v>807</v>
      </c>
      <c r="K10" s="63">
        <f t="shared" si="3"/>
        <v>0.32965686274509803</v>
      </c>
      <c r="L10" s="93">
        <v>330</v>
      </c>
      <c r="M10" s="63">
        <f t="shared" si="4"/>
        <v>0.13480392156862744</v>
      </c>
      <c r="N10" s="93">
        <v>1305</v>
      </c>
      <c r="O10" s="63">
        <f t="shared" si="5"/>
        <v>0.53308823529411764</v>
      </c>
      <c r="P10" s="93">
        <v>2</v>
      </c>
      <c r="Q10" s="63">
        <f t="shared" si="6"/>
        <v>8.1699346405228761E-4</v>
      </c>
      <c r="R10" s="93">
        <v>4</v>
      </c>
      <c r="S10" s="63">
        <f t="shared" si="7"/>
        <v>1.6339869281045752E-3</v>
      </c>
      <c r="U10" s="72" t="b">
        <f t="shared" si="8"/>
        <v>1</v>
      </c>
    </row>
    <row r="11" spans="2:21" ht="24.95" customHeight="1" thickBot="1" x14ac:dyDescent="0.3">
      <c r="B11" s="145" t="s">
        <v>4</v>
      </c>
      <c r="C11" s="14">
        <v>27</v>
      </c>
      <c r="D11" s="63">
        <f>C11/'8. Кол-во гос.органов'!C10</f>
        <v>0.93103448275862066</v>
      </c>
      <c r="E11" s="60">
        <f t="shared" si="0"/>
        <v>591</v>
      </c>
      <c r="F11" s="93">
        <v>215</v>
      </c>
      <c r="G11" s="63">
        <f t="shared" si="1"/>
        <v>0.36379018612521152</v>
      </c>
      <c r="H11" s="93">
        <v>376</v>
      </c>
      <c r="I11" s="63">
        <f t="shared" si="2"/>
        <v>0.63620981387478848</v>
      </c>
      <c r="J11" s="93">
        <v>156</v>
      </c>
      <c r="K11" s="63">
        <f t="shared" si="3"/>
        <v>0.26395939086294418</v>
      </c>
      <c r="L11" s="93">
        <v>231</v>
      </c>
      <c r="M11" s="63">
        <f t="shared" si="4"/>
        <v>0.39086294416243655</v>
      </c>
      <c r="N11" s="93">
        <v>167</v>
      </c>
      <c r="O11" s="63">
        <f t="shared" si="5"/>
        <v>0.28257191201353637</v>
      </c>
      <c r="P11" s="93">
        <v>37</v>
      </c>
      <c r="Q11" s="63">
        <f t="shared" si="6"/>
        <v>6.2605752961082908E-2</v>
      </c>
      <c r="R11" s="93">
        <v>0</v>
      </c>
      <c r="S11" s="63">
        <f t="shared" si="7"/>
        <v>0</v>
      </c>
      <c r="U11" s="72" t="b">
        <f t="shared" si="8"/>
        <v>1</v>
      </c>
    </row>
    <row r="12" spans="2:21" ht="24.95" customHeight="1" thickBot="1" x14ac:dyDescent="0.3">
      <c r="B12" s="145" t="s">
        <v>5</v>
      </c>
      <c r="C12" s="30">
        <v>24</v>
      </c>
      <c r="D12" s="63">
        <f>C12/'8. Кол-во гос.органов'!C11</f>
        <v>1</v>
      </c>
      <c r="E12" s="60">
        <f t="shared" si="0"/>
        <v>709</v>
      </c>
      <c r="F12" s="96">
        <v>315</v>
      </c>
      <c r="G12" s="63">
        <f t="shared" si="1"/>
        <v>0.44428772919605075</v>
      </c>
      <c r="H12" s="49">
        <v>394</v>
      </c>
      <c r="I12" s="63">
        <f t="shared" si="2"/>
        <v>0.55571227080394925</v>
      </c>
      <c r="J12" s="49">
        <v>535</v>
      </c>
      <c r="K12" s="63">
        <f t="shared" si="3"/>
        <v>0.75458392101551486</v>
      </c>
      <c r="L12" s="49">
        <v>134</v>
      </c>
      <c r="M12" s="63">
        <f t="shared" si="4"/>
        <v>0.18899858956276447</v>
      </c>
      <c r="N12" s="93">
        <v>33</v>
      </c>
      <c r="O12" s="63">
        <f t="shared" si="5"/>
        <v>4.6544428772919602E-2</v>
      </c>
      <c r="P12" s="93">
        <v>7</v>
      </c>
      <c r="Q12" s="63">
        <f t="shared" si="6"/>
        <v>9.8730606488011286E-3</v>
      </c>
      <c r="R12" s="93">
        <v>0</v>
      </c>
      <c r="S12" s="63">
        <f t="shared" si="7"/>
        <v>0</v>
      </c>
      <c r="U12" s="72" t="b">
        <f t="shared" si="8"/>
        <v>1</v>
      </c>
    </row>
    <row r="13" spans="2:21" ht="24.95" customHeight="1" thickBot="1" x14ac:dyDescent="0.3">
      <c r="B13" s="145" t="s">
        <v>6</v>
      </c>
      <c r="C13" s="14">
        <v>38</v>
      </c>
      <c r="D13" s="63">
        <f>C13/'8. Кол-во гос.органов'!C12</f>
        <v>1</v>
      </c>
      <c r="E13" s="60">
        <f t="shared" si="0"/>
        <v>3805</v>
      </c>
      <c r="F13" s="93">
        <v>1509</v>
      </c>
      <c r="G13" s="63">
        <f t="shared" si="1"/>
        <v>0.39658344283837055</v>
      </c>
      <c r="H13" s="93">
        <v>2296</v>
      </c>
      <c r="I13" s="63">
        <f t="shared" si="2"/>
        <v>0.60341655716162945</v>
      </c>
      <c r="J13" s="93">
        <v>3414</v>
      </c>
      <c r="K13" s="63">
        <f t="shared" si="3"/>
        <v>0.8972404730617608</v>
      </c>
      <c r="L13" s="93">
        <v>30</v>
      </c>
      <c r="M13" s="63">
        <f t="shared" si="4"/>
        <v>7.8843626806833107E-3</v>
      </c>
      <c r="N13" s="93">
        <v>361</v>
      </c>
      <c r="O13" s="63">
        <f t="shared" si="5"/>
        <v>9.487516425755585E-2</v>
      </c>
      <c r="P13" s="93">
        <v>0</v>
      </c>
      <c r="Q13" s="63">
        <f t="shared" si="6"/>
        <v>0</v>
      </c>
      <c r="R13" s="93">
        <v>0</v>
      </c>
      <c r="S13" s="63">
        <f t="shared" si="7"/>
        <v>0</v>
      </c>
      <c r="U13" s="72" t="b">
        <f t="shared" si="8"/>
        <v>1</v>
      </c>
    </row>
    <row r="14" spans="2:21" ht="24.95" customHeight="1" thickBot="1" x14ac:dyDescent="0.3">
      <c r="B14" s="145" t="s">
        <v>7</v>
      </c>
      <c r="C14" s="14">
        <v>33</v>
      </c>
      <c r="D14" s="63">
        <f>C14/'8. Кол-во гос.органов'!C13</f>
        <v>1</v>
      </c>
      <c r="E14" s="60">
        <f t="shared" si="0"/>
        <v>1200</v>
      </c>
      <c r="F14" s="93">
        <v>388</v>
      </c>
      <c r="G14" s="63">
        <f t="shared" si="1"/>
        <v>0.32333333333333331</v>
      </c>
      <c r="H14" s="93">
        <v>812</v>
      </c>
      <c r="I14" s="63">
        <f t="shared" si="2"/>
        <v>0.67666666666666664</v>
      </c>
      <c r="J14" s="93">
        <v>757</v>
      </c>
      <c r="K14" s="63">
        <f t="shared" si="3"/>
        <v>0.63083333333333336</v>
      </c>
      <c r="L14" s="93">
        <v>234</v>
      </c>
      <c r="M14" s="63">
        <f t="shared" si="4"/>
        <v>0.19500000000000001</v>
      </c>
      <c r="N14" s="93">
        <v>205</v>
      </c>
      <c r="O14" s="63">
        <f t="shared" si="5"/>
        <v>0.17083333333333334</v>
      </c>
      <c r="P14" s="93">
        <v>3</v>
      </c>
      <c r="Q14" s="63">
        <f t="shared" si="6"/>
        <v>2.5000000000000001E-3</v>
      </c>
      <c r="R14" s="93">
        <v>1</v>
      </c>
      <c r="S14" s="63">
        <f t="shared" si="7"/>
        <v>8.3333333333333339E-4</v>
      </c>
      <c r="U14" s="72" t="b">
        <f t="shared" si="8"/>
        <v>1</v>
      </c>
    </row>
    <row r="15" spans="2:21" ht="24.95" customHeight="1" thickBot="1" x14ac:dyDescent="0.3">
      <c r="B15" s="145" t="s">
        <v>8</v>
      </c>
      <c r="C15" s="14">
        <v>43</v>
      </c>
      <c r="D15" s="63">
        <f>C15/'8. Кол-во гос.органов'!C14</f>
        <v>0.93478260869565222</v>
      </c>
      <c r="E15" s="60">
        <f t="shared" si="0"/>
        <v>3792</v>
      </c>
      <c r="F15" s="93">
        <v>1138</v>
      </c>
      <c r="G15" s="63">
        <f t="shared" si="1"/>
        <v>0.30010548523206754</v>
      </c>
      <c r="H15" s="93">
        <v>2654</v>
      </c>
      <c r="I15" s="63">
        <f t="shared" si="2"/>
        <v>0.69989451476793252</v>
      </c>
      <c r="J15" s="93">
        <v>2388</v>
      </c>
      <c r="K15" s="63">
        <f t="shared" si="3"/>
        <v>0.629746835443038</v>
      </c>
      <c r="L15" s="93">
        <v>569</v>
      </c>
      <c r="M15" s="63">
        <f t="shared" si="4"/>
        <v>0.15005274261603377</v>
      </c>
      <c r="N15" s="93">
        <v>795</v>
      </c>
      <c r="O15" s="63">
        <f t="shared" si="5"/>
        <v>0.20965189873417722</v>
      </c>
      <c r="P15" s="93">
        <v>38</v>
      </c>
      <c r="Q15" s="63">
        <f t="shared" si="6"/>
        <v>1.0021097046413503E-2</v>
      </c>
      <c r="R15" s="93">
        <v>2</v>
      </c>
      <c r="S15" s="63">
        <f t="shared" si="7"/>
        <v>5.274261603375527E-4</v>
      </c>
      <c r="U15" s="72" t="b">
        <f t="shared" si="8"/>
        <v>1</v>
      </c>
    </row>
    <row r="16" spans="2:21" ht="24.95" customHeight="1" thickBot="1" x14ac:dyDescent="0.3">
      <c r="B16" s="145" t="s">
        <v>9</v>
      </c>
      <c r="C16" s="14">
        <v>27</v>
      </c>
      <c r="D16" s="63">
        <f>C16/'8. Кол-во гос.органов'!C15</f>
        <v>0.84375</v>
      </c>
      <c r="E16" s="60">
        <f t="shared" si="0"/>
        <v>715</v>
      </c>
      <c r="F16" s="93">
        <v>354</v>
      </c>
      <c r="G16" s="63">
        <f t="shared" si="1"/>
        <v>0.49510489510489508</v>
      </c>
      <c r="H16" s="93">
        <v>361</v>
      </c>
      <c r="I16" s="63">
        <f t="shared" si="2"/>
        <v>0.50489510489510492</v>
      </c>
      <c r="J16" s="93">
        <v>297</v>
      </c>
      <c r="K16" s="63">
        <f t="shared" si="3"/>
        <v>0.41538461538461541</v>
      </c>
      <c r="L16" s="93">
        <v>233</v>
      </c>
      <c r="M16" s="63">
        <f t="shared" si="4"/>
        <v>0.3258741258741259</v>
      </c>
      <c r="N16" s="93">
        <v>171</v>
      </c>
      <c r="O16" s="63">
        <f t="shared" si="5"/>
        <v>0.23916083916083916</v>
      </c>
      <c r="P16" s="93">
        <v>14</v>
      </c>
      <c r="Q16" s="63">
        <f t="shared" si="6"/>
        <v>1.9580419580419582E-2</v>
      </c>
      <c r="R16" s="93">
        <v>0</v>
      </c>
      <c r="S16" s="63">
        <f t="shared" si="7"/>
        <v>0</v>
      </c>
      <c r="U16" s="72" t="b">
        <f t="shared" si="8"/>
        <v>1</v>
      </c>
    </row>
    <row r="17" spans="2:21" ht="24.95" customHeight="1" thickBot="1" x14ac:dyDescent="0.3">
      <c r="B17" s="145" t="s">
        <v>10</v>
      </c>
      <c r="C17" s="14">
        <v>20</v>
      </c>
      <c r="D17" s="63">
        <f>C17/'8. Кол-во гос.органов'!C16</f>
        <v>0.625</v>
      </c>
      <c r="E17" s="60">
        <f t="shared" si="0"/>
        <v>233</v>
      </c>
      <c r="F17" s="93">
        <v>61</v>
      </c>
      <c r="G17" s="63">
        <f t="shared" si="1"/>
        <v>0.26180257510729615</v>
      </c>
      <c r="H17" s="93">
        <v>172</v>
      </c>
      <c r="I17" s="63">
        <f t="shared" si="2"/>
        <v>0.7381974248927039</v>
      </c>
      <c r="J17" s="93">
        <v>120</v>
      </c>
      <c r="K17" s="63">
        <f t="shared" si="3"/>
        <v>0.51502145922746778</v>
      </c>
      <c r="L17" s="93">
        <v>8</v>
      </c>
      <c r="M17" s="63">
        <f t="shared" si="4"/>
        <v>3.4334763948497854E-2</v>
      </c>
      <c r="N17" s="93">
        <v>105</v>
      </c>
      <c r="O17" s="63">
        <f t="shared" si="5"/>
        <v>0.45064377682403434</v>
      </c>
      <c r="P17" s="93">
        <v>0</v>
      </c>
      <c r="Q17" s="63">
        <f t="shared" si="6"/>
        <v>0</v>
      </c>
      <c r="R17" s="93">
        <v>0</v>
      </c>
      <c r="S17" s="63">
        <f t="shared" si="7"/>
        <v>0</v>
      </c>
      <c r="U17" s="72" t="b">
        <f t="shared" si="8"/>
        <v>1</v>
      </c>
    </row>
    <row r="18" spans="2:21" ht="24.95" customHeight="1" thickBot="1" x14ac:dyDescent="0.3">
      <c r="B18" s="145" t="s">
        <v>11</v>
      </c>
      <c r="C18" s="14">
        <v>35</v>
      </c>
      <c r="D18" s="63">
        <f>C18/'8. Кол-во гос.органов'!C17</f>
        <v>0.89743589743589747</v>
      </c>
      <c r="E18" s="60">
        <f t="shared" si="0"/>
        <v>1794</v>
      </c>
      <c r="F18" s="93">
        <v>672</v>
      </c>
      <c r="G18" s="63">
        <f t="shared" si="1"/>
        <v>0.37458193979933108</v>
      </c>
      <c r="H18" s="93">
        <v>1122</v>
      </c>
      <c r="I18" s="63">
        <f t="shared" si="2"/>
        <v>0.62541806020066892</v>
      </c>
      <c r="J18" s="93">
        <v>1640</v>
      </c>
      <c r="K18" s="63">
        <f t="shared" si="3"/>
        <v>0.91415830546265331</v>
      </c>
      <c r="L18" s="93">
        <v>22</v>
      </c>
      <c r="M18" s="63">
        <f t="shared" si="4"/>
        <v>1.2263099219620958E-2</v>
      </c>
      <c r="N18" s="93">
        <v>129</v>
      </c>
      <c r="O18" s="63">
        <f t="shared" si="5"/>
        <v>7.1906354515050161E-2</v>
      </c>
      <c r="P18" s="93">
        <v>3</v>
      </c>
      <c r="Q18" s="63">
        <f t="shared" si="6"/>
        <v>1.6722408026755853E-3</v>
      </c>
      <c r="R18" s="93">
        <v>0</v>
      </c>
      <c r="S18" s="63">
        <f t="shared" si="7"/>
        <v>0</v>
      </c>
      <c r="U18" s="72" t="b">
        <f t="shared" si="8"/>
        <v>1</v>
      </c>
    </row>
    <row r="19" spans="2:21" ht="24.95" customHeight="1" thickBot="1" x14ac:dyDescent="0.3">
      <c r="B19" s="145" t="s">
        <v>12</v>
      </c>
      <c r="C19" s="14">
        <v>32</v>
      </c>
      <c r="D19" s="63">
        <f>C19/'8. Кол-во гос.органов'!C18</f>
        <v>0.8</v>
      </c>
      <c r="E19" s="60">
        <f t="shared" si="0"/>
        <v>749</v>
      </c>
      <c r="F19" s="93">
        <v>357</v>
      </c>
      <c r="G19" s="63">
        <f t="shared" si="1"/>
        <v>0.47663551401869159</v>
      </c>
      <c r="H19" s="93">
        <v>392</v>
      </c>
      <c r="I19" s="63">
        <f t="shared" si="2"/>
        <v>0.52336448598130836</v>
      </c>
      <c r="J19" s="93">
        <v>686</v>
      </c>
      <c r="K19" s="63">
        <f t="shared" si="3"/>
        <v>0.91588785046728971</v>
      </c>
      <c r="L19" s="93">
        <v>3</v>
      </c>
      <c r="M19" s="63">
        <f t="shared" si="4"/>
        <v>4.0053404539385851E-3</v>
      </c>
      <c r="N19" s="93">
        <v>50</v>
      </c>
      <c r="O19" s="63">
        <f t="shared" si="5"/>
        <v>6.6755674232309742E-2</v>
      </c>
      <c r="P19" s="93">
        <v>8</v>
      </c>
      <c r="Q19" s="63">
        <f t="shared" si="6"/>
        <v>1.0680907877169559E-2</v>
      </c>
      <c r="R19" s="93">
        <v>2</v>
      </c>
      <c r="S19" s="63">
        <f t="shared" si="7"/>
        <v>2.6702269692923898E-3</v>
      </c>
      <c r="U19" s="72" t="b">
        <f t="shared" si="8"/>
        <v>1</v>
      </c>
    </row>
    <row r="20" spans="2:21" ht="24.95" customHeight="1" thickBot="1" x14ac:dyDescent="0.3">
      <c r="B20" s="145" t="s">
        <v>13</v>
      </c>
      <c r="C20" s="14">
        <v>25</v>
      </c>
      <c r="D20" s="63">
        <v>1</v>
      </c>
      <c r="E20" s="60">
        <f t="shared" si="0"/>
        <v>509</v>
      </c>
      <c r="F20" s="93">
        <v>174</v>
      </c>
      <c r="G20" s="63">
        <f t="shared" si="1"/>
        <v>0.34184675834970529</v>
      </c>
      <c r="H20" s="93">
        <v>335</v>
      </c>
      <c r="I20" s="63">
        <f t="shared" si="2"/>
        <v>0.65815324165029465</v>
      </c>
      <c r="J20" s="93">
        <v>177</v>
      </c>
      <c r="K20" s="63">
        <f t="shared" si="3"/>
        <v>0.34774066797642439</v>
      </c>
      <c r="L20" s="93">
        <v>66</v>
      </c>
      <c r="M20" s="63">
        <f t="shared" si="4"/>
        <v>0.12966601178781925</v>
      </c>
      <c r="N20" s="93">
        <v>266</v>
      </c>
      <c r="O20" s="63">
        <f t="shared" si="5"/>
        <v>0.52259332023575633</v>
      </c>
      <c r="P20" s="93">
        <v>0</v>
      </c>
      <c r="Q20" s="63">
        <f t="shared" si="6"/>
        <v>0</v>
      </c>
      <c r="R20" s="93">
        <v>0</v>
      </c>
      <c r="S20" s="63">
        <f t="shared" si="7"/>
        <v>0</v>
      </c>
      <c r="U20" s="72" t="b">
        <f t="shared" si="8"/>
        <v>1</v>
      </c>
    </row>
    <row r="21" spans="2:21" ht="24.95" customHeight="1" thickBot="1" x14ac:dyDescent="0.3">
      <c r="B21" s="144" t="s">
        <v>16</v>
      </c>
      <c r="C21" s="13">
        <f>SUM(C7:C20)</f>
        <v>433</v>
      </c>
      <c r="D21" s="122">
        <f>C21/'8. Кол-во гос.органов'!C20</f>
        <v>0.9002079002079002</v>
      </c>
      <c r="E21" s="131">
        <f t="shared" si="0"/>
        <v>19358</v>
      </c>
      <c r="F21" s="11">
        <f>SUM(F7:F20)</f>
        <v>6981</v>
      </c>
      <c r="G21" s="122">
        <f t="shared" si="1"/>
        <v>0.36062609773736959</v>
      </c>
      <c r="H21" s="11">
        <f>SUM(H7:H20)</f>
        <v>12377</v>
      </c>
      <c r="I21" s="122">
        <f t="shared" si="2"/>
        <v>0.63937390226263047</v>
      </c>
      <c r="J21" s="11">
        <f>SUM(J7:J20)</f>
        <v>12720</v>
      </c>
      <c r="K21" s="122">
        <f t="shared" si="3"/>
        <v>0.65709267486310574</v>
      </c>
      <c r="L21" s="11">
        <f>SUM(L7:L20)</f>
        <v>2598</v>
      </c>
      <c r="M21" s="122">
        <f t="shared" si="4"/>
        <v>0.13420807934703999</v>
      </c>
      <c r="N21" s="11">
        <f>SUM(N7:N20)</f>
        <v>3893</v>
      </c>
      <c r="O21" s="122">
        <f t="shared" si="5"/>
        <v>0.20110548610393636</v>
      </c>
      <c r="P21" s="11">
        <f>SUM(P7:P20)</f>
        <v>133</v>
      </c>
      <c r="Q21" s="122">
        <f t="shared" si="6"/>
        <v>6.8705444777353028E-3</v>
      </c>
      <c r="R21" s="11">
        <f>SUM(R7:R20)</f>
        <v>14</v>
      </c>
      <c r="S21" s="122">
        <f t="shared" si="7"/>
        <v>7.2321520818266352E-4</v>
      </c>
      <c r="U21" s="72" t="b">
        <f t="shared" si="8"/>
        <v>1</v>
      </c>
    </row>
  </sheetData>
  <sheetProtection formatCells="0" formatColumns="0" formatRows="0" selectLockedCells="1"/>
  <mergeCells count="12">
    <mergeCell ref="B2:S2"/>
    <mergeCell ref="B4:B6"/>
    <mergeCell ref="C4:C6"/>
    <mergeCell ref="D4:D6"/>
    <mergeCell ref="E5:E6"/>
    <mergeCell ref="E4:S4"/>
    <mergeCell ref="J5:S5"/>
    <mergeCell ref="F5:F6"/>
    <mergeCell ref="G5:G6"/>
    <mergeCell ref="H5:H6"/>
    <mergeCell ref="I5:I6"/>
    <mergeCell ref="P3:S3"/>
  </mergeCells>
  <phoneticPr fontId="11" type="noConversion"/>
  <printOptions horizontalCentered="1" verticalCentered="1"/>
  <pageMargins left="0.39370078740157483" right="0.39370078740157483" top="0.78740157480314965" bottom="0.78740157480314965" header="0.51181102362204722" footer="0.51181102362204722"/>
  <pageSetup paperSize="9" scale="77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39E7-3001-4A04-8E38-DF541A3B0140}">
  <sheetPr>
    <pageSetUpPr fitToPage="1"/>
  </sheetPr>
  <dimension ref="B1:O21"/>
  <sheetViews>
    <sheetView view="pageBreakPreview" zoomScale="90" zoomScaleNormal="90" zoomScaleSheetLayoutView="90" workbookViewId="0">
      <selection activeCell="B3" sqref="B3"/>
    </sheetView>
  </sheetViews>
  <sheetFormatPr defaultRowHeight="12.75" x14ac:dyDescent="0.2"/>
  <cols>
    <col min="1" max="1" width="1.28515625" style="4" customWidth="1"/>
    <col min="2" max="2" width="31.42578125" style="4" customWidth="1"/>
    <col min="3" max="12" width="10.7109375" style="4" customWidth="1"/>
    <col min="13" max="13" width="1.28515625" style="4" customWidth="1"/>
    <col min="14" max="14" width="18.140625" style="4" customWidth="1"/>
    <col min="15" max="16384" width="9.140625" style="4"/>
  </cols>
  <sheetData>
    <row r="1" spans="2:15" s="64" customFormat="1" ht="15" customHeight="1" x14ac:dyDescent="0.3">
      <c r="B1" s="73"/>
      <c r="C1" s="73"/>
      <c r="D1" s="73"/>
      <c r="E1" s="73"/>
      <c r="F1" s="73"/>
      <c r="G1" s="73"/>
      <c r="H1" s="73"/>
      <c r="I1" s="73"/>
      <c r="J1" s="73"/>
    </row>
    <row r="2" spans="2:15" s="64" customFormat="1" ht="16.5" customHeight="1" x14ac:dyDescent="0.3">
      <c r="B2" s="251" t="s">
        <v>98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</row>
    <row r="3" spans="2:15" s="64" customFormat="1" ht="15.75" customHeight="1" x14ac:dyDescent="0.3">
      <c r="B3" s="73"/>
      <c r="C3" s="73"/>
      <c r="D3" s="73"/>
      <c r="E3" s="73"/>
      <c r="F3" s="73"/>
      <c r="G3" s="73"/>
      <c r="H3" s="73"/>
      <c r="I3" s="73"/>
      <c r="J3" s="73"/>
      <c r="K3" s="10"/>
    </row>
    <row r="4" spans="2:15" ht="15.75" x14ac:dyDescent="0.25">
      <c r="B4" s="229" t="s">
        <v>14</v>
      </c>
      <c r="C4" s="242" t="s">
        <v>91</v>
      </c>
      <c r="D4" s="242"/>
      <c r="E4" s="279" t="s">
        <v>57</v>
      </c>
      <c r="F4" s="279"/>
      <c r="G4" s="279"/>
      <c r="H4" s="279"/>
      <c r="I4" s="279"/>
      <c r="J4" s="279"/>
      <c r="K4" s="279"/>
      <c r="L4" s="279"/>
    </row>
    <row r="5" spans="2:15" ht="125.25" customHeight="1" x14ac:dyDescent="0.2">
      <c r="B5" s="229"/>
      <c r="C5" s="242"/>
      <c r="D5" s="242"/>
      <c r="E5" s="242" t="s">
        <v>94</v>
      </c>
      <c r="F5" s="242"/>
      <c r="G5" s="244" t="s">
        <v>95</v>
      </c>
      <c r="H5" s="256"/>
      <c r="I5" s="242" t="s">
        <v>96</v>
      </c>
      <c r="J5" s="242"/>
      <c r="K5" s="257" t="s">
        <v>97</v>
      </c>
      <c r="L5" s="257"/>
      <c r="N5" s="278" t="s">
        <v>242</v>
      </c>
    </row>
    <row r="6" spans="2:15" ht="45.75" customHeight="1" x14ac:dyDescent="0.2">
      <c r="B6" s="229"/>
      <c r="C6" s="40" t="s">
        <v>93</v>
      </c>
      <c r="D6" s="40" t="s">
        <v>92</v>
      </c>
      <c r="E6" s="40" t="s">
        <v>93</v>
      </c>
      <c r="F6" s="40" t="s">
        <v>92</v>
      </c>
      <c r="G6" s="40" t="s">
        <v>93</v>
      </c>
      <c r="H6" s="40" t="s">
        <v>92</v>
      </c>
      <c r="I6" s="40" t="s">
        <v>93</v>
      </c>
      <c r="J6" s="40" t="s">
        <v>92</v>
      </c>
      <c r="K6" s="40" t="s">
        <v>93</v>
      </c>
      <c r="L6" s="40" t="s">
        <v>92</v>
      </c>
      <c r="N6" s="278"/>
    </row>
    <row r="7" spans="2:15" ht="24.95" customHeight="1" x14ac:dyDescent="0.2">
      <c r="B7" s="145" t="s">
        <v>0</v>
      </c>
      <c r="C7" s="60">
        <f>E7+G7+I7+K7</f>
        <v>689</v>
      </c>
      <c r="D7" s="60">
        <f>F7+H7+J7+L7</f>
        <v>148</v>
      </c>
      <c r="E7" s="14">
        <v>617</v>
      </c>
      <c r="F7" s="14">
        <v>104</v>
      </c>
      <c r="G7" s="14">
        <v>71</v>
      </c>
      <c r="H7" s="14">
        <v>28</v>
      </c>
      <c r="I7" s="14">
        <v>1</v>
      </c>
      <c r="J7" s="14">
        <v>16</v>
      </c>
      <c r="K7" s="14">
        <v>0</v>
      </c>
      <c r="L7" s="14">
        <v>0</v>
      </c>
      <c r="N7" s="158">
        <f>H7/D7</f>
        <v>0.1891891891891892</v>
      </c>
      <c r="O7" s="158"/>
    </row>
    <row r="8" spans="2:15" ht="24.95" customHeight="1" x14ac:dyDescent="0.2">
      <c r="B8" s="145" t="s">
        <v>1</v>
      </c>
      <c r="C8" s="60">
        <f t="shared" ref="C8:C21" si="0">E8+G8+I8+K8</f>
        <v>298</v>
      </c>
      <c r="D8" s="60">
        <f t="shared" ref="D8:D21" si="1">F8+H8+J8+L8</f>
        <v>171</v>
      </c>
      <c r="E8" s="14">
        <v>249</v>
      </c>
      <c r="F8" s="14">
        <v>126</v>
      </c>
      <c r="G8" s="14">
        <v>49</v>
      </c>
      <c r="H8" s="14">
        <v>45</v>
      </c>
      <c r="I8" s="14">
        <v>0</v>
      </c>
      <c r="J8" s="14">
        <v>0</v>
      </c>
      <c r="K8" s="14">
        <v>0</v>
      </c>
      <c r="L8" s="14">
        <v>0</v>
      </c>
      <c r="N8" s="158">
        <f t="shared" ref="N8:N21" si="2">H8/D8</f>
        <v>0.26315789473684209</v>
      </c>
      <c r="O8" s="158"/>
    </row>
    <row r="9" spans="2:15" ht="24.95" customHeight="1" x14ac:dyDescent="0.2">
      <c r="B9" s="145" t="s">
        <v>2</v>
      </c>
      <c r="C9" s="60">
        <f t="shared" si="0"/>
        <v>63</v>
      </c>
      <c r="D9" s="60">
        <f t="shared" si="1"/>
        <v>132</v>
      </c>
      <c r="E9" s="14">
        <v>50</v>
      </c>
      <c r="F9" s="14">
        <v>115</v>
      </c>
      <c r="G9" s="14">
        <v>13</v>
      </c>
      <c r="H9" s="14">
        <v>17</v>
      </c>
      <c r="I9" s="14">
        <v>0</v>
      </c>
      <c r="J9" s="14">
        <v>0</v>
      </c>
      <c r="K9" s="14">
        <v>0</v>
      </c>
      <c r="L9" s="14">
        <v>0</v>
      </c>
      <c r="N9" s="158">
        <f t="shared" si="2"/>
        <v>0.12878787878787878</v>
      </c>
      <c r="O9" s="158"/>
    </row>
    <row r="10" spans="2:15" ht="24.95" customHeight="1" x14ac:dyDescent="0.2">
      <c r="B10" s="145" t="s">
        <v>3</v>
      </c>
      <c r="C10" s="60">
        <f t="shared" si="0"/>
        <v>1934</v>
      </c>
      <c r="D10" s="60">
        <f t="shared" si="1"/>
        <v>1195</v>
      </c>
      <c r="E10" s="14">
        <v>1185</v>
      </c>
      <c r="F10" s="14">
        <v>846</v>
      </c>
      <c r="G10" s="14">
        <v>715</v>
      </c>
      <c r="H10" s="14">
        <v>312</v>
      </c>
      <c r="I10" s="14">
        <v>34</v>
      </c>
      <c r="J10" s="14">
        <v>37</v>
      </c>
      <c r="K10" s="14">
        <v>0</v>
      </c>
      <c r="L10" s="14">
        <v>0</v>
      </c>
      <c r="N10" s="158">
        <f t="shared" si="2"/>
        <v>0.26108786610878659</v>
      </c>
      <c r="O10" s="158"/>
    </row>
    <row r="11" spans="2:15" ht="24.95" customHeight="1" x14ac:dyDescent="0.2">
      <c r="B11" s="145" t="s">
        <v>4</v>
      </c>
      <c r="C11" s="60">
        <f t="shared" si="0"/>
        <v>209</v>
      </c>
      <c r="D11" s="60">
        <f t="shared" si="1"/>
        <v>155</v>
      </c>
      <c r="E11" s="14">
        <v>128</v>
      </c>
      <c r="F11" s="14">
        <v>81</v>
      </c>
      <c r="G11" s="14">
        <v>80</v>
      </c>
      <c r="H11" s="14">
        <v>73</v>
      </c>
      <c r="I11" s="14">
        <v>1</v>
      </c>
      <c r="J11" s="14">
        <v>1</v>
      </c>
      <c r="K11" s="14">
        <v>0</v>
      </c>
      <c r="L11" s="14">
        <v>0</v>
      </c>
      <c r="N11" s="158">
        <f t="shared" si="2"/>
        <v>0.47096774193548385</v>
      </c>
      <c r="O11" s="158"/>
    </row>
    <row r="12" spans="2:15" ht="24.95" customHeight="1" x14ac:dyDescent="0.2">
      <c r="B12" s="145" t="s">
        <v>5</v>
      </c>
      <c r="C12" s="60">
        <f t="shared" si="0"/>
        <v>202</v>
      </c>
      <c r="D12" s="60">
        <f t="shared" si="1"/>
        <v>201</v>
      </c>
      <c r="E12" s="14">
        <v>181</v>
      </c>
      <c r="F12" s="14">
        <v>181</v>
      </c>
      <c r="G12" s="14">
        <v>15</v>
      </c>
      <c r="H12" s="14">
        <v>17</v>
      </c>
      <c r="I12" s="14">
        <v>5</v>
      </c>
      <c r="J12" s="14">
        <v>2</v>
      </c>
      <c r="K12" s="14">
        <v>1</v>
      </c>
      <c r="L12" s="14">
        <v>1</v>
      </c>
      <c r="N12" s="158">
        <f t="shared" si="2"/>
        <v>8.45771144278607E-2</v>
      </c>
      <c r="O12" s="158"/>
    </row>
    <row r="13" spans="2:15" ht="24.95" customHeight="1" x14ac:dyDescent="0.2">
      <c r="B13" s="145" t="s">
        <v>6</v>
      </c>
      <c r="C13" s="60">
        <f t="shared" si="0"/>
        <v>124</v>
      </c>
      <c r="D13" s="60">
        <f t="shared" si="1"/>
        <v>261</v>
      </c>
      <c r="E13" s="14">
        <v>37</v>
      </c>
      <c r="F13" s="14">
        <v>115</v>
      </c>
      <c r="G13" s="14">
        <v>87</v>
      </c>
      <c r="H13" s="14">
        <v>144</v>
      </c>
      <c r="I13" s="14">
        <v>0</v>
      </c>
      <c r="J13" s="14">
        <v>2</v>
      </c>
      <c r="K13" s="14">
        <v>0</v>
      </c>
      <c r="L13" s="14">
        <v>0</v>
      </c>
      <c r="N13" s="158">
        <f t="shared" si="2"/>
        <v>0.55172413793103448</v>
      </c>
      <c r="O13" s="158"/>
    </row>
    <row r="14" spans="2:15" ht="24.95" customHeight="1" x14ac:dyDescent="0.2">
      <c r="B14" s="145" t="s">
        <v>7</v>
      </c>
      <c r="C14" s="60">
        <f t="shared" si="0"/>
        <v>284</v>
      </c>
      <c r="D14" s="60">
        <f t="shared" si="1"/>
        <v>304</v>
      </c>
      <c r="E14" s="14">
        <v>187</v>
      </c>
      <c r="F14" s="14">
        <v>205</v>
      </c>
      <c r="G14" s="14">
        <v>96</v>
      </c>
      <c r="H14" s="14">
        <v>99</v>
      </c>
      <c r="I14" s="14">
        <v>1</v>
      </c>
      <c r="J14" s="14">
        <v>0</v>
      </c>
      <c r="K14" s="14">
        <v>0</v>
      </c>
      <c r="L14" s="14">
        <v>0</v>
      </c>
      <c r="N14" s="158">
        <f t="shared" si="2"/>
        <v>0.32565789473684209</v>
      </c>
      <c r="O14" s="158"/>
    </row>
    <row r="15" spans="2:15" ht="24.95" customHeight="1" x14ac:dyDescent="0.2">
      <c r="B15" s="145" t="s">
        <v>8</v>
      </c>
      <c r="C15" s="60">
        <f t="shared" si="0"/>
        <v>718</v>
      </c>
      <c r="D15" s="60">
        <f t="shared" si="1"/>
        <v>203</v>
      </c>
      <c r="E15" s="14">
        <v>514</v>
      </c>
      <c r="F15" s="14">
        <v>122</v>
      </c>
      <c r="G15" s="14">
        <v>196</v>
      </c>
      <c r="H15" s="14">
        <v>80</v>
      </c>
      <c r="I15" s="14">
        <v>7</v>
      </c>
      <c r="J15" s="14">
        <v>1</v>
      </c>
      <c r="K15" s="14">
        <v>1</v>
      </c>
      <c r="L15" s="14">
        <v>0</v>
      </c>
      <c r="N15" s="158">
        <f t="shared" si="2"/>
        <v>0.39408866995073893</v>
      </c>
      <c r="O15" s="158"/>
    </row>
    <row r="16" spans="2:15" ht="24.95" customHeight="1" x14ac:dyDescent="0.2">
      <c r="B16" s="145" t="s">
        <v>9</v>
      </c>
      <c r="C16" s="60">
        <f t="shared" si="0"/>
        <v>407</v>
      </c>
      <c r="D16" s="60">
        <f t="shared" si="1"/>
        <v>128</v>
      </c>
      <c r="E16" s="14">
        <v>306</v>
      </c>
      <c r="F16" s="14">
        <v>105</v>
      </c>
      <c r="G16" s="14">
        <v>100</v>
      </c>
      <c r="H16" s="14">
        <v>23</v>
      </c>
      <c r="I16" s="14">
        <v>1</v>
      </c>
      <c r="J16" s="14">
        <v>0</v>
      </c>
      <c r="K16" s="14">
        <v>0</v>
      </c>
      <c r="L16" s="14">
        <v>0</v>
      </c>
      <c r="N16" s="158">
        <f t="shared" si="2"/>
        <v>0.1796875</v>
      </c>
      <c r="O16" s="158"/>
    </row>
    <row r="17" spans="2:15" ht="24.95" customHeight="1" x14ac:dyDescent="0.2">
      <c r="B17" s="145" t="s">
        <v>10</v>
      </c>
      <c r="C17" s="60">
        <f t="shared" si="0"/>
        <v>368</v>
      </c>
      <c r="D17" s="60">
        <f t="shared" si="1"/>
        <v>248</v>
      </c>
      <c r="E17" s="14">
        <v>311</v>
      </c>
      <c r="F17" s="14">
        <v>220</v>
      </c>
      <c r="G17" s="14">
        <v>52</v>
      </c>
      <c r="H17" s="14">
        <v>27</v>
      </c>
      <c r="I17" s="14">
        <v>5</v>
      </c>
      <c r="J17" s="14">
        <v>1</v>
      </c>
      <c r="K17" s="14">
        <v>0</v>
      </c>
      <c r="L17" s="14">
        <v>0</v>
      </c>
      <c r="N17" s="158">
        <f t="shared" si="2"/>
        <v>0.10887096774193548</v>
      </c>
      <c r="O17" s="158"/>
    </row>
    <row r="18" spans="2:15" ht="24.95" customHeight="1" x14ac:dyDescent="0.2">
      <c r="B18" s="145" t="s">
        <v>11</v>
      </c>
      <c r="C18" s="60">
        <f t="shared" si="0"/>
        <v>517</v>
      </c>
      <c r="D18" s="60">
        <f t="shared" si="1"/>
        <v>698</v>
      </c>
      <c r="E18" s="14">
        <v>428</v>
      </c>
      <c r="F18" s="14">
        <v>584</v>
      </c>
      <c r="G18" s="14">
        <v>72</v>
      </c>
      <c r="H18" s="14">
        <v>95</v>
      </c>
      <c r="I18" s="14">
        <v>17</v>
      </c>
      <c r="J18" s="14">
        <v>19</v>
      </c>
      <c r="K18" s="14">
        <v>0</v>
      </c>
      <c r="L18" s="14">
        <v>0</v>
      </c>
      <c r="N18" s="158">
        <f t="shared" si="2"/>
        <v>0.13610315186246419</v>
      </c>
      <c r="O18" s="158"/>
    </row>
    <row r="19" spans="2:15" ht="24.95" customHeight="1" x14ac:dyDescent="0.2">
      <c r="B19" s="145" t="s">
        <v>12</v>
      </c>
      <c r="C19" s="60">
        <f t="shared" si="0"/>
        <v>360</v>
      </c>
      <c r="D19" s="60">
        <f t="shared" si="1"/>
        <v>284</v>
      </c>
      <c r="E19" s="14">
        <v>311</v>
      </c>
      <c r="F19" s="14">
        <v>261</v>
      </c>
      <c r="G19" s="14">
        <v>48</v>
      </c>
      <c r="H19" s="14">
        <v>23</v>
      </c>
      <c r="I19" s="14">
        <v>1</v>
      </c>
      <c r="J19" s="14">
        <v>0</v>
      </c>
      <c r="K19" s="14">
        <v>0</v>
      </c>
      <c r="L19" s="14">
        <v>0</v>
      </c>
      <c r="N19" s="158">
        <f t="shared" si="2"/>
        <v>8.098591549295775E-2</v>
      </c>
      <c r="O19" s="158"/>
    </row>
    <row r="20" spans="2:15" ht="24.95" customHeight="1" x14ac:dyDescent="0.2">
      <c r="B20" s="145" t="s">
        <v>13</v>
      </c>
      <c r="C20" s="60">
        <f t="shared" si="0"/>
        <v>232</v>
      </c>
      <c r="D20" s="60">
        <f t="shared" si="1"/>
        <v>267</v>
      </c>
      <c r="E20" s="14">
        <v>152</v>
      </c>
      <c r="F20" s="14">
        <v>157</v>
      </c>
      <c r="G20" s="14">
        <v>79</v>
      </c>
      <c r="H20" s="14">
        <v>110</v>
      </c>
      <c r="I20" s="14">
        <v>1</v>
      </c>
      <c r="J20" s="14">
        <v>0</v>
      </c>
      <c r="K20" s="14">
        <v>0</v>
      </c>
      <c r="L20" s="14">
        <v>0</v>
      </c>
      <c r="N20" s="158">
        <f t="shared" si="2"/>
        <v>0.41198501872659177</v>
      </c>
      <c r="O20" s="158"/>
    </row>
    <row r="21" spans="2:15" ht="24.95" customHeight="1" x14ac:dyDescent="0.2">
      <c r="B21" s="144" t="s">
        <v>16</v>
      </c>
      <c r="C21" s="128">
        <f t="shared" si="0"/>
        <v>6405</v>
      </c>
      <c r="D21" s="128">
        <f t="shared" si="1"/>
        <v>4395</v>
      </c>
      <c r="E21" s="13">
        <f t="shared" ref="E21:L21" si="3">SUM(E7:E20)</f>
        <v>4656</v>
      </c>
      <c r="F21" s="13">
        <f t="shared" si="3"/>
        <v>3222</v>
      </c>
      <c r="G21" s="13">
        <f t="shared" si="3"/>
        <v>1673</v>
      </c>
      <c r="H21" s="13">
        <f t="shared" si="3"/>
        <v>1093</v>
      </c>
      <c r="I21" s="13">
        <f t="shared" si="3"/>
        <v>74</v>
      </c>
      <c r="J21" s="13">
        <f t="shared" si="3"/>
        <v>79</v>
      </c>
      <c r="K21" s="13">
        <f t="shared" si="3"/>
        <v>2</v>
      </c>
      <c r="L21" s="13">
        <f t="shared" si="3"/>
        <v>1</v>
      </c>
      <c r="N21" s="158">
        <f t="shared" si="2"/>
        <v>0.24869169510807737</v>
      </c>
      <c r="O21" s="158"/>
    </row>
  </sheetData>
  <sheetProtection formatCells="0" formatColumns="0" formatRows="0" selectLockedCells="1"/>
  <mergeCells count="9">
    <mergeCell ref="N5:N6"/>
    <mergeCell ref="K5:L5"/>
    <mergeCell ref="E4:L4"/>
    <mergeCell ref="B4:B6"/>
    <mergeCell ref="B2:L2"/>
    <mergeCell ref="E5:F5"/>
    <mergeCell ref="G5:H5"/>
    <mergeCell ref="I5:J5"/>
    <mergeCell ref="C4:D5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81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6B78-06EE-4154-AEB1-26A3B17F47F5}">
  <sheetPr>
    <pageSetUpPr fitToPage="1"/>
  </sheetPr>
  <dimension ref="A1:T23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1.28515625" style="4" customWidth="1"/>
    <col min="2" max="2" width="32.140625" style="4" customWidth="1"/>
    <col min="3" max="3" width="10" style="4" customWidth="1"/>
    <col min="4" max="5" width="9.85546875" style="4" customWidth="1"/>
    <col min="6" max="6" width="9.42578125" style="4" customWidth="1"/>
    <col min="7" max="7" width="8.7109375" style="4" customWidth="1"/>
    <col min="8" max="8" width="9.42578125" style="4" customWidth="1"/>
    <col min="9" max="9" width="8.7109375" style="4" customWidth="1"/>
    <col min="10" max="10" width="10.42578125" style="4" customWidth="1"/>
    <col min="11" max="11" width="8.7109375" style="4" customWidth="1"/>
    <col min="12" max="12" width="9.42578125" style="4" customWidth="1"/>
    <col min="13" max="13" width="8.7109375" style="4" customWidth="1"/>
    <col min="14" max="14" width="9.85546875" style="4" customWidth="1"/>
    <col min="15" max="15" width="8.7109375" style="4" customWidth="1"/>
    <col min="16" max="16" width="8.85546875" style="4" customWidth="1"/>
    <col min="17" max="17" width="8.7109375" style="4" customWidth="1"/>
    <col min="18" max="18" width="8.85546875" style="4" customWidth="1"/>
    <col min="19" max="19" width="1.85546875" style="4" customWidth="1"/>
    <col min="20" max="20" width="11.7109375" style="4" customWidth="1"/>
    <col min="21" max="16384" width="9.140625" style="4"/>
  </cols>
  <sheetData>
    <row r="1" spans="1:20" s="64" customFormat="1" ht="15" customHeight="1" x14ac:dyDescent="0.3">
      <c r="B1" s="73"/>
    </row>
    <row r="2" spans="1:20" s="64" customFormat="1" ht="22.5" customHeight="1" x14ac:dyDescent="0.3">
      <c r="B2" s="238" t="s">
        <v>102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</row>
    <row r="3" spans="1:20" s="64" customFormat="1" ht="15.75" customHeight="1" x14ac:dyDescent="0.3">
      <c r="B3" s="73"/>
      <c r="Q3" s="10"/>
    </row>
    <row r="4" spans="1:20" ht="18.75" customHeight="1" x14ac:dyDescent="0.2">
      <c r="B4" s="229" t="s">
        <v>14</v>
      </c>
      <c r="C4" s="257" t="s">
        <v>101</v>
      </c>
      <c r="D4" s="257"/>
      <c r="E4" s="257"/>
      <c r="F4" s="257"/>
      <c r="G4" s="239" t="s">
        <v>57</v>
      </c>
      <c r="H4" s="240"/>
      <c r="I4" s="240"/>
      <c r="J4" s="240"/>
      <c r="K4" s="240"/>
      <c r="L4" s="240"/>
      <c r="M4" s="240"/>
      <c r="N4" s="241"/>
      <c r="O4" s="281" t="s">
        <v>129</v>
      </c>
      <c r="P4" s="282"/>
      <c r="Q4" s="282"/>
      <c r="R4" s="283"/>
      <c r="T4" s="280" t="s">
        <v>208</v>
      </c>
    </row>
    <row r="5" spans="1:20" ht="93" customHeight="1" x14ac:dyDescent="0.2">
      <c r="B5" s="229"/>
      <c r="C5" s="257"/>
      <c r="D5" s="257"/>
      <c r="E5" s="257"/>
      <c r="F5" s="257"/>
      <c r="G5" s="257" t="s">
        <v>99</v>
      </c>
      <c r="H5" s="257"/>
      <c r="I5" s="257"/>
      <c r="J5" s="257"/>
      <c r="K5" s="257" t="s">
        <v>100</v>
      </c>
      <c r="L5" s="257"/>
      <c r="M5" s="257"/>
      <c r="N5" s="257"/>
      <c r="O5" s="284"/>
      <c r="P5" s="285"/>
      <c r="Q5" s="285"/>
      <c r="R5" s="286"/>
      <c r="T5" s="280"/>
    </row>
    <row r="6" spans="1:20" ht="57.75" customHeight="1" x14ac:dyDescent="0.2">
      <c r="B6" s="229"/>
      <c r="C6" s="33" t="s">
        <v>93</v>
      </c>
      <c r="D6" s="23" t="s">
        <v>26</v>
      </c>
      <c r="E6" s="33" t="s">
        <v>92</v>
      </c>
      <c r="F6" s="23" t="s">
        <v>26</v>
      </c>
      <c r="G6" s="33" t="s">
        <v>93</v>
      </c>
      <c r="H6" s="23" t="s">
        <v>26</v>
      </c>
      <c r="I6" s="33" t="s">
        <v>92</v>
      </c>
      <c r="J6" s="23" t="s">
        <v>26</v>
      </c>
      <c r="K6" s="33" t="s">
        <v>93</v>
      </c>
      <c r="L6" s="23" t="s">
        <v>26</v>
      </c>
      <c r="M6" s="33" t="s">
        <v>92</v>
      </c>
      <c r="N6" s="23" t="s">
        <v>26</v>
      </c>
      <c r="O6" s="33" t="s">
        <v>93</v>
      </c>
      <c r="P6" s="23" t="s">
        <v>26</v>
      </c>
      <c r="Q6" s="33" t="s">
        <v>92</v>
      </c>
      <c r="R6" s="23" t="s">
        <v>26</v>
      </c>
      <c r="T6" s="280"/>
    </row>
    <row r="7" spans="1:20" ht="30" customHeight="1" x14ac:dyDescent="0.2">
      <c r="B7" s="145" t="s">
        <v>0</v>
      </c>
      <c r="C7" s="60">
        <f>G7+K7</f>
        <v>1476</v>
      </c>
      <c r="D7" s="63">
        <f>C7/T7</f>
        <v>0.30635118306351183</v>
      </c>
      <c r="E7" s="60">
        <f>I7+M7</f>
        <v>1251</v>
      </c>
      <c r="F7" s="63">
        <f>E7/'1.1. Кол-во ГС'!L7</f>
        <v>0.26403545799915579</v>
      </c>
      <c r="G7" s="15">
        <v>1209</v>
      </c>
      <c r="H7" s="63">
        <f>G7/C7</f>
        <v>0.81910569105691056</v>
      </c>
      <c r="I7" s="15">
        <v>1150</v>
      </c>
      <c r="J7" s="63">
        <f>I7/E7</f>
        <v>0.91926458832933655</v>
      </c>
      <c r="K7" s="15">
        <v>267</v>
      </c>
      <c r="L7" s="63">
        <f>K7/C7</f>
        <v>0.18089430894308944</v>
      </c>
      <c r="M7" s="15">
        <v>101</v>
      </c>
      <c r="N7" s="63">
        <f>M7/E7</f>
        <v>8.0735411670663476E-2</v>
      </c>
      <c r="O7" s="15">
        <v>0</v>
      </c>
      <c r="P7" s="63">
        <f>O7/C7</f>
        <v>0</v>
      </c>
      <c r="Q7" s="15">
        <v>0</v>
      </c>
      <c r="R7" s="63">
        <f>Q7/E7</f>
        <v>0</v>
      </c>
      <c r="T7" s="44">
        <v>4818</v>
      </c>
    </row>
    <row r="8" spans="1:20" ht="30" customHeight="1" x14ac:dyDescent="0.2">
      <c r="B8" s="145" t="s">
        <v>1</v>
      </c>
      <c r="C8" s="60">
        <f t="shared" ref="C8:C21" si="0">G8+K8</f>
        <v>371</v>
      </c>
      <c r="D8" s="63">
        <f t="shared" ref="D8:D21" si="1">C8/T8</f>
        <v>0.33635539437896644</v>
      </c>
      <c r="E8" s="60">
        <f t="shared" ref="E8:E21" si="2">I8+M8</f>
        <v>378</v>
      </c>
      <c r="F8" s="63">
        <f>E8/'1.1. Кол-во ГС'!L8</f>
        <v>0.33901345291479823</v>
      </c>
      <c r="G8" s="15">
        <v>326</v>
      </c>
      <c r="H8" s="63">
        <f t="shared" ref="H8:H21" si="3">G8/C8</f>
        <v>0.87870619946091644</v>
      </c>
      <c r="I8" s="15">
        <v>355</v>
      </c>
      <c r="J8" s="63">
        <f t="shared" ref="J8:J21" si="4">I8/E8</f>
        <v>0.93915343915343918</v>
      </c>
      <c r="K8" s="15">
        <v>45</v>
      </c>
      <c r="L8" s="63">
        <f t="shared" ref="L8:L21" si="5">K8/C8</f>
        <v>0.12129380053908356</v>
      </c>
      <c r="M8" s="15">
        <v>23</v>
      </c>
      <c r="N8" s="63">
        <f t="shared" ref="N8:N21" si="6">M8/E8</f>
        <v>6.0846560846560843E-2</v>
      </c>
      <c r="O8" s="15">
        <v>0</v>
      </c>
      <c r="P8" s="63">
        <f t="shared" ref="P8:P21" si="7">O8/C8</f>
        <v>0</v>
      </c>
      <c r="Q8" s="15">
        <v>1</v>
      </c>
      <c r="R8" s="63">
        <f t="shared" ref="R8:R21" si="8">Q8/E8</f>
        <v>2.6455026455026454E-3</v>
      </c>
      <c r="T8" s="45">
        <v>1103</v>
      </c>
    </row>
    <row r="9" spans="1:20" ht="30" customHeight="1" x14ac:dyDescent="0.2">
      <c r="B9" s="145" t="s">
        <v>2</v>
      </c>
      <c r="C9" s="60">
        <f t="shared" si="0"/>
        <v>405</v>
      </c>
      <c r="D9" s="63">
        <f t="shared" si="1"/>
        <v>0.36651583710407237</v>
      </c>
      <c r="E9" s="60">
        <f t="shared" si="2"/>
        <v>397</v>
      </c>
      <c r="F9" s="63">
        <f>E9/'1.1. Кол-во ГС'!L9</f>
        <v>0.35478105451295799</v>
      </c>
      <c r="G9" s="15">
        <v>346</v>
      </c>
      <c r="H9" s="63">
        <f t="shared" si="3"/>
        <v>0.85432098765432096</v>
      </c>
      <c r="I9" s="15">
        <v>345</v>
      </c>
      <c r="J9" s="63">
        <f t="shared" si="4"/>
        <v>0.86901763224181361</v>
      </c>
      <c r="K9" s="15">
        <v>59</v>
      </c>
      <c r="L9" s="63">
        <f t="shared" si="5"/>
        <v>0.14567901234567901</v>
      </c>
      <c r="M9" s="15">
        <v>52</v>
      </c>
      <c r="N9" s="63">
        <f t="shared" si="6"/>
        <v>0.13098236775818639</v>
      </c>
      <c r="O9" s="15">
        <v>0</v>
      </c>
      <c r="P9" s="63">
        <f t="shared" si="7"/>
        <v>0</v>
      </c>
      <c r="Q9" s="15">
        <v>0</v>
      </c>
      <c r="R9" s="63">
        <f t="shared" si="8"/>
        <v>0</v>
      </c>
      <c r="T9" s="45">
        <v>1105</v>
      </c>
    </row>
    <row r="10" spans="1:20" ht="30" customHeight="1" x14ac:dyDescent="0.2">
      <c r="B10" s="145" t="s">
        <v>3</v>
      </c>
      <c r="C10" s="60">
        <f t="shared" si="0"/>
        <v>1527</v>
      </c>
      <c r="D10" s="63">
        <f t="shared" si="1"/>
        <v>0.28377624976770116</v>
      </c>
      <c r="E10" s="60">
        <f t="shared" si="2"/>
        <v>1432</v>
      </c>
      <c r="F10" s="63">
        <f>E10/'1.1. Кол-во ГС'!L10</f>
        <v>0.26686544912411481</v>
      </c>
      <c r="G10" s="15">
        <v>1369</v>
      </c>
      <c r="H10" s="63">
        <f t="shared" si="3"/>
        <v>0.89652914210870993</v>
      </c>
      <c r="I10" s="15">
        <v>1334</v>
      </c>
      <c r="J10" s="63">
        <f t="shared" si="4"/>
        <v>0.93156424581005581</v>
      </c>
      <c r="K10" s="15">
        <v>158</v>
      </c>
      <c r="L10" s="63">
        <f t="shared" si="5"/>
        <v>0.10347085789129011</v>
      </c>
      <c r="M10" s="15">
        <v>98</v>
      </c>
      <c r="N10" s="63">
        <f t="shared" si="6"/>
        <v>6.8435754189944131E-2</v>
      </c>
      <c r="O10" s="15">
        <v>12</v>
      </c>
      <c r="P10" s="63">
        <f t="shared" si="7"/>
        <v>7.8585461689587421E-3</v>
      </c>
      <c r="Q10" s="15">
        <v>7</v>
      </c>
      <c r="R10" s="63">
        <f t="shared" si="8"/>
        <v>4.8882681564245811E-3</v>
      </c>
      <c r="T10" s="45">
        <v>5381</v>
      </c>
    </row>
    <row r="11" spans="1:20" ht="30" customHeight="1" x14ac:dyDescent="0.2">
      <c r="B11" s="145" t="s">
        <v>4</v>
      </c>
      <c r="C11" s="60">
        <f t="shared" si="0"/>
        <v>504</v>
      </c>
      <c r="D11" s="63">
        <f t="shared" si="1"/>
        <v>0.27829928216454997</v>
      </c>
      <c r="E11" s="60">
        <f t="shared" si="2"/>
        <v>329</v>
      </c>
      <c r="F11" s="63">
        <f>E11/'1.1. Кол-во ГС'!L11</f>
        <v>0.18176795580110497</v>
      </c>
      <c r="G11" s="15">
        <v>437</v>
      </c>
      <c r="H11" s="63">
        <f t="shared" si="3"/>
        <v>0.86706349206349209</v>
      </c>
      <c r="I11" s="15">
        <v>300</v>
      </c>
      <c r="J11" s="63">
        <f t="shared" si="4"/>
        <v>0.91185410334346506</v>
      </c>
      <c r="K11" s="15">
        <v>67</v>
      </c>
      <c r="L11" s="63">
        <f t="shared" si="5"/>
        <v>0.13293650793650794</v>
      </c>
      <c r="M11" s="15">
        <v>29</v>
      </c>
      <c r="N11" s="63">
        <f t="shared" si="6"/>
        <v>8.8145896656534953E-2</v>
      </c>
      <c r="O11" s="15">
        <v>1</v>
      </c>
      <c r="P11" s="63">
        <f t="shared" si="7"/>
        <v>1.984126984126984E-3</v>
      </c>
      <c r="Q11" s="15">
        <v>0</v>
      </c>
      <c r="R11" s="63">
        <f t="shared" si="8"/>
        <v>0</v>
      </c>
      <c r="T11" s="45">
        <v>1811</v>
      </c>
    </row>
    <row r="12" spans="1:20" ht="30" customHeight="1" x14ac:dyDescent="0.2">
      <c r="B12" s="145" t="s">
        <v>5</v>
      </c>
      <c r="C12" s="60">
        <f t="shared" si="0"/>
        <v>382</v>
      </c>
      <c r="D12" s="63">
        <f t="shared" si="1"/>
        <v>0.29384615384615387</v>
      </c>
      <c r="E12" s="60">
        <f t="shared" si="2"/>
        <v>391</v>
      </c>
      <c r="F12" s="63">
        <f>E12/'1.1. Кол-во ГС'!L12</f>
        <v>0.30787401574803147</v>
      </c>
      <c r="G12" s="132">
        <v>321</v>
      </c>
      <c r="H12" s="63">
        <f t="shared" si="3"/>
        <v>0.84031413612565442</v>
      </c>
      <c r="I12" s="133">
        <v>347</v>
      </c>
      <c r="J12" s="63">
        <f t="shared" si="4"/>
        <v>0.88746803069053704</v>
      </c>
      <c r="K12" s="30">
        <v>61</v>
      </c>
      <c r="L12" s="63">
        <f t="shared" si="5"/>
        <v>0.15968586387434555</v>
      </c>
      <c r="M12" s="30">
        <v>44</v>
      </c>
      <c r="N12" s="63">
        <f t="shared" si="6"/>
        <v>0.11253196930946291</v>
      </c>
      <c r="O12" s="30">
        <v>0</v>
      </c>
      <c r="P12" s="63">
        <f t="shared" si="7"/>
        <v>0</v>
      </c>
      <c r="Q12" s="30">
        <v>0</v>
      </c>
      <c r="R12" s="63">
        <f t="shared" si="8"/>
        <v>0</v>
      </c>
      <c r="T12" s="45">
        <v>1300</v>
      </c>
    </row>
    <row r="13" spans="1:20" ht="30" customHeight="1" x14ac:dyDescent="0.2">
      <c r="B13" s="145" t="s">
        <v>6</v>
      </c>
      <c r="C13" s="60">
        <f t="shared" si="0"/>
        <v>692</v>
      </c>
      <c r="D13" s="63">
        <f t="shared" si="1"/>
        <v>0.22200834135386591</v>
      </c>
      <c r="E13" s="60">
        <f t="shared" si="2"/>
        <v>1316</v>
      </c>
      <c r="F13" s="63">
        <f>E13/'1.1. Кол-во ГС'!L13</f>
        <v>0.42017879948914433</v>
      </c>
      <c r="G13" s="15">
        <v>622</v>
      </c>
      <c r="H13" s="63">
        <f t="shared" si="3"/>
        <v>0.89884393063583812</v>
      </c>
      <c r="I13" s="15">
        <v>1158</v>
      </c>
      <c r="J13" s="63">
        <f t="shared" si="4"/>
        <v>0.87993920972644379</v>
      </c>
      <c r="K13" s="15">
        <v>70</v>
      </c>
      <c r="L13" s="63">
        <f t="shared" si="5"/>
        <v>0.10115606936416185</v>
      </c>
      <c r="M13" s="15">
        <v>158</v>
      </c>
      <c r="N13" s="63">
        <f t="shared" si="6"/>
        <v>0.12006079027355623</v>
      </c>
      <c r="O13" s="15">
        <v>0</v>
      </c>
      <c r="P13" s="63">
        <f t="shared" si="7"/>
        <v>0</v>
      </c>
      <c r="Q13" s="15">
        <v>1</v>
      </c>
      <c r="R13" s="63">
        <f t="shared" si="8"/>
        <v>7.5987841945288754E-4</v>
      </c>
      <c r="T13" s="45">
        <v>3117</v>
      </c>
    </row>
    <row r="14" spans="1:20" ht="30" customHeight="1" x14ac:dyDescent="0.2">
      <c r="A14" s="17"/>
      <c r="B14" s="145" t="s">
        <v>7</v>
      </c>
      <c r="C14" s="60">
        <f t="shared" si="0"/>
        <v>545</v>
      </c>
      <c r="D14" s="63">
        <f t="shared" si="1"/>
        <v>0.30843237125070744</v>
      </c>
      <c r="E14" s="60">
        <f t="shared" si="2"/>
        <v>453</v>
      </c>
      <c r="F14" s="63">
        <f>E14/'1.1. Кол-во ГС'!L14</f>
        <v>0.25138734739178692</v>
      </c>
      <c r="G14" s="15">
        <v>463</v>
      </c>
      <c r="H14" s="63">
        <f t="shared" si="3"/>
        <v>0.84954128440366972</v>
      </c>
      <c r="I14" s="15">
        <v>407</v>
      </c>
      <c r="J14" s="63">
        <f t="shared" si="4"/>
        <v>0.89845474613686538</v>
      </c>
      <c r="K14" s="15">
        <v>82</v>
      </c>
      <c r="L14" s="63">
        <f t="shared" si="5"/>
        <v>0.15045871559633028</v>
      </c>
      <c r="M14" s="15">
        <v>46</v>
      </c>
      <c r="N14" s="63">
        <f t="shared" si="6"/>
        <v>0.10154525386313466</v>
      </c>
      <c r="O14" s="15">
        <v>0</v>
      </c>
      <c r="P14" s="63">
        <f t="shared" si="7"/>
        <v>0</v>
      </c>
      <c r="Q14" s="15">
        <v>0</v>
      </c>
      <c r="R14" s="63">
        <f t="shared" si="8"/>
        <v>0</v>
      </c>
      <c r="T14" s="45">
        <v>1767</v>
      </c>
    </row>
    <row r="15" spans="1:20" ht="30" customHeight="1" x14ac:dyDescent="0.2">
      <c r="B15" s="145" t="s">
        <v>8</v>
      </c>
      <c r="C15" s="60">
        <f t="shared" si="0"/>
        <v>1340</v>
      </c>
      <c r="D15" s="63">
        <f t="shared" si="1"/>
        <v>0.33812768104970981</v>
      </c>
      <c r="E15" s="60">
        <f t="shared" si="2"/>
        <v>924</v>
      </c>
      <c r="F15" s="63">
        <f>E15/'1.1. Кол-во ГС'!L15</f>
        <v>0.23457730388423459</v>
      </c>
      <c r="G15" s="15">
        <v>1225</v>
      </c>
      <c r="H15" s="63">
        <f t="shared" si="3"/>
        <v>0.91417910447761197</v>
      </c>
      <c r="I15" s="15">
        <v>842</v>
      </c>
      <c r="J15" s="63">
        <f t="shared" si="4"/>
        <v>0.91125541125541121</v>
      </c>
      <c r="K15" s="15">
        <v>115</v>
      </c>
      <c r="L15" s="63">
        <f t="shared" si="5"/>
        <v>8.5820895522388058E-2</v>
      </c>
      <c r="M15" s="15">
        <v>82</v>
      </c>
      <c r="N15" s="63">
        <f t="shared" si="6"/>
        <v>8.8744588744588751E-2</v>
      </c>
      <c r="O15" s="15">
        <v>1</v>
      </c>
      <c r="P15" s="63">
        <f t="shared" si="7"/>
        <v>7.4626865671641792E-4</v>
      </c>
      <c r="Q15" s="15">
        <v>0</v>
      </c>
      <c r="R15" s="63">
        <f t="shared" si="8"/>
        <v>0</v>
      </c>
      <c r="T15" s="45">
        <v>3963</v>
      </c>
    </row>
    <row r="16" spans="1:20" ht="30" customHeight="1" x14ac:dyDescent="0.2">
      <c r="B16" s="145" t="s">
        <v>9</v>
      </c>
      <c r="C16" s="60">
        <f t="shared" si="0"/>
        <v>368</v>
      </c>
      <c r="D16" s="63">
        <f t="shared" si="1"/>
        <v>0.19989136338946226</v>
      </c>
      <c r="E16" s="60">
        <f t="shared" si="2"/>
        <v>365</v>
      </c>
      <c r="F16" s="63">
        <f>E16/'1.1. Кол-во ГС'!L16</f>
        <v>0.18641470888661901</v>
      </c>
      <c r="G16" s="15">
        <v>358</v>
      </c>
      <c r="H16" s="63">
        <f t="shared" si="3"/>
        <v>0.97282608695652173</v>
      </c>
      <c r="I16" s="15">
        <v>364</v>
      </c>
      <c r="J16" s="63">
        <f t="shared" si="4"/>
        <v>0.99726027397260275</v>
      </c>
      <c r="K16" s="15">
        <v>10</v>
      </c>
      <c r="L16" s="63">
        <f t="shared" si="5"/>
        <v>2.717391304347826E-2</v>
      </c>
      <c r="M16" s="15">
        <v>1</v>
      </c>
      <c r="N16" s="63">
        <f t="shared" si="6"/>
        <v>2.7397260273972603E-3</v>
      </c>
      <c r="O16" s="15">
        <v>0</v>
      </c>
      <c r="P16" s="63">
        <f t="shared" si="7"/>
        <v>0</v>
      </c>
      <c r="Q16" s="15">
        <v>0</v>
      </c>
      <c r="R16" s="63">
        <f t="shared" si="8"/>
        <v>0</v>
      </c>
      <c r="T16" s="45">
        <v>1841</v>
      </c>
    </row>
    <row r="17" spans="2:20" ht="30" customHeight="1" x14ac:dyDescent="0.2">
      <c r="B17" s="145" t="s">
        <v>10</v>
      </c>
      <c r="C17" s="60">
        <f t="shared" si="0"/>
        <v>311</v>
      </c>
      <c r="D17" s="63">
        <f t="shared" si="1"/>
        <v>0.21199727334696661</v>
      </c>
      <c r="E17" s="60">
        <f t="shared" si="2"/>
        <v>297</v>
      </c>
      <c r="F17" s="63">
        <f>E17/'1.1. Кол-во ГС'!L17</f>
        <v>0.2</v>
      </c>
      <c r="G17" s="15">
        <v>270</v>
      </c>
      <c r="H17" s="63">
        <f t="shared" si="3"/>
        <v>0.86816720257234725</v>
      </c>
      <c r="I17" s="15">
        <v>261</v>
      </c>
      <c r="J17" s="63">
        <f t="shared" si="4"/>
        <v>0.87878787878787878</v>
      </c>
      <c r="K17" s="15">
        <v>41</v>
      </c>
      <c r="L17" s="63">
        <f t="shared" si="5"/>
        <v>0.13183279742765272</v>
      </c>
      <c r="M17" s="15">
        <v>36</v>
      </c>
      <c r="N17" s="63">
        <f t="shared" si="6"/>
        <v>0.12121212121212122</v>
      </c>
      <c r="O17" s="15">
        <v>0</v>
      </c>
      <c r="P17" s="63">
        <f t="shared" si="7"/>
        <v>0</v>
      </c>
      <c r="Q17" s="15">
        <v>0</v>
      </c>
      <c r="R17" s="63">
        <f t="shared" si="8"/>
        <v>0</v>
      </c>
      <c r="T17" s="45">
        <v>1467</v>
      </c>
    </row>
    <row r="18" spans="2:20" ht="30" customHeight="1" x14ac:dyDescent="0.2">
      <c r="B18" s="145" t="s">
        <v>11</v>
      </c>
      <c r="C18" s="60">
        <f t="shared" si="0"/>
        <v>1143</v>
      </c>
      <c r="D18" s="63">
        <f t="shared" si="1"/>
        <v>0.29496774193548386</v>
      </c>
      <c r="E18" s="60">
        <f t="shared" si="2"/>
        <v>1179</v>
      </c>
      <c r="F18" s="63">
        <f>E18/'1.1. Кол-во ГС'!L18</f>
        <v>0.29893509127789047</v>
      </c>
      <c r="G18" s="15">
        <v>1034</v>
      </c>
      <c r="H18" s="63">
        <f t="shared" si="3"/>
        <v>0.90463692038495191</v>
      </c>
      <c r="I18" s="15">
        <v>1086</v>
      </c>
      <c r="J18" s="63">
        <f t="shared" si="4"/>
        <v>0.92111959287531808</v>
      </c>
      <c r="K18" s="15">
        <v>109</v>
      </c>
      <c r="L18" s="63">
        <f t="shared" si="5"/>
        <v>9.5363079615048113E-2</v>
      </c>
      <c r="M18" s="15">
        <v>93</v>
      </c>
      <c r="N18" s="63">
        <f t="shared" si="6"/>
        <v>7.8880407124681931E-2</v>
      </c>
      <c r="O18" s="15">
        <v>3</v>
      </c>
      <c r="P18" s="63">
        <f t="shared" si="7"/>
        <v>2.6246719160104987E-3</v>
      </c>
      <c r="Q18" s="15">
        <v>2</v>
      </c>
      <c r="R18" s="63">
        <f t="shared" si="8"/>
        <v>1.6963528413910093E-3</v>
      </c>
      <c r="T18" s="45">
        <v>3875</v>
      </c>
    </row>
    <row r="19" spans="2:20" ht="30" customHeight="1" x14ac:dyDescent="0.2">
      <c r="B19" s="145" t="s">
        <v>12</v>
      </c>
      <c r="C19" s="60">
        <f t="shared" si="0"/>
        <v>742</v>
      </c>
      <c r="D19" s="63">
        <f t="shared" si="1"/>
        <v>0.32246849196001737</v>
      </c>
      <c r="E19" s="60">
        <f t="shared" si="2"/>
        <v>739</v>
      </c>
      <c r="F19" s="63">
        <f>E19/'1.1. Кол-во ГС'!L19</f>
        <v>0.31406714832129196</v>
      </c>
      <c r="G19" s="15">
        <v>616</v>
      </c>
      <c r="H19" s="63">
        <f t="shared" si="3"/>
        <v>0.83018867924528306</v>
      </c>
      <c r="I19" s="15">
        <v>599</v>
      </c>
      <c r="J19" s="63">
        <f t="shared" si="4"/>
        <v>0.81055480378890388</v>
      </c>
      <c r="K19" s="15">
        <v>126</v>
      </c>
      <c r="L19" s="63">
        <f t="shared" si="5"/>
        <v>0.16981132075471697</v>
      </c>
      <c r="M19" s="15">
        <v>140</v>
      </c>
      <c r="N19" s="63">
        <f t="shared" si="6"/>
        <v>0.18944519621109607</v>
      </c>
      <c r="O19" s="15">
        <v>9</v>
      </c>
      <c r="P19" s="63">
        <f t="shared" si="7"/>
        <v>1.2129380053908356E-2</v>
      </c>
      <c r="Q19" s="15">
        <v>11</v>
      </c>
      <c r="R19" s="63">
        <f t="shared" si="8"/>
        <v>1.4884979702300407E-2</v>
      </c>
      <c r="T19" s="45">
        <v>2301</v>
      </c>
    </row>
    <row r="20" spans="2:20" ht="30" customHeight="1" x14ac:dyDescent="0.2">
      <c r="B20" s="145" t="s">
        <v>13</v>
      </c>
      <c r="C20" s="60">
        <f t="shared" si="0"/>
        <v>304</v>
      </c>
      <c r="D20" s="63">
        <f t="shared" si="1"/>
        <v>0.2318840579710145</v>
      </c>
      <c r="E20" s="60">
        <f t="shared" si="2"/>
        <v>329</v>
      </c>
      <c r="F20" s="63">
        <f>E20/'1.1. Кол-во ГС'!L20</f>
        <v>0.24981017463933181</v>
      </c>
      <c r="G20" s="15">
        <v>265</v>
      </c>
      <c r="H20" s="63">
        <f t="shared" si="3"/>
        <v>0.87171052631578949</v>
      </c>
      <c r="I20" s="15">
        <v>303</v>
      </c>
      <c r="J20" s="63">
        <f t="shared" si="4"/>
        <v>0.92097264437689974</v>
      </c>
      <c r="K20" s="15">
        <v>39</v>
      </c>
      <c r="L20" s="63">
        <f t="shared" si="5"/>
        <v>0.12828947368421054</v>
      </c>
      <c r="M20" s="15">
        <v>26</v>
      </c>
      <c r="N20" s="63">
        <f t="shared" si="6"/>
        <v>7.9027355623100301E-2</v>
      </c>
      <c r="O20" s="15">
        <v>0</v>
      </c>
      <c r="P20" s="63">
        <f t="shared" si="7"/>
        <v>0</v>
      </c>
      <c r="Q20" s="15">
        <v>11</v>
      </c>
      <c r="R20" s="63">
        <f t="shared" si="8"/>
        <v>3.3434650455927049E-2</v>
      </c>
      <c r="T20" s="45">
        <v>1311</v>
      </c>
    </row>
    <row r="21" spans="2:20" ht="30" customHeight="1" x14ac:dyDescent="0.2">
      <c r="B21" s="144" t="s">
        <v>16</v>
      </c>
      <c r="C21" s="131">
        <f t="shared" si="0"/>
        <v>10110</v>
      </c>
      <c r="D21" s="122">
        <f t="shared" si="1"/>
        <v>0.28754266211604096</v>
      </c>
      <c r="E21" s="131">
        <f t="shared" si="2"/>
        <v>9780</v>
      </c>
      <c r="F21" s="122">
        <f>E21/'1.1. Кол-во ГС'!L21</f>
        <v>0.27667760552223603</v>
      </c>
      <c r="G21" s="11">
        <f>SUM(G7:G20)</f>
        <v>8861</v>
      </c>
      <c r="H21" s="122">
        <f t="shared" si="3"/>
        <v>0.87645895153313547</v>
      </c>
      <c r="I21" s="11">
        <f>SUM(I7:I20)</f>
        <v>8851</v>
      </c>
      <c r="J21" s="122">
        <f t="shared" si="4"/>
        <v>0.90501022494887529</v>
      </c>
      <c r="K21" s="11">
        <f>SUM(K7:K20)</f>
        <v>1249</v>
      </c>
      <c r="L21" s="122">
        <f t="shared" si="5"/>
        <v>0.12354104846686449</v>
      </c>
      <c r="M21" s="11">
        <f>SUM(M7:M20)</f>
        <v>929</v>
      </c>
      <c r="N21" s="122">
        <f t="shared" si="6"/>
        <v>9.4989775051124742E-2</v>
      </c>
      <c r="O21" s="11">
        <f>SUM(O7:O20)</f>
        <v>26</v>
      </c>
      <c r="P21" s="122">
        <f t="shared" si="7"/>
        <v>2.5717111770524235E-3</v>
      </c>
      <c r="Q21" s="11">
        <f>SUM(Q7:Q20)</f>
        <v>33</v>
      </c>
      <c r="R21" s="122">
        <f t="shared" si="8"/>
        <v>3.3742331288343559E-3</v>
      </c>
      <c r="T21" s="46">
        <f>SUM(T7:T20)</f>
        <v>35160</v>
      </c>
    </row>
    <row r="22" spans="2:20" x14ac:dyDescent="0.2">
      <c r="B22" s="74"/>
    </row>
    <row r="23" spans="2:20" ht="51" x14ac:dyDescent="0.2">
      <c r="D23" s="90" t="s">
        <v>237</v>
      </c>
      <c r="H23" s="90"/>
      <c r="L23" s="90"/>
      <c r="P23" s="90"/>
    </row>
  </sheetData>
  <sheetProtection formatCells="0" formatColumns="0" formatRows="0" selectLockedCells="1"/>
  <mergeCells count="8">
    <mergeCell ref="T4:T6"/>
    <mergeCell ref="B2:R2"/>
    <mergeCell ref="G5:J5"/>
    <mergeCell ref="K5:N5"/>
    <mergeCell ref="B4:B6"/>
    <mergeCell ref="C4:F5"/>
    <mergeCell ref="G4:N4"/>
    <mergeCell ref="O4:R5"/>
  </mergeCells>
  <phoneticPr fontId="11" type="noConversion"/>
  <printOptions horizontalCentered="1" verticalCentered="1"/>
  <pageMargins left="0.39370078740157483" right="0.39370078740157483" top="0.6692913385826772" bottom="0.6692913385826772" header="0.51181102362204722" footer="0.51181102362204722"/>
  <pageSetup paperSize="9" scale="76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E4C9-944D-484F-BD6F-D9D958D329DB}">
  <sheetPr>
    <pageSetUpPr fitToPage="1"/>
  </sheetPr>
  <dimension ref="B1:O22"/>
  <sheetViews>
    <sheetView zoomScale="80" zoomScaleNormal="80" workbookViewId="0">
      <selection activeCell="B3" sqref="B3"/>
    </sheetView>
  </sheetViews>
  <sheetFormatPr defaultRowHeight="12.75" x14ac:dyDescent="0.2"/>
  <cols>
    <col min="1" max="1" width="1.28515625" style="4" customWidth="1"/>
    <col min="2" max="2" width="31.42578125" style="4" customWidth="1"/>
    <col min="3" max="3" width="9.7109375" style="4" customWidth="1"/>
    <col min="4" max="4" width="24.5703125" style="4" customWidth="1"/>
    <col min="5" max="5" width="9.7109375" style="4" customWidth="1"/>
    <col min="6" max="6" width="9.140625" style="4" customWidth="1"/>
    <col min="7" max="7" width="12.42578125" style="4" customWidth="1"/>
    <col min="8" max="8" width="17" style="4" customWidth="1"/>
    <col min="9" max="9" width="9.7109375" style="4" customWidth="1"/>
    <col min="10" max="10" width="11.42578125" style="4" customWidth="1"/>
    <col min="11" max="16384" width="9.140625" style="4"/>
  </cols>
  <sheetData>
    <row r="1" spans="2:15" s="64" customFormat="1" ht="15" customHeight="1" x14ac:dyDescent="0.3">
      <c r="B1" s="73"/>
      <c r="C1" s="73"/>
      <c r="D1" s="73"/>
      <c r="E1" s="73"/>
      <c r="F1" s="73"/>
      <c r="G1" s="73"/>
      <c r="H1" s="73"/>
      <c r="I1" s="73"/>
    </row>
    <row r="2" spans="2:15" s="64" customFormat="1" ht="20.25" x14ac:dyDescent="0.3">
      <c r="B2" s="238" t="s">
        <v>145</v>
      </c>
      <c r="C2" s="238"/>
      <c r="D2" s="238"/>
      <c r="E2" s="238"/>
      <c r="F2" s="238"/>
      <c r="G2" s="238"/>
      <c r="H2" s="238"/>
      <c r="I2" s="238"/>
    </row>
    <row r="3" spans="2:15" s="64" customFormat="1" ht="9.75" customHeight="1" x14ac:dyDescent="0.3">
      <c r="B3" s="73"/>
      <c r="C3" s="73"/>
      <c r="D3" s="73"/>
      <c r="E3" s="73"/>
      <c r="F3" s="73"/>
      <c r="G3" s="73"/>
      <c r="H3" s="73"/>
      <c r="I3" s="73"/>
    </row>
    <row r="4" spans="2:15" s="64" customFormat="1" ht="15.75" customHeight="1" x14ac:dyDescent="0.3">
      <c r="B4" s="215" t="s">
        <v>14</v>
      </c>
      <c r="C4" s="247" t="s">
        <v>146</v>
      </c>
      <c r="D4" s="248"/>
      <c r="E4" s="289" t="s">
        <v>148</v>
      </c>
      <c r="F4" s="290"/>
      <c r="G4" s="290"/>
      <c r="H4" s="290"/>
      <c r="I4" s="291"/>
    </row>
    <row r="5" spans="2:15" ht="54" customHeight="1" x14ac:dyDescent="0.2">
      <c r="B5" s="216"/>
      <c r="C5" s="249"/>
      <c r="D5" s="250"/>
      <c r="E5" s="258" t="s">
        <v>149</v>
      </c>
      <c r="F5" s="258" t="s">
        <v>86</v>
      </c>
      <c r="G5" s="287" t="s">
        <v>217</v>
      </c>
      <c r="H5" s="258" t="s">
        <v>150</v>
      </c>
      <c r="I5" s="258" t="s">
        <v>153</v>
      </c>
    </row>
    <row r="6" spans="2:15" ht="191.25" customHeight="1" x14ac:dyDescent="0.3">
      <c r="B6" s="217"/>
      <c r="C6" s="34" t="s">
        <v>128</v>
      </c>
      <c r="D6" s="23" t="s">
        <v>147</v>
      </c>
      <c r="E6" s="260"/>
      <c r="F6" s="260"/>
      <c r="G6" s="288"/>
      <c r="H6" s="260"/>
      <c r="I6" s="260"/>
      <c r="O6" s="64"/>
    </row>
    <row r="7" spans="2:15" ht="24.95" customHeight="1" x14ac:dyDescent="0.2">
      <c r="B7" s="145" t="s">
        <v>0</v>
      </c>
      <c r="C7" s="60">
        <f>E7+F7+G7+H7+I7</f>
        <v>2949</v>
      </c>
      <c r="D7" s="63">
        <f>C7/'1.1. Кол-во ГС'!L7</f>
        <v>0.62241452089489235</v>
      </c>
      <c r="E7" s="134">
        <v>2793</v>
      </c>
      <c r="F7" s="14">
        <v>4</v>
      </c>
      <c r="G7" s="14">
        <v>8</v>
      </c>
      <c r="H7" s="135">
        <v>2</v>
      </c>
      <c r="I7" s="14">
        <v>142</v>
      </c>
      <c r="L7" s="158"/>
    </row>
    <row r="8" spans="2:15" ht="24.95" customHeight="1" x14ac:dyDescent="0.2">
      <c r="B8" s="145" t="s">
        <v>1</v>
      </c>
      <c r="C8" s="60">
        <f t="shared" ref="C8:C21" si="0">E8+F8+G8+H8+I8</f>
        <v>1070</v>
      </c>
      <c r="D8" s="63">
        <f>C8/'1.1. Кол-во ГС'!L8</f>
        <v>0.95964125560538116</v>
      </c>
      <c r="E8" s="134">
        <v>1022</v>
      </c>
      <c r="F8" s="14">
        <v>0</v>
      </c>
      <c r="G8" s="14">
        <v>0</v>
      </c>
      <c r="H8" s="14">
        <v>3</v>
      </c>
      <c r="I8" s="14">
        <v>45</v>
      </c>
      <c r="L8" s="158"/>
    </row>
    <row r="9" spans="2:15" ht="24.95" customHeight="1" x14ac:dyDescent="0.2">
      <c r="B9" s="145" t="s">
        <v>2</v>
      </c>
      <c r="C9" s="60">
        <f t="shared" si="0"/>
        <v>1118</v>
      </c>
      <c r="D9" s="63">
        <f>C9/'1.1. Кол-во ГС'!L9</f>
        <v>0.99910634495084893</v>
      </c>
      <c r="E9" s="134">
        <v>1095</v>
      </c>
      <c r="F9" s="14">
        <v>0</v>
      </c>
      <c r="G9" s="14">
        <v>0</v>
      </c>
      <c r="H9" s="14">
        <v>4</v>
      </c>
      <c r="I9" s="14">
        <v>19</v>
      </c>
      <c r="L9" s="158"/>
    </row>
    <row r="10" spans="2:15" ht="24.95" customHeight="1" x14ac:dyDescent="0.2">
      <c r="B10" s="145" t="s">
        <v>3</v>
      </c>
      <c r="C10" s="60">
        <f t="shared" si="0"/>
        <v>1830</v>
      </c>
      <c r="D10" s="63">
        <f>C10/'1.1. Кол-во ГС'!L10</f>
        <v>0.34103615355944839</v>
      </c>
      <c r="E10" s="134">
        <v>1651</v>
      </c>
      <c r="F10" s="14">
        <v>36</v>
      </c>
      <c r="G10" s="14">
        <v>0</v>
      </c>
      <c r="H10" s="14">
        <v>12</v>
      </c>
      <c r="I10" s="14">
        <v>131</v>
      </c>
      <c r="L10" s="158"/>
    </row>
    <row r="11" spans="2:15" ht="24.95" customHeight="1" x14ac:dyDescent="0.2">
      <c r="B11" s="145" t="s">
        <v>4</v>
      </c>
      <c r="C11" s="60">
        <f t="shared" si="0"/>
        <v>743</v>
      </c>
      <c r="D11" s="63">
        <f>C11/'1.1. Кол-во ГС'!L11</f>
        <v>0.41049723756906076</v>
      </c>
      <c r="E11" s="134">
        <v>570</v>
      </c>
      <c r="F11" s="14">
        <v>0</v>
      </c>
      <c r="G11" s="14">
        <v>0</v>
      </c>
      <c r="H11" s="14">
        <v>0</v>
      </c>
      <c r="I11" s="14">
        <v>173</v>
      </c>
      <c r="L11" s="158"/>
    </row>
    <row r="12" spans="2:15" ht="24.95" customHeight="1" x14ac:dyDescent="0.2">
      <c r="B12" s="145" t="s">
        <v>5</v>
      </c>
      <c r="C12" s="60">
        <f t="shared" si="0"/>
        <v>925</v>
      </c>
      <c r="D12" s="63">
        <f>C12/'1.1. Кол-во ГС'!L12</f>
        <v>0.72834645669291342</v>
      </c>
      <c r="E12" s="30">
        <v>879</v>
      </c>
      <c r="F12" s="15">
        <v>1</v>
      </c>
      <c r="G12" s="15">
        <v>0</v>
      </c>
      <c r="H12" s="15">
        <v>4</v>
      </c>
      <c r="I12" s="15">
        <v>41</v>
      </c>
      <c r="L12" s="158"/>
    </row>
    <row r="13" spans="2:15" ht="24.95" customHeight="1" x14ac:dyDescent="0.2">
      <c r="B13" s="145" t="s">
        <v>6</v>
      </c>
      <c r="C13" s="60">
        <f t="shared" si="0"/>
        <v>1162</v>
      </c>
      <c r="D13" s="63">
        <f>C13/'1.1. Кол-во ГС'!L13</f>
        <v>0.37100893997445722</v>
      </c>
      <c r="E13" s="134">
        <v>1023</v>
      </c>
      <c r="F13" s="14">
        <v>0</v>
      </c>
      <c r="G13" s="14">
        <v>0</v>
      </c>
      <c r="H13" s="14">
        <v>0</v>
      </c>
      <c r="I13" s="14">
        <v>139</v>
      </c>
      <c r="L13" s="158"/>
    </row>
    <row r="14" spans="2:15" ht="24.95" customHeight="1" x14ac:dyDescent="0.2">
      <c r="B14" s="145" t="s">
        <v>7</v>
      </c>
      <c r="C14" s="60">
        <f t="shared" si="0"/>
        <v>433</v>
      </c>
      <c r="D14" s="63">
        <f>C14/'1.1. Кол-во ГС'!L14</f>
        <v>0.24028856825749167</v>
      </c>
      <c r="E14" s="134">
        <v>314</v>
      </c>
      <c r="F14" s="14">
        <v>58</v>
      </c>
      <c r="G14" s="14">
        <v>2</v>
      </c>
      <c r="H14" s="14">
        <v>21</v>
      </c>
      <c r="I14" s="14">
        <v>38</v>
      </c>
      <c r="L14" s="158"/>
    </row>
    <row r="15" spans="2:15" ht="24.95" customHeight="1" x14ac:dyDescent="0.2">
      <c r="B15" s="145" t="s">
        <v>8</v>
      </c>
      <c r="C15" s="60">
        <f t="shared" si="0"/>
        <v>6938</v>
      </c>
      <c r="D15" s="63">
        <f>C15/'1.1. Кол-во ГС'!L15</f>
        <v>1.7613607514597613</v>
      </c>
      <c r="E15" s="134">
        <v>6858</v>
      </c>
      <c r="F15" s="14">
        <v>0</v>
      </c>
      <c r="G15" s="14">
        <v>0</v>
      </c>
      <c r="H15" s="14">
        <v>0</v>
      </c>
      <c r="I15" s="14">
        <v>80</v>
      </c>
      <c r="L15" s="158"/>
    </row>
    <row r="16" spans="2:15" ht="24.95" customHeight="1" x14ac:dyDescent="0.2">
      <c r="B16" s="145" t="s">
        <v>9</v>
      </c>
      <c r="C16" s="60">
        <f t="shared" si="0"/>
        <v>1958</v>
      </c>
      <c r="D16" s="63">
        <f>C16/'1.1. Кол-во ГС'!L16</f>
        <v>1</v>
      </c>
      <c r="E16" s="134">
        <v>1950</v>
      </c>
      <c r="F16" s="14">
        <v>0</v>
      </c>
      <c r="G16" s="14">
        <v>0</v>
      </c>
      <c r="H16" s="14">
        <v>0</v>
      </c>
      <c r="I16" s="14">
        <v>8</v>
      </c>
      <c r="L16" s="158"/>
    </row>
    <row r="17" spans="2:12" ht="24.95" customHeight="1" x14ac:dyDescent="0.2">
      <c r="B17" s="145" t="s">
        <v>10</v>
      </c>
      <c r="C17" s="60">
        <f t="shared" si="0"/>
        <v>1480</v>
      </c>
      <c r="D17" s="63">
        <f>C17/'1.1. Кол-во ГС'!L17</f>
        <v>0.99663299663299665</v>
      </c>
      <c r="E17" s="134">
        <v>1343</v>
      </c>
      <c r="F17" s="14">
        <v>1</v>
      </c>
      <c r="G17" s="14">
        <v>0</v>
      </c>
      <c r="H17" s="14">
        <v>0</v>
      </c>
      <c r="I17" s="14">
        <v>136</v>
      </c>
      <c r="L17" s="158"/>
    </row>
    <row r="18" spans="2:12" ht="24.95" customHeight="1" x14ac:dyDescent="0.2">
      <c r="B18" s="145" t="s">
        <v>11</v>
      </c>
      <c r="C18" s="60">
        <f t="shared" si="0"/>
        <v>1931</v>
      </c>
      <c r="D18" s="63">
        <f>C18/'1.1. Кол-во ГС'!L18</f>
        <v>0.48960446247464501</v>
      </c>
      <c r="E18" s="134">
        <v>1861</v>
      </c>
      <c r="F18" s="14">
        <v>6</v>
      </c>
      <c r="G18" s="14">
        <v>0</v>
      </c>
      <c r="H18" s="14">
        <v>2</v>
      </c>
      <c r="I18" s="14">
        <v>62</v>
      </c>
      <c r="L18" s="158"/>
    </row>
    <row r="19" spans="2:12" ht="24.95" customHeight="1" x14ac:dyDescent="0.2">
      <c r="B19" s="145" t="s">
        <v>12</v>
      </c>
      <c r="C19" s="60">
        <f t="shared" si="0"/>
        <v>1037</v>
      </c>
      <c r="D19" s="63">
        <f>C19/'1.1. Кол-во ГС'!L19</f>
        <v>0.44071398215044622</v>
      </c>
      <c r="E19" s="134">
        <v>1025</v>
      </c>
      <c r="F19" s="14">
        <v>0</v>
      </c>
      <c r="G19" s="14">
        <v>0</v>
      </c>
      <c r="H19" s="14">
        <v>3</v>
      </c>
      <c r="I19" s="14">
        <v>9</v>
      </c>
      <c r="L19" s="158"/>
    </row>
    <row r="20" spans="2:12" ht="24.95" customHeight="1" x14ac:dyDescent="0.2">
      <c r="B20" s="145" t="s">
        <v>13</v>
      </c>
      <c r="C20" s="60">
        <f t="shared" si="0"/>
        <v>2511</v>
      </c>
      <c r="D20" s="63">
        <f>C20/'1.1. Кол-во ГС'!L20</f>
        <v>1.9066059225512528</v>
      </c>
      <c r="E20" s="134">
        <v>2381</v>
      </c>
      <c r="F20" s="14">
        <v>0</v>
      </c>
      <c r="G20" s="14">
        <v>0</v>
      </c>
      <c r="H20" s="14">
        <v>7</v>
      </c>
      <c r="I20" s="14">
        <v>123</v>
      </c>
      <c r="L20" s="158"/>
    </row>
    <row r="21" spans="2:12" ht="24.95" customHeight="1" x14ac:dyDescent="0.2">
      <c r="B21" s="144" t="s">
        <v>16</v>
      </c>
      <c r="C21" s="131">
        <f t="shared" si="0"/>
        <v>26085</v>
      </c>
      <c r="D21" s="122">
        <f>C21/'1.1. Кол-во ГС'!L21</f>
        <v>0.73794839877786578</v>
      </c>
      <c r="E21" s="106">
        <f>SUM(E7:E20)</f>
        <v>24765</v>
      </c>
      <c r="F21" s="106">
        <f>SUM(F7:F20)</f>
        <v>106</v>
      </c>
      <c r="G21" s="106">
        <f>SUM(G7:G20)</f>
        <v>10</v>
      </c>
      <c r="H21" s="106">
        <f>SUM(H7:H20)</f>
        <v>58</v>
      </c>
      <c r="I21" s="11">
        <f>SUM(I7:I20)</f>
        <v>1146</v>
      </c>
      <c r="L21" s="158"/>
    </row>
    <row r="22" spans="2:12" x14ac:dyDescent="0.2">
      <c r="B22" s="74"/>
    </row>
  </sheetData>
  <sheetProtection formatCells="0" formatColumns="0" formatRows="0" selectLockedCells="1"/>
  <mergeCells count="9">
    <mergeCell ref="B2:I2"/>
    <mergeCell ref="G5:G6"/>
    <mergeCell ref="H5:H6"/>
    <mergeCell ref="C4:D5"/>
    <mergeCell ref="B4:B6"/>
    <mergeCell ref="E5:E6"/>
    <mergeCell ref="F5:F6"/>
    <mergeCell ref="E4:I4"/>
    <mergeCell ref="I5:I6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72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8073-E314-406E-BDFA-B2172AF7E733}">
  <sheetPr>
    <pageSetUpPr fitToPage="1"/>
  </sheetPr>
  <dimension ref="B1:T23"/>
  <sheetViews>
    <sheetView topLeftCell="B1" zoomScale="90" zoomScaleNormal="90" workbookViewId="0">
      <selection activeCell="B3" sqref="B3"/>
    </sheetView>
  </sheetViews>
  <sheetFormatPr defaultRowHeight="12.75" x14ac:dyDescent="0.2"/>
  <cols>
    <col min="1" max="1" width="1.28515625" style="4" customWidth="1"/>
    <col min="2" max="2" width="31.42578125" style="4" customWidth="1"/>
    <col min="3" max="14" width="10.7109375" style="4" customWidth="1"/>
    <col min="15" max="15" width="11.42578125" style="4" customWidth="1"/>
    <col min="16" max="16384" width="9.140625" style="4"/>
  </cols>
  <sheetData>
    <row r="1" spans="2:20" s="64" customFormat="1" ht="15" customHeight="1" x14ac:dyDescent="0.3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2:20" s="64" customFormat="1" ht="24" customHeight="1" x14ac:dyDescent="0.3">
      <c r="B2" s="238" t="s">
        <v>145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</row>
    <row r="3" spans="2:20" s="64" customFormat="1" ht="15.75" customHeight="1" x14ac:dyDescent="0.3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</row>
    <row r="4" spans="2:20" s="64" customFormat="1" ht="20.25" customHeight="1" x14ac:dyDescent="0.3">
      <c r="B4" s="215" t="s">
        <v>14</v>
      </c>
      <c r="C4" s="244" t="s">
        <v>154</v>
      </c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6"/>
    </row>
    <row r="5" spans="2:20" ht="27.75" customHeight="1" x14ac:dyDescent="0.2">
      <c r="B5" s="216"/>
      <c r="C5" s="244" t="s">
        <v>155</v>
      </c>
      <c r="D5" s="255"/>
      <c r="E5" s="255"/>
      <c r="F5" s="256"/>
      <c r="G5" s="244" t="s">
        <v>161</v>
      </c>
      <c r="H5" s="255"/>
      <c r="I5" s="255"/>
      <c r="J5" s="255"/>
      <c r="K5" s="244" t="s">
        <v>162</v>
      </c>
      <c r="L5" s="255"/>
      <c r="M5" s="255"/>
      <c r="N5" s="256"/>
    </row>
    <row r="6" spans="2:20" ht="45.75" customHeight="1" x14ac:dyDescent="0.2">
      <c r="B6" s="216"/>
      <c r="C6" s="244" t="s">
        <v>156</v>
      </c>
      <c r="D6" s="256"/>
      <c r="E6" s="244" t="s">
        <v>159</v>
      </c>
      <c r="F6" s="256"/>
      <c r="G6" s="244" t="s">
        <v>156</v>
      </c>
      <c r="H6" s="256"/>
      <c r="I6" s="244" t="s">
        <v>159</v>
      </c>
      <c r="J6" s="256"/>
      <c r="K6" s="244" t="s">
        <v>156</v>
      </c>
      <c r="L6" s="256"/>
      <c r="M6" s="244" t="s">
        <v>159</v>
      </c>
      <c r="N6" s="256"/>
    </row>
    <row r="7" spans="2:20" ht="48.75" customHeight="1" x14ac:dyDescent="0.3">
      <c r="B7" s="217"/>
      <c r="C7" s="34" t="s">
        <v>157</v>
      </c>
      <c r="D7" s="23" t="s">
        <v>158</v>
      </c>
      <c r="E7" s="34" t="s">
        <v>157</v>
      </c>
      <c r="F7" s="75" t="s">
        <v>160</v>
      </c>
      <c r="G7" s="34" t="s">
        <v>157</v>
      </c>
      <c r="H7" s="24" t="s">
        <v>160</v>
      </c>
      <c r="I7" s="34" t="s">
        <v>157</v>
      </c>
      <c r="J7" s="24" t="s">
        <v>160</v>
      </c>
      <c r="K7" s="34" t="s">
        <v>157</v>
      </c>
      <c r="L7" s="61" t="s">
        <v>160</v>
      </c>
      <c r="M7" s="76" t="s">
        <v>157</v>
      </c>
      <c r="N7" s="61" t="s">
        <v>160</v>
      </c>
      <c r="T7" s="64"/>
    </row>
    <row r="8" spans="2:20" ht="24.95" customHeight="1" x14ac:dyDescent="0.2">
      <c r="B8" s="145" t="s">
        <v>0</v>
      </c>
      <c r="C8" s="93">
        <v>1069</v>
      </c>
      <c r="D8" s="99">
        <v>948</v>
      </c>
      <c r="E8" s="103">
        <v>98</v>
      </c>
      <c r="F8" s="99">
        <v>97</v>
      </c>
      <c r="G8" s="93">
        <v>12640.3</v>
      </c>
      <c r="H8" s="104">
        <v>11566.6</v>
      </c>
      <c r="I8" s="105">
        <v>2061</v>
      </c>
      <c r="J8" s="104">
        <v>2054</v>
      </c>
      <c r="K8" s="105">
        <v>3530</v>
      </c>
      <c r="L8" s="99">
        <v>3530</v>
      </c>
      <c r="M8" s="93">
        <v>301</v>
      </c>
      <c r="N8" s="99">
        <v>301</v>
      </c>
      <c r="O8" s="157"/>
      <c r="P8" s="157"/>
      <c r="Q8" s="20"/>
    </row>
    <row r="9" spans="2:20" ht="24.95" customHeight="1" x14ac:dyDescent="0.2">
      <c r="B9" s="145" t="s">
        <v>1</v>
      </c>
      <c r="C9" s="93">
        <v>1648</v>
      </c>
      <c r="D9" s="99">
        <v>610.86</v>
      </c>
      <c r="E9" s="103">
        <v>334</v>
      </c>
      <c r="F9" s="99">
        <v>334</v>
      </c>
      <c r="G9" s="93">
        <v>0</v>
      </c>
      <c r="H9" s="99">
        <v>0</v>
      </c>
      <c r="I9" s="93">
        <v>0</v>
      </c>
      <c r="J9" s="99">
        <v>0</v>
      </c>
      <c r="K9" s="93">
        <v>606.54</v>
      </c>
      <c r="L9" s="99">
        <v>520.58199999999999</v>
      </c>
      <c r="M9" s="93">
        <v>155</v>
      </c>
      <c r="N9" s="99">
        <v>130</v>
      </c>
      <c r="O9" s="157"/>
      <c r="P9" s="157"/>
      <c r="Q9" s="20"/>
    </row>
    <row r="10" spans="2:20" ht="24.95" customHeight="1" x14ac:dyDescent="0.2">
      <c r="B10" s="145" t="s">
        <v>2</v>
      </c>
      <c r="C10" s="93">
        <v>3186</v>
      </c>
      <c r="D10" s="99">
        <v>838</v>
      </c>
      <c r="E10" s="103">
        <v>353</v>
      </c>
      <c r="F10" s="99">
        <v>362</v>
      </c>
      <c r="G10" s="93">
        <v>0</v>
      </c>
      <c r="H10" s="99">
        <v>0</v>
      </c>
      <c r="I10" s="93">
        <v>0</v>
      </c>
      <c r="J10" s="99">
        <v>0</v>
      </c>
      <c r="K10" s="93">
        <v>219</v>
      </c>
      <c r="L10" s="99">
        <v>219</v>
      </c>
      <c r="M10" s="93">
        <v>350</v>
      </c>
      <c r="N10" s="99">
        <v>693</v>
      </c>
      <c r="O10" s="157"/>
      <c r="P10" s="157"/>
      <c r="Q10" s="20"/>
    </row>
    <row r="11" spans="2:20" ht="24.95" customHeight="1" x14ac:dyDescent="0.2">
      <c r="B11" s="145" t="s">
        <v>3</v>
      </c>
      <c r="C11" s="93">
        <v>13550</v>
      </c>
      <c r="D11" s="99">
        <v>13550</v>
      </c>
      <c r="E11" s="103">
        <v>1416</v>
      </c>
      <c r="F11" s="99">
        <v>1830</v>
      </c>
      <c r="G11" s="93">
        <v>400</v>
      </c>
      <c r="H11" s="99">
        <v>352</v>
      </c>
      <c r="I11" s="93">
        <v>93</v>
      </c>
      <c r="J11" s="99">
        <v>93</v>
      </c>
      <c r="K11" s="93">
        <v>0</v>
      </c>
      <c r="L11" s="99">
        <v>0</v>
      </c>
      <c r="M11" s="93">
        <v>0</v>
      </c>
      <c r="N11" s="99">
        <v>0</v>
      </c>
      <c r="O11" s="157"/>
      <c r="P11" s="157"/>
      <c r="Q11" s="20"/>
    </row>
    <row r="12" spans="2:20" ht="24.95" customHeight="1" x14ac:dyDescent="0.2">
      <c r="B12" s="145" t="s">
        <v>4</v>
      </c>
      <c r="C12" s="93">
        <v>240</v>
      </c>
      <c r="D12" s="99">
        <v>240</v>
      </c>
      <c r="E12" s="103">
        <v>16</v>
      </c>
      <c r="F12" s="99">
        <v>16</v>
      </c>
      <c r="G12" s="93">
        <v>4948</v>
      </c>
      <c r="H12" s="99">
        <v>4948</v>
      </c>
      <c r="I12" s="93">
        <v>431</v>
      </c>
      <c r="J12" s="99">
        <v>431</v>
      </c>
      <c r="K12" s="93">
        <v>660</v>
      </c>
      <c r="L12" s="99">
        <v>660</v>
      </c>
      <c r="M12" s="93">
        <v>249</v>
      </c>
      <c r="N12" s="99">
        <v>249</v>
      </c>
      <c r="O12" s="157"/>
      <c r="P12" s="157"/>
      <c r="Q12" s="20"/>
    </row>
    <row r="13" spans="2:20" ht="24.95" customHeight="1" x14ac:dyDescent="0.2">
      <c r="B13" s="145" t="s">
        <v>5</v>
      </c>
      <c r="C13" s="49">
        <v>358</v>
      </c>
      <c r="D13" s="99">
        <v>358</v>
      </c>
      <c r="E13" s="49">
        <v>336</v>
      </c>
      <c r="F13" s="154">
        <v>336</v>
      </c>
      <c r="G13" s="95">
        <v>505</v>
      </c>
      <c r="H13" s="154">
        <v>505</v>
      </c>
      <c r="I13" s="95">
        <v>253</v>
      </c>
      <c r="J13" s="154">
        <v>253</v>
      </c>
      <c r="K13" s="95">
        <v>78</v>
      </c>
      <c r="L13" s="154">
        <v>78</v>
      </c>
      <c r="M13" s="95">
        <v>336</v>
      </c>
      <c r="N13" s="154">
        <v>336</v>
      </c>
      <c r="O13" s="157"/>
      <c r="P13" s="157"/>
      <c r="Q13" s="20"/>
    </row>
    <row r="14" spans="2:20" ht="24.95" customHeight="1" x14ac:dyDescent="0.2">
      <c r="B14" s="145" t="s">
        <v>6</v>
      </c>
      <c r="C14" s="93">
        <v>4482.7</v>
      </c>
      <c r="D14" s="99">
        <v>3169</v>
      </c>
      <c r="E14" s="103">
        <v>531</v>
      </c>
      <c r="F14" s="99">
        <v>493</v>
      </c>
      <c r="G14" s="93">
        <v>3314.9</v>
      </c>
      <c r="H14" s="99">
        <v>3315</v>
      </c>
      <c r="I14" s="93">
        <v>508</v>
      </c>
      <c r="J14" s="99">
        <v>505</v>
      </c>
      <c r="K14" s="93">
        <v>1606</v>
      </c>
      <c r="L14" s="99">
        <v>1616</v>
      </c>
      <c r="M14" s="93">
        <v>105</v>
      </c>
      <c r="N14" s="99">
        <v>164</v>
      </c>
      <c r="O14" s="157"/>
      <c r="P14" s="157"/>
      <c r="Q14" s="20"/>
    </row>
    <row r="15" spans="2:20" ht="24.95" customHeight="1" x14ac:dyDescent="0.2">
      <c r="B15" s="145" t="s">
        <v>7</v>
      </c>
      <c r="C15" s="93">
        <v>2120</v>
      </c>
      <c r="D15" s="99">
        <v>1665</v>
      </c>
      <c r="E15" s="103">
        <v>281</v>
      </c>
      <c r="F15" s="99">
        <v>433</v>
      </c>
      <c r="G15" s="93">
        <v>0</v>
      </c>
      <c r="H15" s="99">
        <v>0</v>
      </c>
      <c r="I15" s="93">
        <v>0</v>
      </c>
      <c r="J15" s="99">
        <v>0</v>
      </c>
      <c r="K15" s="93">
        <v>0</v>
      </c>
      <c r="L15" s="99">
        <v>0</v>
      </c>
      <c r="M15" s="93">
        <v>0</v>
      </c>
      <c r="N15" s="99">
        <v>0</v>
      </c>
      <c r="O15" s="157"/>
      <c r="P15" s="157"/>
      <c r="Q15" s="20"/>
    </row>
    <row r="16" spans="2:20" ht="24.95" customHeight="1" x14ac:dyDescent="0.2">
      <c r="B16" s="145" t="s">
        <v>8</v>
      </c>
      <c r="C16" s="93">
        <v>2489.3000000000002</v>
      </c>
      <c r="D16" s="99">
        <v>2233.5500000000002</v>
      </c>
      <c r="E16" s="103">
        <v>564</v>
      </c>
      <c r="F16" s="99">
        <v>778</v>
      </c>
      <c r="G16" s="93">
        <v>0</v>
      </c>
      <c r="H16" s="99">
        <v>0</v>
      </c>
      <c r="I16" s="93">
        <v>0</v>
      </c>
      <c r="J16" s="99">
        <v>0</v>
      </c>
      <c r="K16" s="93">
        <v>1055.3</v>
      </c>
      <c r="L16" s="99">
        <v>850.2</v>
      </c>
      <c r="M16" s="93">
        <v>2965</v>
      </c>
      <c r="N16" s="99">
        <v>6061</v>
      </c>
      <c r="O16" s="157"/>
      <c r="P16" s="157"/>
      <c r="Q16" s="20"/>
    </row>
    <row r="17" spans="2:17" ht="24.95" customHeight="1" x14ac:dyDescent="0.2">
      <c r="B17" s="145" t="s">
        <v>9</v>
      </c>
      <c r="C17" s="93">
        <v>0</v>
      </c>
      <c r="D17" s="99">
        <v>0</v>
      </c>
      <c r="E17" s="103">
        <v>0</v>
      </c>
      <c r="F17" s="99">
        <v>0</v>
      </c>
      <c r="G17" s="93">
        <v>0</v>
      </c>
      <c r="H17" s="99">
        <v>0</v>
      </c>
      <c r="I17" s="93">
        <v>0</v>
      </c>
      <c r="J17" s="99">
        <v>0</v>
      </c>
      <c r="K17" s="93">
        <v>9303</v>
      </c>
      <c r="L17" s="99">
        <v>2958</v>
      </c>
      <c r="M17" s="93">
        <v>1274</v>
      </c>
      <c r="N17" s="99">
        <v>675</v>
      </c>
      <c r="O17" s="157"/>
      <c r="P17" s="157"/>
      <c r="Q17" s="20"/>
    </row>
    <row r="18" spans="2:17" ht="24.95" customHeight="1" x14ac:dyDescent="0.2">
      <c r="B18" s="145" t="s">
        <v>10</v>
      </c>
      <c r="C18" s="93">
        <v>2148.6</v>
      </c>
      <c r="D18" s="99">
        <v>2148.6</v>
      </c>
      <c r="E18" s="103">
        <v>820</v>
      </c>
      <c r="F18" s="99">
        <v>822</v>
      </c>
      <c r="G18" s="93">
        <v>0</v>
      </c>
      <c r="H18" s="99">
        <v>0</v>
      </c>
      <c r="I18" s="93">
        <v>0</v>
      </c>
      <c r="J18" s="99">
        <v>0</v>
      </c>
      <c r="K18" s="93">
        <v>460.66</v>
      </c>
      <c r="L18" s="99">
        <v>497.6</v>
      </c>
      <c r="M18" s="93">
        <v>36</v>
      </c>
      <c r="N18" s="99">
        <v>39</v>
      </c>
      <c r="O18" s="157"/>
      <c r="P18" s="157"/>
      <c r="Q18" s="20"/>
    </row>
    <row r="19" spans="2:17" ht="24.95" customHeight="1" x14ac:dyDescent="0.2">
      <c r="B19" s="145" t="s">
        <v>11</v>
      </c>
      <c r="C19" s="93">
        <v>9255.9</v>
      </c>
      <c r="D19" s="99">
        <v>3807.05</v>
      </c>
      <c r="E19" s="103">
        <v>1108</v>
      </c>
      <c r="F19" s="99">
        <v>1367</v>
      </c>
      <c r="G19" s="93">
        <v>0</v>
      </c>
      <c r="H19" s="99">
        <v>0</v>
      </c>
      <c r="I19" s="93">
        <v>0</v>
      </c>
      <c r="J19" s="99">
        <v>0</v>
      </c>
      <c r="K19" s="93">
        <v>4617.8500000000004</v>
      </c>
      <c r="L19" s="99">
        <v>2496.5700000000002</v>
      </c>
      <c r="M19" s="93">
        <v>562</v>
      </c>
      <c r="N19" s="99">
        <v>563</v>
      </c>
      <c r="O19" s="157"/>
      <c r="P19" s="157"/>
      <c r="Q19" s="20"/>
    </row>
    <row r="20" spans="2:17" ht="24.95" customHeight="1" x14ac:dyDescent="0.2">
      <c r="B20" s="145" t="s">
        <v>12</v>
      </c>
      <c r="C20" s="93">
        <v>3727.33</v>
      </c>
      <c r="D20" s="99">
        <v>2503.58</v>
      </c>
      <c r="E20" s="103">
        <v>516</v>
      </c>
      <c r="F20" s="99">
        <v>543</v>
      </c>
      <c r="G20" s="93">
        <v>0</v>
      </c>
      <c r="H20" s="99">
        <v>0</v>
      </c>
      <c r="I20" s="93">
        <v>0</v>
      </c>
      <c r="J20" s="99">
        <v>0</v>
      </c>
      <c r="K20" s="93">
        <v>65</v>
      </c>
      <c r="L20" s="99">
        <v>115</v>
      </c>
      <c r="M20" s="93">
        <v>5</v>
      </c>
      <c r="N20" s="99">
        <v>10</v>
      </c>
      <c r="O20" s="157"/>
      <c r="P20" s="157"/>
      <c r="Q20" s="20"/>
    </row>
    <row r="21" spans="2:17" ht="24.95" customHeight="1" x14ac:dyDescent="0.2">
      <c r="B21" s="145" t="s">
        <v>13</v>
      </c>
      <c r="C21" s="93">
        <v>1389</v>
      </c>
      <c r="D21" s="99">
        <v>595</v>
      </c>
      <c r="E21" s="103">
        <v>313</v>
      </c>
      <c r="F21" s="99">
        <v>501</v>
      </c>
      <c r="G21" s="93">
        <v>0</v>
      </c>
      <c r="H21" s="99">
        <v>0</v>
      </c>
      <c r="I21" s="93">
        <v>0</v>
      </c>
      <c r="J21" s="99">
        <v>0</v>
      </c>
      <c r="K21" s="93">
        <v>619</v>
      </c>
      <c r="L21" s="99">
        <v>619</v>
      </c>
      <c r="M21" s="93">
        <v>41</v>
      </c>
      <c r="N21" s="99">
        <v>41</v>
      </c>
      <c r="O21" s="157"/>
      <c r="P21" s="157"/>
      <c r="Q21" s="20"/>
    </row>
    <row r="22" spans="2:17" ht="24.95" customHeight="1" x14ac:dyDescent="0.2">
      <c r="B22" s="144" t="s">
        <v>16</v>
      </c>
      <c r="C22" s="11">
        <f>SUM(C8:C21)</f>
        <v>45663.83</v>
      </c>
      <c r="D22" s="11">
        <f t="shared" ref="D22:N22" si="0">SUM(D8:D21)</f>
        <v>32666.639999999999</v>
      </c>
      <c r="E22" s="11">
        <f t="shared" si="0"/>
        <v>6686</v>
      </c>
      <c r="F22" s="11">
        <f t="shared" si="0"/>
        <v>7912</v>
      </c>
      <c r="G22" s="11">
        <f t="shared" si="0"/>
        <v>21808.2</v>
      </c>
      <c r="H22" s="11">
        <f t="shared" si="0"/>
        <v>20686.599999999999</v>
      </c>
      <c r="I22" s="11">
        <f t="shared" si="0"/>
        <v>3346</v>
      </c>
      <c r="J22" s="11">
        <f t="shared" si="0"/>
        <v>3336</v>
      </c>
      <c r="K22" s="11">
        <f t="shared" si="0"/>
        <v>22820.35</v>
      </c>
      <c r="L22" s="11">
        <f t="shared" si="0"/>
        <v>14159.951999999999</v>
      </c>
      <c r="M22" s="11">
        <f t="shared" si="0"/>
        <v>6379</v>
      </c>
      <c r="N22" s="11">
        <f t="shared" si="0"/>
        <v>9262</v>
      </c>
      <c r="O22" s="157"/>
      <c r="P22" s="157"/>
      <c r="Q22" s="20"/>
    </row>
    <row r="23" spans="2:17" x14ac:dyDescent="0.2">
      <c r="B23" s="74"/>
    </row>
  </sheetData>
  <sheetProtection formatCells="0" formatColumns="0" formatRows="0" selectLockedCells="1"/>
  <mergeCells count="12">
    <mergeCell ref="B2:N2"/>
    <mergeCell ref="B4:B7"/>
    <mergeCell ref="C5:F5"/>
    <mergeCell ref="C6:D6"/>
    <mergeCell ref="E6:F6"/>
    <mergeCell ref="G5:J5"/>
    <mergeCell ref="G6:H6"/>
    <mergeCell ref="I6:J6"/>
    <mergeCell ref="C4:N4"/>
    <mergeCell ref="K5:N5"/>
    <mergeCell ref="K6:L6"/>
    <mergeCell ref="M6:N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C9BD-6946-49D9-964D-906F9F2AED30}">
  <sheetPr>
    <pageSetUpPr fitToPage="1"/>
  </sheetPr>
  <dimension ref="B1:T22"/>
  <sheetViews>
    <sheetView zoomScale="60" zoomScaleNormal="60" workbookViewId="0">
      <selection activeCell="B3" sqref="B3"/>
    </sheetView>
  </sheetViews>
  <sheetFormatPr defaultRowHeight="12.75" x14ac:dyDescent="0.2"/>
  <cols>
    <col min="1" max="1" width="0.85546875" style="4" customWidth="1"/>
    <col min="2" max="2" width="32.5703125" style="4" customWidth="1"/>
    <col min="3" max="3" width="10.7109375" style="4" customWidth="1"/>
    <col min="4" max="4" width="11.42578125" style="4" customWidth="1"/>
    <col min="5" max="5" width="9.7109375" style="4" customWidth="1"/>
    <col min="6" max="6" width="8.7109375" style="4" customWidth="1"/>
    <col min="7" max="7" width="12.28515625" style="4" customWidth="1"/>
    <col min="8" max="8" width="18.7109375" style="4" customWidth="1"/>
    <col min="9" max="9" width="14.140625" style="4" customWidth="1"/>
    <col min="10" max="10" width="16.140625" style="4" customWidth="1"/>
    <col min="11" max="11" width="11.5703125" style="4" customWidth="1"/>
    <col min="12" max="12" width="11.28515625" style="4" customWidth="1"/>
    <col min="13" max="13" width="10.85546875" style="4" customWidth="1"/>
    <col min="14" max="14" width="11" style="4" customWidth="1"/>
    <col min="15" max="15" width="13" style="4" customWidth="1"/>
    <col min="16" max="16" width="18.85546875" style="4" customWidth="1"/>
    <col min="17" max="17" width="13.85546875" style="4" customWidth="1"/>
    <col min="18" max="18" width="16.5703125" style="4" customWidth="1"/>
    <col min="19" max="19" width="11.5703125" style="4" customWidth="1"/>
    <col min="20" max="20" width="11.7109375" style="4" customWidth="1"/>
    <col min="21" max="16384" width="9.140625" style="4"/>
  </cols>
  <sheetData>
    <row r="1" spans="2:20" s="64" customFormat="1" ht="15" customHeight="1" x14ac:dyDescent="0.3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2:20" s="64" customFormat="1" ht="29.25" customHeight="1" x14ac:dyDescent="0.3">
      <c r="B2" s="238" t="s">
        <v>108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2:20" s="64" customFormat="1" ht="15.75" customHeight="1" x14ac:dyDescent="0.3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2:20" ht="49.5" customHeight="1" x14ac:dyDescent="0.2">
      <c r="B4" s="229" t="s">
        <v>14</v>
      </c>
      <c r="C4" s="188" t="s">
        <v>103</v>
      </c>
      <c r="D4" s="190"/>
      <c r="E4" s="244" t="s">
        <v>163</v>
      </c>
      <c r="F4" s="255"/>
      <c r="G4" s="255"/>
      <c r="H4" s="255"/>
      <c r="I4" s="255"/>
      <c r="J4" s="255"/>
      <c r="K4" s="255"/>
      <c r="L4" s="256"/>
      <c r="M4" s="242" t="s">
        <v>166</v>
      </c>
      <c r="N4" s="242"/>
      <c r="O4" s="242"/>
      <c r="P4" s="242"/>
      <c r="Q4" s="242"/>
      <c r="R4" s="242"/>
      <c r="S4" s="242"/>
      <c r="T4" s="242"/>
    </row>
    <row r="5" spans="2:20" ht="51" customHeight="1" x14ac:dyDescent="0.2">
      <c r="B5" s="229"/>
      <c r="C5" s="292" t="s">
        <v>15</v>
      </c>
      <c r="D5" s="294" t="s">
        <v>35</v>
      </c>
      <c r="E5" s="244" t="s">
        <v>174</v>
      </c>
      <c r="F5" s="255"/>
      <c r="G5" s="255"/>
      <c r="H5" s="255"/>
      <c r="I5" s="255"/>
      <c r="J5" s="256"/>
      <c r="K5" s="242" t="s">
        <v>167</v>
      </c>
      <c r="L5" s="242"/>
      <c r="M5" s="244" t="s">
        <v>174</v>
      </c>
      <c r="N5" s="255"/>
      <c r="O5" s="255"/>
      <c r="P5" s="255"/>
      <c r="Q5" s="255"/>
      <c r="R5" s="256"/>
      <c r="S5" s="242" t="s">
        <v>243</v>
      </c>
      <c r="T5" s="242"/>
    </row>
    <row r="6" spans="2:20" ht="81" customHeight="1" x14ac:dyDescent="0.2">
      <c r="B6" s="229"/>
      <c r="C6" s="293"/>
      <c r="D6" s="295"/>
      <c r="E6" s="40" t="s">
        <v>157</v>
      </c>
      <c r="F6" s="40" t="s">
        <v>158</v>
      </c>
      <c r="G6" s="78" t="s">
        <v>164</v>
      </c>
      <c r="H6" s="40" t="s">
        <v>165</v>
      </c>
      <c r="I6" s="40" t="s">
        <v>195</v>
      </c>
      <c r="J6" s="40" t="s">
        <v>168</v>
      </c>
      <c r="K6" s="40" t="s">
        <v>157</v>
      </c>
      <c r="L6" s="40" t="s">
        <v>158</v>
      </c>
      <c r="M6" s="40" t="s">
        <v>157</v>
      </c>
      <c r="N6" s="40" t="s">
        <v>158</v>
      </c>
      <c r="O6" s="78" t="s">
        <v>164</v>
      </c>
      <c r="P6" s="40" t="s">
        <v>165</v>
      </c>
      <c r="Q6" s="40" t="s">
        <v>195</v>
      </c>
      <c r="R6" s="40" t="s">
        <v>168</v>
      </c>
      <c r="S6" s="40" t="s">
        <v>157</v>
      </c>
      <c r="T6" s="40" t="s">
        <v>158</v>
      </c>
    </row>
    <row r="7" spans="2:20" ht="39.950000000000003" customHeight="1" x14ac:dyDescent="0.2">
      <c r="B7" s="145" t="s">
        <v>0</v>
      </c>
      <c r="C7" s="147">
        <f>F7+N7</f>
        <v>2248</v>
      </c>
      <c r="D7" s="148">
        <f>C7/'1.1. Кол-во ГС'!L7</f>
        <v>0.47446179822710005</v>
      </c>
      <c r="E7" s="149">
        <v>61</v>
      </c>
      <c r="F7" s="149">
        <v>60</v>
      </c>
      <c r="G7" s="148">
        <f>F7/C7</f>
        <v>2.6690391459074734E-2</v>
      </c>
      <c r="H7" s="149">
        <v>0</v>
      </c>
      <c r="I7" s="149">
        <v>0</v>
      </c>
      <c r="J7" s="149">
        <v>24</v>
      </c>
      <c r="K7" s="149">
        <v>1073.7</v>
      </c>
      <c r="L7" s="149">
        <v>1073.7</v>
      </c>
      <c r="M7" s="149">
        <v>2061</v>
      </c>
      <c r="N7" s="149">
        <v>2188</v>
      </c>
      <c r="O7" s="148">
        <f>N7/C7</f>
        <v>0.9733096085409253</v>
      </c>
      <c r="P7" s="149">
        <v>0</v>
      </c>
      <c r="Q7" s="149">
        <v>0</v>
      </c>
      <c r="R7" s="149">
        <v>1114</v>
      </c>
      <c r="S7" s="149">
        <v>11566.6</v>
      </c>
      <c r="T7" s="149">
        <v>11566.6</v>
      </c>
    </row>
    <row r="8" spans="2:20" ht="39.950000000000003" customHeight="1" x14ac:dyDescent="0.2">
      <c r="B8" s="145" t="s">
        <v>1</v>
      </c>
      <c r="C8" s="147">
        <f t="shared" ref="C8:C21" si="0">F8+N8</f>
        <v>402</v>
      </c>
      <c r="D8" s="148">
        <f>C8/'1.1. Кол-во ГС'!L8</f>
        <v>0.36053811659192825</v>
      </c>
      <c r="E8" s="149">
        <v>24</v>
      </c>
      <c r="F8" s="149">
        <v>28</v>
      </c>
      <c r="G8" s="148">
        <f t="shared" ref="G8:G21" si="1">F8/C8</f>
        <v>6.965174129353234E-2</v>
      </c>
      <c r="H8" s="149">
        <v>0</v>
      </c>
      <c r="I8" s="149">
        <v>2</v>
      </c>
      <c r="J8" s="149">
        <v>18</v>
      </c>
      <c r="K8" s="149">
        <v>634</v>
      </c>
      <c r="L8" s="149">
        <v>147.84</v>
      </c>
      <c r="M8" s="149">
        <v>364</v>
      </c>
      <c r="N8" s="149">
        <v>374</v>
      </c>
      <c r="O8" s="148">
        <f t="shared" ref="O8:O21" si="2">N8/C8</f>
        <v>0.93034825870646765</v>
      </c>
      <c r="P8" s="149">
        <v>0</v>
      </c>
      <c r="Q8" s="149">
        <v>1</v>
      </c>
      <c r="R8" s="149">
        <v>181</v>
      </c>
      <c r="S8" s="149">
        <v>1429.1</v>
      </c>
      <c r="T8" s="149">
        <v>913.66200000000003</v>
      </c>
    </row>
    <row r="9" spans="2:20" ht="39.950000000000003" customHeight="1" x14ac:dyDescent="0.2">
      <c r="B9" s="145" t="s">
        <v>2</v>
      </c>
      <c r="C9" s="147">
        <f t="shared" si="0"/>
        <v>381</v>
      </c>
      <c r="D9" s="148">
        <f>C9/'1.1. Кол-во ГС'!L9</f>
        <v>0.34048257372654156</v>
      </c>
      <c r="E9" s="149">
        <v>11</v>
      </c>
      <c r="F9" s="149">
        <v>11</v>
      </c>
      <c r="G9" s="148">
        <f t="shared" si="1"/>
        <v>2.8871391076115485E-2</v>
      </c>
      <c r="H9" s="149">
        <v>0</v>
      </c>
      <c r="I9" s="149">
        <v>0</v>
      </c>
      <c r="J9" s="149">
        <v>11</v>
      </c>
      <c r="K9" s="149">
        <v>423</v>
      </c>
      <c r="L9" s="149">
        <v>128</v>
      </c>
      <c r="M9" s="149">
        <v>248</v>
      </c>
      <c r="N9" s="149">
        <v>370</v>
      </c>
      <c r="O9" s="148">
        <f t="shared" si="2"/>
        <v>0.97112860892388453</v>
      </c>
      <c r="P9" s="149">
        <v>0</v>
      </c>
      <c r="Q9" s="149">
        <v>0</v>
      </c>
      <c r="R9" s="149">
        <v>370</v>
      </c>
      <c r="S9" s="149">
        <v>2744</v>
      </c>
      <c r="T9" s="149">
        <v>885</v>
      </c>
    </row>
    <row r="10" spans="2:20" ht="39.950000000000003" customHeight="1" x14ac:dyDescent="0.2">
      <c r="B10" s="145" t="s">
        <v>3</v>
      </c>
      <c r="C10" s="147">
        <f t="shared" si="0"/>
        <v>1830</v>
      </c>
      <c r="D10" s="148">
        <f>C10/'1.1. Кол-во ГС'!L10</f>
        <v>0.34103615355944839</v>
      </c>
      <c r="E10" s="149">
        <v>0</v>
      </c>
      <c r="F10" s="149">
        <v>0</v>
      </c>
      <c r="G10" s="148">
        <f t="shared" si="1"/>
        <v>0</v>
      </c>
      <c r="H10" s="149">
        <v>0</v>
      </c>
      <c r="I10" s="149">
        <v>0</v>
      </c>
      <c r="J10" s="149">
        <v>0</v>
      </c>
      <c r="K10" s="149">
        <v>0</v>
      </c>
      <c r="L10" s="149">
        <v>0</v>
      </c>
      <c r="M10" s="149">
        <v>1416</v>
      </c>
      <c r="N10" s="149">
        <v>1830</v>
      </c>
      <c r="O10" s="148">
        <f t="shared" si="2"/>
        <v>1</v>
      </c>
      <c r="P10" s="149">
        <v>0</v>
      </c>
      <c r="Q10" s="149">
        <v>0</v>
      </c>
      <c r="R10" s="149">
        <v>465</v>
      </c>
      <c r="S10" s="149">
        <v>13550</v>
      </c>
      <c r="T10" s="149">
        <v>13550</v>
      </c>
    </row>
    <row r="11" spans="2:20" ht="39.950000000000003" customHeight="1" x14ac:dyDescent="0.2">
      <c r="B11" s="145" t="s">
        <v>4</v>
      </c>
      <c r="C11" s="147">
        <f t="shared" si="0"/>
        <v>560</v>
      </c>
      <c r="D11" s="148">
        <f>C11/'1.1. Кол-во ГС'!L11</f>
        <v>0.30939226519337015</v>
      </c>
      <c r="E11" s="149">
        <v>1</v>
      </c>
      <c r="F11" s="149">
        <v>1</v>
      </c>
      <c r="G11" s="148">
        <f t="shared" si="1"/>
        <v>1.7857142857142857E-3</v>
      </c>
      <c r="H11" s="149">
        <v>0</v>
      </c>
      <c r="I11" s="149">
        <v>0</v>
      </c>
      <c r="J11" s="149">
        <v>0</v>
      </c>
      <c r="K11" s="149">
        <v>61</v>
      </c>
      <c r="L11" s="149">
        <v>61</v>
      </c>
      <c r="M11" s="149">
        <v>559</v>
      </c>
      <c r="N11" s="149">
        <v>559</v>
      </c>
      <c r="O11" s="148">
        <f t="shared" si="2"/>
        <v>0.99821428571428572</v>
      </c>
      <c r="P11" s="149">
        <v>0</v>
      </c>
      <c r="Q11" s="149">
        <v>0</v>
      </c>
      <c r="R11" s="149">
        <v>559</v>
      </c>
      <c r="S11" s="149">
        <v>5494.27</v>
      </c>
      <c r="T11" s="149">
        <v>5494.27</v>
      </c>
    </row>
    <row r="12" spans="2:20" ht="39.950000000000003" customHeight="1" x14ac:dyDescent="0.2">
      <c r="B12" s="145" t="s">
        <v>5</v>
      </c>
      <c r="C12" s="147">
        <f t="shared" si="0"/>
        <v>925</v>
      </c>
      <c r="D12" s="148">
        <f>C12/'1.1. Кол-во ГС'!L12</f>
        <v>0.72834645669291342</v>
      </c>
      <c r="E12" s="149">
        <v>0</v>
      </c>
      <c r="F12" s="149">
        <v>0</v>
      </c>
      <c r="G12" s="148">
        <f t="shared" si="1"/>
        <v>0</v>
      </c>
      <c r="H12" s="149">
        <v>0</v>
      </c>
      <c r="I12" s="149">
        <v>0</v>
      </c>
      <c r="J12" s="149">
        <v>0</v>
      </c>
      <c r="K12" s="149">
        <v>0</v>
      </c>
      <c r="L12" s="149">
        <v>0</v>
      </c>
      <c r="M12" s="149">
        <v>925</v>
      </c>
      <c r="N12" s="149">
        <v>925</v>
      </c>
      <c r="O12" s="148">
        <f t="shared" si="2"/>
        <v>1</v>
      </c>
      <c r="P12" s="149">
        <v>0</v>
      </c>
      <c r="Q12" s="149">
        <v>0</v>
      </c>
      <c r="R12" s="149">
        <v>57</v>
      </c>
      <c r="S12" s="149">
        <v>863</v>
      </c>
      <c r="T12" s="149">
        <v>863</v>
      </c>
    </row>
    <row r="13" spans="2:20" ht="39.950000000000003" customHeight="1" x14ac:dyDescent="0.2">
      <c r="B13" s="145" t="s">
        <v>6</v>
      </c>
      <c r="C13" s="147">
        <f t="shared" si="0"/>
        <v>970</v>
      </c>
      <c r="D13" s="148">
        <f>C13/'1.1. Кол-во ГС'!L13</f>
        <v>0.30970625798212004</v>
      </c>
      <c r="E13" s="149">
        <v>49</v>
      </c>
      <c r="F13" s="149">
        <v>31</v>
      </c>
      <c r="G13" s="148">
        <f t="shared" si="1"/>
        <v>3.1958762886597936E-2</v>
      </c>
      <c r="H13" s="149">
        <v>0</v>
      </c>
      <c r="I13" s="149">
        <v>0</v>
      </c>
      <c r="J13" s="149">
        <v>0</v>
      </c>
      <c r="K13" s="149">
        <v>1029</v>
      </c>
      <c r="L13" s="149">
        <v>849</v>
      </c>
      <c r="M13" s="149">
        <v>936</v>
      </c>
      <c r="N13" s="149">
        <v>939</v>
      </c>
      <c r="O13" s="148">
        <f t="shared" si="2"/>
        <v>0.96804123711340206</v>
      </c>
      <c r="P13" s="149">
        <v>0</v>
      </c>
      <c r="Q13" s="149">
        <v>2</v>
      </c>
      <c r="R13" s="149">
        <v>28</v>
      </c>
      <c r="S13" s="149">
        <v>6840</v>
      </c>
      <c r="T13" s="149">
        <v>5695</v>
      </c>
    </row>
    <row r="14" spans="2:20" ht="39.950000000000003" customHeight="1" x14ac:dyDescent="0.2">
      <c r="B14" s="145" t="s">
        <v>7</v>
      </c>
      <c r="C14" s="147">
        <f t="shared" si="0"/>
        <v>355</v>
      </c>
      <c r="D14" s="148">
        <f>C14/'1.1. Кол-во ГС'!L14</f>
        <v>0.19700332963374029</v>
      </c>
      <c r="E14" s="149">
        <v>0</v>
      </c>
      <c r="F14" s="149">
        <v>6</v>
      </c>
      <c r="G14" s="148">
        <f t="shared" si="1"/>
        <v>1.6901408450704224E-2</v>
      </c>
      <c r="H14" s="149">
        <v>0</v>
      </c>
      <c r="I14" s="149">
        <v>0</v>
      </c>
      <c r="J14" s="149">
        <v>0</v>
      </c>
      <c r="K14" s="149">
        <v>0</v>
      </c>
      <c r="L14" s="149">
        <v>0</v>
      </c>
      <c r="M14" s="149">
        <v>263</v>
      </c>
      <c r="N14" s="149">
        <v>349</v>
      </c>
      <c r="O14" s="148">
        <f t="shared" si="2"/>
        <v>0.9830985915492958</v>
      </c>
      <c r="P14" s="149">
        <v>0</v>
      </c>
      <c r="Q14" s="149">
        <v>0</v>
      </c>
      <c r="R14" s="149">
        <v>128</v>
      </c>
      <c r="S14" s="149">
        <v>2120</v>
      </c>
      <c r="T14" s="149">
        <v>1508</v>
      </c>
    </row>
    <row r="15" spans="2:20" ht="39.950000000000003" customHeight="1" x14ac:dyDescent="0.2">
      <c r="B15" s="145" t="s">
        <v>8</v>
      </c>
      <c r="C15" s="147">
        <f t="shared" si="0"/>
        <v>865</v>
      </c>
      <c r="D15" s="148">
        <f>C15/'1.1. Кол-во ГС'!L15</f>
        <v>0.21959888296521959</v>
      </c>
      <c r="E15" s="149">
        <v>9</v>
      </c>
      <c r="F15" s="149">
        <v>29</v>
      </c>
      <c r="G15" s="148">
        <f t="shared" si="1"/>
        <v>3.3526011560693639E-2</v>
      </c>
      <c r="H15" s="149">
        <v>0</v>
      </c>
      <c r="I15" s="149">
        <v>0</v>
      </c>
      <c r="J15" s="149">
        <v>2</v>
      </c>
      <c r="K15" s="149">
        <v>118</v>
      </c>
      <c r="L15" s="149">
        <v>25.9</v>
      </c>
      <c r="M15" s="149">
        <v>715</v>
      </c>
      <c r="N15" s="149">
        <v>836</v>
      </c>
      <c r="O15" s="148">
        <f t="shared" si="2"/>
        <v>0.96647398843930632</v>
      </c>
      <c r="P15" s="149">
        <v>0</v>
      </c>
      <c r="Q15" s="149">
        <v>7</v>
      </c>
      <c r="R15" s="149">
        <v>572</v>
      </c>
      <c r="S15" s="149">
        <v>3146.7</v>
      </c>
      <c r="T15" s="149">
        <v>2851.46</v>
      </c>
    </row>
    <row r="16" spans="2:20" ht="39.950000000000003" customHeight="1" x14ac:dyDescent="0.2">
      <c r="B16" s="145" t="s">
        <v>9</v>
      </c>
      <c r="C16" s="147">
        <f t="shared" si="0"/>
        <v>655</v>
      </c>
      <c r="D16" s="148">
        <f>C16/'1.1. Кол-во ГС'!L16</f>
        <v>0.33452502553626151</v>
      </c>
      <c r="E16" s="149">
        <v>27</v>
      </c>
      <c r="F16" s="149">
        <v>1</v>
      </c>
      <c r="G16" s="148">
        <f t="shared" si="1"/>
        <v>1.5267175572519084E-3</v>
      </c>
      <c r="H16" s="149">
        <v>0</v>
      </c>
      <c r="I16" s="149">
        <v>0</v>
      </c>
      <c r="J16" s="149">
        <v>0</v>
      </c>
      <c r="K16" s="149">
        <v>1720</v>
      </c>
      <c r="L16" s="149">
        <v>10</v>
      </c>
      <c r="M16" s="149">
        <v>510</v>
      </c>
      <c r="N16" s="149">
        <v>654</v>
      </c>
      <c r="O16" s="148">
        <f t="shared" si="2"/>
        <v>0.99847328244274813</v>
      </c>
      <c r="P16" s="149">
        <v>0</v>
      </c>
      <c r="Q16" s="149">
        <v>0</v>
      </c>
      <c r="R16" s="149">
        <v>131</v>
      </c>
      <c r="S16" s="149">
        <v>7417</v>
      </c>
      <c r="T16" s="149">
        <v>2867</v>
      </c>
    </row>
    <row r="17" spans="2:20" ht="39.950000000000003" customHeight="1" x14ac:dyDescent="0.2">
      <c r="B17" s="145" t="s">
        <v>10</v>
      </c>
      <c r="C17" s="147">
        <f t="shared" si="0"/>
        <v>1179</v>
      </c>
      <c r="D17" s="148">
        <f>C17/'1.1. Кол-во ГС'!L17</f>
        <v>0.79393939393939394</v>
      </c>
      <c r="E17" s="149">
        <v>24</v>
      </c>
      <c r="F17" s="149">
        <v>29</v>
      </c>
      <c r="G17" s="148">
        <f t="shared" si="1"/>
        <v>2.4597116200169637E-2</v>
      </c>
      <c r="H17" s="149">
        <v>0</v>
      </c>
      <c r="I17" s="149">
        <v>1</v>
      </c>
      <c r="J17" s="149">
        <v>0</v>
      </c>
      <c r="K17" s="149">
        <v>718</v>
      </c>
      <c r="L17" s="149">
        <v>780.8</v>
      </c>
      <c r="M17" s="149">
        <v>556</v>
      </c>
      <c r="N17" s="149">
        <v>1150</v>
      </c>
      <c r="O17" s="148">
        <f t="shared" si="2"/>
        <v>0.97540288379983031</v>
      </c>
      <c r="P17" s="149">
        <v>0</v>
      </c>
      <c r="Q17" s="149">
        <v>2</v>
      </c>
      <c r="R17" s="149">
        <v>0</v>
      </c>
      <c r="S17" s="149">
        <v>1648.66</v>
      </c>
      <c r="T17" s="149">
        <v>1619.66</v>
      </c>
    </row>
    <row r="18" spans="2:20" ht="39.950000000000003" customHeight="1" x14ac:dyDescent="0.2">
      <c r="B18" s="145" t="s">
        <v>11</v>
      </c>
      <c r="C18" s="147">
        <f t="shared" si="0"/>
        <v>1382</v>
      </c>
      <c r="D18" s="148">
        <f>C18/'1.1. Кол-во ГС'!L18</f>
        <v>0.35040567951318458</v>
      </c>
      <c r="E18" s="149">
        <v>16</v>
      </c>
      <c r="F18" s="149">
        <v>7</v>
      </c>
      <c r="G18" s="148">
        <f t="shared" si="1"/>
        <v>5.065123010130246E-3</v>
      </c>
      <c r="H18" s="149">
        <v>0</v>
      </c>
      <c r="I18" s="149">
        <v>0</v>
      </c>
      <c r="J18" s="149">
        <v>2</v>
      </c>
      <c r="K18" s="149">
        <v>748.86</v>
      </c>
      <c r="L18" s="149">
        <v>206</v>
      </c>
      <c r="M18" s="149">
        <v>1467</v>
      </c>
      <c r="N18" s="149">
        <v>1375</v>
      </c>
      <c r="O18" s="148">
        <f t="shared" si="2"/>
        <v>0.99493487698986971</v>
      </c>
      <c r="P18" s="149">
        <v>395</v>
      </c>
      <c r="Q18" s="149">
        <v>1</v>
      </c>
      <c r="R18" s="149">
        <v>1142</v>
      </c>
      <c r="S18" s="149">
        <v>12468.78</v>
      </c>
      <c r="T18" s="149">
        <v>6008.35</v>
      </c>
    </row>
    <row r="19" spans="2:20" ht="39.950000000000003" customHeight="1" x14ac:dyDescent="0.2">
      <c r="B19" s="145" t="s">
        <v>12</v>
      </c>
      <c r="C19" s="147">
        <f t="shared" si="0"/>
        <v>555</v>
      </c>
      <c r="D19" s="148">
        <f>C19/'1.1. Кол-во ГС'!L19</f>
        <v>0.2358691032724182</v>
      </c>
      <c r="E19" s="149">
        <v>5</v>
      </c>
      <c r="F19" s="149">
        <v>7</v>
      </c>
      <c r="G19" s="148">
        <f t="shared" si="1"/>
        <v>1.2612612612612612E-2</v>
      </c>
      <c r="H19" s="149">
        <v>0</v>
      </c>
      <c r="I19" s="149">
        <v>0</v>
      </c>
      <c r="J19" s="149">
        <v>4</v>
      </c>
      <c r="K19" s="149">
        <v>55.8</v>
      </c>
      <c r="L19" s="149">
        <v>0</v>
      </c>
      <c r="M19" s="149">
        <v>516</v>
      </c>
      <c r="N19" s="149">
        <v>548</v>
      </c>
      <c r="O19" s="148">
        <f t="shared" si="2"/>
        <v>0.98738738738738741</v>
      </c>
      <c r="P19" s="149">
        <v>0</v>
      </c>
      <c r="Q19" s="149">
        <v>2</v>
      </c>
      <c r="R19" s="149">
        <v>342</v>
      </c>
      <c r="S19" s="149">
        <v>3736.53</v>
      </c>
      <c r="T19" s="149">
        <v>2512</v>
      </c>
    </row>
    <row r="20" spans="2:20" ht="39.950000000000003" customHeight="1" x14ac:dyDescent="0.2">
      <c r="B20" s="145" t="s">
        <v>13</v>
      </c>
      <c r="C20" s="147">
        <f t="shared" si="0"/>
        <v>411</v>
      </c>
      <c r="D20" s="148">
        <f>C20/'1.1. Кол-во ГС'!L20</f>
        <v>0.3120728929384966</v>
      </c>
      <c r="E20" s="149">
        <v>8</v>
      </c>
      <c r="F20" s="149">
        <v>12</v>
      </c>
      <c r="G20" s="148">
        <f t="shared" si="1"/>
        <v>2.9197080291970802E-2</v>
      </c>
      <c r="H20" s="149">
        <v>0</v>
      </c>
      <c r="I20" s="149">
        <v>0</v>
      </c>
      <c r="J20" s="149">
        <v>8</v>
      </c>
      <c r="K20" s="149">
        <v>95</v>
      </c>
      <c r="L20" s="149">
        <v>94</v>
      </c>
      <c r="M20" s="149">
        <v>244</v>
      </c>
      <c r="N20" s="149">
        <v>399</v>
      </c>
      <c r="O20" s="148">
        <f t="shared" si="2"/>
        <v>0.97080291970802923</v>
      </c>
      <c r="P20" s="149">
        <v>0</v>
      </c>
      <c r="Q20" s="149">
        <v>1</v>
      </c>
      <c r="R20" s="149">
        <v>358</v>
      </c>
      <c r="S20" s="149">
        <v>1812</v>
      </c>
      <c r="T20" s="149">
        <v>994</v>
      </c>
    </row>
    <row r="21" spans="2:20" ht="39.950000000000003" customHeight="1" x14ac:dyDescent="0.2">
      <c r="B21" s="144" t="s">
        <v>16</v>
      </c>
      <c r="C21" s="150">
        <f t="shared" si="0"/>
        <v>12718</v>
      </c>
      <c r="D21" s="151">
        <f>C21/'1.1. Кол-во ГС'!L21</f>
        <v>0.35979404775376261</v>
      </c>
      <c r="E21" s="152">
        <f>SUM(E7:E20)</f>
        <v>235</v>
      </c>
      <c r="F21" s="152">
        <f>SUM(F7:F20)</f>
        <v>222</v>
      </c>
      <c r="G21" s="151">
        <f t="shared" si="1"/>
        <v>1.7455574775908162E-2</v>
      </c>
      <c r="H21" s="153">
        <f>SUM(H7:H20)</f>
        <v>0</v>
      </c>
      <c r="I21" s="153">
        <f t="shared" ref="I21:N21" si="3">SUM(I7:I20)</f>
        <v>3</v>
      </c>
      <c r="J21" s="153">
        <f t="shared" si="3"/>
        <v>69</v>
      </c>
      <c r="K21" s="153">
        <f t="shared" si="3"/>
        <v>6676.36</v>
      </c>
      <c r="L21" s="153">
        <f t="shared" si="3"/>
        <v>3376.24</v>
      </c>
      <c r="M21" s="153">
        <f t="shared" si="3"/>
        <v>10780</v>
      </c>
      <c r="N21" s="153">
        <f t="shared" si="3"/>
        <v>12496</v>
      </c>
      <c r="O21" s="151">
        <f t="shared" si="2"/>
        <v>0.9825444252240918</v>
      </c>
      <c r="P21" s="153">
        <f>SUM(P7:P20)</f>
        <v>395</v>
      </c>
      <c r="Q21" s="153">
        <f>SUM(Q7:Q20)</f>
        <v>16</v>
      </c>
      <c r="R21" s="153">
        <f>SUM(R7:R20)</f>
        <v>5447</v>
      </c>
      <c r="S21" s="153">
        <f>SUM(S7:S20)</f>
        <v>74836.639999999999</v>
      </c>
      <c r="T21" s="153">
        <f>SUM(T7:T20)</f>
        <v>57328.002000000008</v>
      </c>
    </row>
    <row r="22" spans="2:20" ht="15.75" x14ac:dyDescent="0.2">
      <c r="B22" s="74"/>
      <c r="C22" s="77"/>
      <c r="D22" s="7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</sheetData>
  <sheetProtection formatCells="0" formatColumns="0" formatRows="0" selectLockedCells="1"/>
  <mergeCells count="11">
    <mergeCell ref="B2:T2"/>
    <mergeCell ref="S5:T5"/>
    <mergeCell ref="M4:T4"/>
    <mergeCell ref="K5:L5"/>
    <mergeCell ref="E4:L4"/>
    <mergeCell ref="E5:J5"/>
    <mergeCell ref="M5:R5"/>
    <mergeCell ref="B4:B6"/>
    <mergeCell ref="C4:D4"/>
    <mergeCell ref="C5:C6"/>
    <mergeCell ref="D5:D6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5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2FAE-C017-4375-83DF-F72DE9EA03DB}">
  <sheetPr>
    <pageSetUpPr fitToPage="1"/>
  </sheetPr>
  <dimension ref="B1:L23"/>
  <sheetViews>
    <sheetView zoomScale="90" zoomScaleNormal="90" workbookViewId="0">
      <selection activeCell="B3" sqref="B3"/>
    </sheetView>
  </sheetViews>
  <sheetFormatPr defaultRowHeight="12.75" x14ac:dyDescent="0.2"/>
  <cols>
    <col min="1" max="1" width="0.85546875" style="4" customWidth="1"/>
    <col min="2" max="2" width="31.42578125" style="4" customWidth="1"/>
    <col min="3" max="3" width="10.85546875" style="4" customWidth="1"/>
    <col min="4" max="4" width="11.28515625" style="4" customWidth="1"/>
    <col min="5" max="5" width="10.42578125" style="4" customWidth="1"/>
    <col min="6" max="7" width="10.7109375" style="4" customWidth="1"/>
    <col min="8" max="8" width="10.85546875" style="4" customWidth="1"/>
    <col min="9" max="9" width="12.28515625" style="4" customWidth="1"/>
    <col min="10" max="10" width="17.42578125" style="4" customWidth="1"/>
    <col min="11" max="11" width="10.5703125" style="4" customWidth="1"/>
    <col min="12" max="12" width="10.85546875" style="4" customWidth="1"/>
    <col min="13" max="16384" width="9.140625" style="4"/>
  </cols>
  <sheetData>
    <row r="1" spans="2:12" s="64" customFormat="1" ht="15" customHeight="1" x14ac:dyDescent="0.3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2:12" s="64" customFormat="1" ht="20.25" customHeight="1" x14ac:dyDescent="0.3">
      <c r="B2" s="238" t="s">
        <v>169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</row>
    <row r="3" spans="2:12" s="64" customFormat="1" ht="15.75" customHeight="1" x14ac:dyDescent="0.3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2:12" ht="28.5" customHeight="1" x14ac:dyDescent="0.2">
      <c r="B4" s="215" t="s">
        <v>14</v>
      </c>
      <c r="C4" s="244" t="s">
        <v>175</v>
      </c>
      <c r="D4" s="255"/>
      <c r="E4" s="255"/>
      <c r="F4" s="255"/>
      <c r="G4" s="255"/>
      <c r="H4" s="255"/>
      <c r="I4" s="255"/>
      <c r="J4" s="256"/>
      <c r="K4" s="242" t="s">
        <v>222</v>
      </c>
      <c r="L4" s="242"/>
    </row>
    <row r="5" spans="2:12" ht="23.25" customHeight="1" x14ac:dyDescent="0.2">
      <c r="B5" s="216"/>
      <c r="C5" s="296" t="s">
        <v>15</v>
      </c>
      <c r="D5" s="294" t="s">
        <v>35</v>
      </c>
      <c r="E5" s="242" t="s">
        <v>75</v>
      </c>
      <c r="F5" s="242"/>
      <c r="G5" s="242"/>
      <c r="H5" s="242"/>
      <c r="I5" s="242"/>
      <c r="J5" s="242"/>
      <c r="K5" s="242"/>
      <c r="L5" s="242"/>
    </row>
    <row r="6" spans="2:12" ht="63" customHeight="1" x14ac:dyDescent="0.2">
      <c r="B6" s="216"/>
      <c r="C6" s="297"/>
      <c r="D6" s="299"/>
      <c r="E6" s="242" t="s">
        <v>170</v>
      </c>
      <c r="F6" s="242"/>
      <c r="G6" s="244" t="s">
        <v>207</v>
      </c>
      <c r="H6" s="255"/>
      <c r="I6" s="256"/>
      <c r="J6" s="292" t="s">
        <v>177</v>
      </c>
      <c r="K6" s="292" t="s">
        <v>157</v>
      </c>
      <c r="L6" s="292" t="s">
        <v>158</v>
      </c>
    </row>
    <row r="7" spans="2:12" ht="46.5" customHeight="1" x14ac:dyDescent="0.2">
      <c r="B7" s="217"/>
      <c r="C7" s="298"/>
      <c r="D7" s="295"/>
      <c r="E7" s="28" t="s">
        <v>157</v>
      </c>
      <c r="F7" s="28" t="s">
        <v>158</v>
      </c>
      <c r="G7" s="40" t="s">
        <v>157</v>
      </c>
      <c r="H7" s="40" t="s">
        <v>158</v>
      </c>
      <c r="I7" s="40" t="s">
        <v>176</v>
      </c>
      <c r="J7" s="293"/>
      <c r="K7" s="293"/>
      <c r="L7" s="293"/>
    </row>
    <row r="8" spans="2:12" ht="24.95" customHeight="1" x14ac:dyDescent="0.2">
      <c r="B8" s="145" t="s">
        <v>0</v>
      </c>
      <c r="C8" s="120">
        <f>F8+H8+I8+J8</f>
        <v>701</v>
      </c>
      <c r="D8" s="136">
        <f>C8/'1.1. Кол-во ГС'!L7</f>
        <v>0.14795272266779233</v>
      </c>
      <c r="E8" s="137">
        <v>246</v>
      </c>
      <c r="F8" s="93">
        <v>565</v>
      </c>
      <c r="G8" s="93">
        <v>27</v>
      </c>
      <c r="H8" s="93">
        <v>31</v>
      </c>
      <c r="I8" s="93">
        <v>0</v>
      </c>
      <c r="J8" s="93">
        <v>105</v>
      </c>
      <c r="K8" s="93">
        <v>31.7</v>
      </c>
      <c r="L8" s="93">
        <v>134.9</v>
      </c>
    </row>
    <row r="9" spans="2:12" ht="24.95" customHeight="1" x14ac:dyDescent="0.2">
      <c r="B9" s="145" t="s">
        <v>1</v>
      </c>
      <c r="C9" s="120">
        <f t="shared" ref="C9:C22" si="0">F9+H9+I9+J9</f>
        <v>668</v>
      </c>
      <c r="D9" s="136">
        <f>C9/'1.1. Кол-во ГС'!L8</f>
        <v>0.59910313901345291</v>
      </c>
      <c r="E9" s="137">
        <v>336</v>
      </c>
      <c r="F9" s="93">
        <v>344</v>
      </c>
      <c r="G9" s="93">
        <v>9</v>
      </c>
      <c r="H9" s="93">
        <v>11</v>
      </c>
      <c r="I9" s="93">
        <v>7</v>
      </c>
      <c r="J9" s="93">
        <v>306</v>
      </c>
      <c r="K9" s="93">
        <v>191.44</v>
      </c>
      <c r="L9" s="93">
        <v>69.94</v>
      </c>
    </row>
    <row r="10" spans="2:12" ht="24.95" customHeight="1" x14ac:dyDescent="0.2">
      <c r="B10" s="145" t="s">
        <v>2</v>
      </c>
      <c r="C10" s="120">
        <f t="shared" si="0"/>
        <v>737</v>
      </c>
      <c r="D10" s="136">
        <f>C10/'1.1. Кол-во ГС'!L9</f>
        <v>0.65862377122430737</v>
      </c>
      <c r="E10" s="93">
        <v>94</v>
      </c>
      <c r="F10" s="93">
        <v>50</v>
      </c>
      <c r="G10" s="93">
        <v>350</v>
      </c>
      <c r="H10" s="93">
        <v>687</v>
      </c>
      <c r="I10" s="93">
        <v>0</v>
      </c>
      <c r="J10" s="93">
        <v>0</v>
      </c>
      <c r="K10" s="93">
        <v>238</v>
      </c>
      <c r="L10" s="93">
        <v>45</v>
      </c>
    </row>
    <row r="11" spans="2:12" ht="24.95" customHeight="1" x14ac:dyDescent="0.2">
      <c r="B11" s="145" t="s">
        <v>3</v>
      </c>
      <c r="C11" s="120">
        <f t="shared" si="0"/>
        <v>1982</v>
      </c>
      <c r="D11" s="136">
        <f>C11/'1.1. Кол-во ГС'!L10</f>
        <v>0.36936265374580696</v>
      </c>
      <c r="E11" s="93">
        <v>1484</v>
      </c>
      <c r="F11" s="93">
        <v>1484</v>
      </c>
      <c r="G11" s="93">
        <v>0</v>
      </c>
      <c r="H11" s="93">
        <v>0</v>
      </c>
      <c r="I11" s="93">
        <v>21</v>
      </c>
      <c r="J11" s="93">
        <v>477</v>
      </c>
      <c r="K11" s="93">
        <v>2329</v>
      </c>
      <c r="L11" s="93">
        <v>2329</v>
      </c>
    </row>
    <row r="12" spans="2:12" ht="24.95" customHeight="1" x14ac:dyDescent="0.2">
      <c r="B12" s="145" t="s">
        <v>4</v>
      </c>
      <c r="C12" s="120">
        <f t="shared" si="0"/>
        <v>183</v>
      </c>
      <c r="D12" s="136">
        <f>C12/'1.1. Кол-во ГС'!L11</f>
        <v>0.1011049723756906</v>
      </c>
      <c r="E12" s="93">
        <v>57</v>
      </c>
      <c r="F12" s="93">
        <v>57</v>
      </c>
      <c r="G12" s="93">
        <v>126</v>
      </c>
      <c r="H12" s="93">
        <v>126</v>
      </c>
      <c r="I12" s="93">
        <v>0</v>
      </c>
      <c r="J12" s="93">
        <v>0</v>
      </c>
      <c r="K12" s="93">
        <v>349</v>
      </c>
      <c r="L12" s="93">
        <v>349</v>
      </c>
    </row>
    <row r="13" spans="2:12" ht="24.95" customHeight="1" x14ac:dyDescent="0.2">
      <c r="B13" s="145" t="s">
        <v>5</v>
      </c>
      <c r="C13" s="120">
        <f t="shared" si="0"/>
        <v>393</v>
      </c>
      <c r="D13" s="136">
        <f>C13/'1.1. Кол-во ГС'!L12</f>
        <v>0.30944881889763781</v>
      </c>
      <c r="E13" s="93">
        <v>85</v>
      </c>
      <c r="F13" s="93">
        <v>157</v>
      </c>
      <c r="G13" s="93">
        <v>5</v>
      </c>
      <c r="H13" s="93">
        <v>12</v>
      </c>
      <c r="I13" s="93">
        <v>30</v>
      </c>
      <c r="J13" s="93">
        <v>194</v>
      </c>
      <c r="K13" s="93">
        <v>6</v>
      </c>
      <c r="L13" s="93">
        <v>6</v>
      </c>
    </row>
    <row r="14" spans="2:12" ht="24.95" customHeight="1" x14ac:dyDescent="0.2">
      <c r="B14" s="145" t="s">
        <v>6</v>
      </c>
      <c r="C14" s="120">
        <f t="shared" si="0"/>
        <v>192</v>
      </c>
      <c r="D14" s="136">
        <f>C14/'1.1. Кол-во ГС'!L13</f>
        <v>6.1302681992337162E-2</v>
      </c>
      <c r="E14" s="93">
        <v>100</v>
      </c>
      <c r="F14" s="93">
        <v>191</v>
      </c>
      <c r="G14" s="93">
        <v>0</v>
      </c>
      <c r="H14" s="93">
        <v>0</v>
      </c>
      <c r="I14" s="93">
        <v>0</v>
      </c>
      <c r="J14" s="93">
        <v>1</v>
      </c>
      <c r="K14" s="93">
        <v>1535</v>
      </c>
      <c r="L14" s="93">
        <v>1557</v>
      </c>
    </row>
    <row r="15" spans="2:12" ht="24.95" customHeight="1" x14ac:dyDescent="0.2">
      <c r="B15" s="145" t="s">
        <v>7</v>
      </c>
      <c r="C15" s="120">
        <f t="shared" si="0"/>
        <v>74</v>
      </c>
      <c r="D15" s="136">
        <f>C15/'1.1. Кол-во ГС'!L14</f>
        <v>4.1065482796892344E-2</v>
      </c>
      <c r="E15" s="93">
        <v>9</v>
      </c>
      <c r="F15" s="93">
        <v>61</v>
      </c>
      <c r="G15" s="93">
        <v>9</v>
      </c>
      <c r="H15" s="93">
        <v>2</v>
      </c>
      <c r="I15" s="93">
        <v>7</v>
      </c>
      <c r="J15" s="93">
        <v>4</v>
      </c>
      <c r="K15" s="93">
        <v>30</v>
      </c>
      <c r="L15" s="93">
        <v>157</v>
      </c>
    </row>
    <row r="16" spans="2:12" ht="24.95" customHeight="1" x14ac:dyDescent="0.2">
      <c r="B16" s="145" t="s">
        <v>8</v>
      </c>
      <c r="C16" s="120">
        <f t="shared" si="0"/>
        <v>6073</v>
      </c>
      <c r="D16" s="136">
        <f>C16/'1.1. Кол-во ГС'!L15</f>
        <v>1.5417618684945418</v>
      </c>
      <c r="E16" s="93">
        <v>2800</v>
      </c>
      <c r="F16" s="93">
        <v>5980</v>
      </c>
      <c r="G16" s="93">
        <v>5</v>
      </c>
      <c r="H16" s="93">
        <v>1</v>
      </c>
      <c r="I16" s="93">
        <v>0</v>
      </c>
      <c r="J16" s="93">
        <v>92</v>
      </c>
      <c r="K16" s="93">
        <v>279.89999999999998</v>
      </c>
      <c r="L16" s="93">
        <v>206.39</v>
      </c>
    </row>
    <row r="17" spans="2:12" ht="24.95" customHeight="1" x14ac:dyDescent="0.2">
      <c r="B17" s="145" t="s">
        <v>9</v>
      </c>
      <c r="C17" s="120">
        <f t="shared" si="0"/>
        <v>1302</v>
      </c>
      <c r="D17" s="136">
        <f>C17/'1.1. Кол-во ГС'!L16</f>
        <v>0.66496424923391217</v>
      </c>
      <c r="E17" s="93">
        <v>896</v>
      </c>
      <c r="F17" s="93">
        <v>692</v>
      </c>
      <c r="G17" s="93">
        <v>86</v>
      </c>
      <c r="H17" s="93">
        <v>82</v>
      </c>
      <c r="I17" s="93">
        <v>0</v>
      </c>
      <c r="J17" s="93">
        <v>528</v>
      </c>
      <c r="K17" s="93">
        <v>166</v>
      </c>
      <c r="L17" s="93">
        <v>81</v>
      </c>
    </row>
    <row r="18" spans="2:12" ht="24.95" customHeight="1" x14ac:dyDescent="0.2">
      <c r="B18" s="145" t="s">
        <v>10</v>
      </c>
      <c r="C18" s="120">
        <f t="shared" si="0"/>
        <v>301</v>
      </c>
      <c r="D18" s="136">
        <f>C18/'1.1. Кол-во ГС'!L17</f>
        <v>0.2026936026936027</v>
      </c>
      <c r="E18" s="93">
        <v>300</v>
      </c>
      <c r="F18" s="93">
        <v>301</v>
      </c>
      <c r="G18" s="93">
        <v>0</v>
      </c>
      <c r="H18" s="93">
        <v>0</v>
      </c>
      <c r="I18" s="93">
        <v>0</v>
      </c>
      <c r="J18" s="93">
        <v>0</v>
      </c>
      <c r="K18" s="93">
        <v>242.6</v>
      </c>
      <c r="L18" s="93">
        <v>245.7</v>
      </c>
    </row>
    <row r="19" spans="2:12" ht="24.95" customHeight="1" x14ac:dyDescent="0.2">
      <c r="B19" s="145" t="s">
        <v>11</v>
      </c>
      <c r="C19" s="120">
        <f t="shared" si="0"/>
        <v>549</v>
      </c>
      <c r="D19" s="136">
        <f>C19/'1.1. Кол-во ГС'!L18</f>
        <v>0.13919878296146046</v>
      </c>
      <c r="E19" s="93">
        <v>187</v>
      </c>
      <c r="F19" s="93">
        <v>497</v>
      </c>
      <c r="G19" s="93">
        <v>0</v>
      </c>
      <c r="H19" s="93">
        <v>52</v>
      </c>
      <c r="I19" s="93">
        <v>0</v>
      </c>
      <c r="J19" s="93">
        <v>0</v>
      </c>
      <c r="K19" s="93">
        <v>656.11</v>
      </c>
      <c r="L19" s="93">
        <v>89.27</v>
      </c>
    </row>
    <row r="20" spans="2:12" ht="24.95" customHeight="1" x14ac:dyDescent="0.2">
      <c r="B20" s="145" t="s">
        <v>12</v>
      </c>
      <c r="C20" s="120">
        <f t="shared" si="0"/>
        <v>140</v>
      </c>
      <c r="D20" s="136">
        <f>C20/'1.1. Кол-во ГС'!L19</f>
        <v>5.9498512537186569E-2</v>
      </c>
      <c r="E20" s="93">
        <v>203</v>
      </c>
      <c r="F20" s="93">
        <v>113</v>
      </c>
      <c r="G20" s="93">
        <v>10</v>
      </c>
      <c r="H20" s="93">
        <v>22</v>
      </c>
      <c r="I20" s="93">
        <v>5</v>
      </c>
      <c r="J20" s="93">
        <v>0</v>
      </c>
      <c r="K20" s="93">
        <v>0</v>
      </c>
      <c r="L20" s="93">
        <v>0</v>
      </c>
    </row>
    <row r="21" spans="2:12" ht="24.95" customHeight="1" x14ac:dyDescent="0.2">
      <c r="B21" s="145" t="s">
        <v>13</v>
      </c>
      <c r="C21" s="120">
        <f t="shared" si="0"/>
        <v>2100</v>
      </c>
      <c r="D21" s="136">
        <f>C21/'1.1. Кол-во ГС'!L20</f>
        <v>1.5945330296127562</v>
      </c>
      <c r="E21" s="93">
        <v>498</v>
      </c>
      <c r="F21" s="93">
        <v>1362</v>
      </c>
      <c r="G21" s="93">
        <v>15</v>
      </c>
      <c r="H21" s="93">
        <v>15</v>
      </c>
      <c r="I21" s="93">
        <v>18</v>
      </c>
      <c r="J21" s="93">
        <v>705</v>
      </c>
      <c r="K21" s="93">
        <v>176</v>
      </c>
      <c r="L21" s="93">
        <v>200</v>
      </c>
    </row>
    <row r="22" spans="2:12" ht="24.95" customHeight="1" x14ac:dyDescent="0.2">
      <c r="B22" s="144" t="s">
        <v>16</v>
      </c>
      <c r="C22" s="121">
        <f t="shared" si="0"/>
        <v>15395</v>
      </c>
      <c r="D22" s="138">
        <f>C22/'1.1. Кол-во ГС'!L21</f>
        <v>0.4355267624759534</v>
      </c>
      <c r="E22" s="97">
        <f>SUM(E8:E21)</f>
        <v>7295</v>
      </c>
      <c r="F22" s="97">
        <f t="shared" ref="F22:L22" si="1">SUM(F8:F21)</f>
        <v>11854</v>
      </c>
      <c r="G22" s="97">
        <f t="shared" si="1"/>
        <v>642</v>
      </c>
      <c r="H22" s="97">
        <f t="shared" si="1"/>
        <v>1041</v>
      </c>
      <c r="I22" s="97">
        <f t="shared" si="1"/>
        <v>88</v>
      </c>
      <c r="J22" s="97">
        <f t="shared" si="1"/>
        <v>2412</v>
      </c>
      <c r="K22" s="97">
        <f t="shared" si="1"/>
        <v>6230.7499999999991</v>
      </c>
      <c r="L22" s="97">
        <f t="shared" si="1"/>
        <v>5470.2000000000007</v>
      </c>
    </row>
    <row r="23" spans="2:12" x14ac:dyDescent="0.2">
      <c r="B23" s="74"/>
      <c r="C23" s="74"/>
      <c r="D23" s="74"/>
    </row>
  </sheetData>
  <sheetProtection formatCells="0" formatColumns="0" formatRows="0" selectLockedCells="1"/>
  <mergeCells count="12">
    <mergeCell ref="B2:L2"/>
    <mergeCell ref="E6:F6"/>
    <mergeCell ref="B4:B7"/>
    <mergeCell ref="C4:J4"/>
    <mergeCell ref="C5:C7"/>
    <mergeCell ref="D5:D7"/>
    <mergeCell ref="G6:I6"/>
    <mergeCell ref="E5:J5"/>
    <mergeCell ref="J6:J7"/>
    <mergeCell ref="K4:L5"/>
    <mergeCell ref="K6:K7"/>
    <mergeCell ref="L6:L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FA5A-25B5-4913-A41E-B4B692933F82}">
  <sheetPr>
    <pageSetUpPr fitToPage="1"/>
  </sheetPr>
  <dimension ref="B1:I22"/>
  <sheetViews>
    <sheetView view="pageBreakPreview" topLeftCell="A3" zoomScaleNormal="100" zoomScaleSheetLayoutView="100" workbookViewId="0">
      <selection activeCell="P6" sqref="P6"/>
    </sheetView>
  </sheetViews>
  <sheetFormatPr defaultRowHeight="12.75" x14ac:dyDescent="0.2"/>
  <cols>
    <col min="1" max="1" width="0.85546875" style="4" customWidth="1"/>
    <col min="2" max="2" width="31.42578125" style="4" customWidth="1"/>
    <col min="3" max="3" width="13.28515625" style="4" customWidth="1"/>
    <col min="4" max="4" width="11.85546875" style="4" customWidth="1"/>
    <col min="5" max="8" width="10.7109375" style="4" customWidth="1"/>
    <col min="9" max="9" width="23.85546875" style="4" customWidth="1"/>
    <col min="10" max="10" width="7.5703125" style="4" customWidth="1"/>
    <col min="11" max="16384" width="9.140625" style="4"/>
  </cols>
  <sheetData>
    <row r="1" spans="2:9" s="64" customFormat="1" ht="15" customHeight="1" x14ac:dyDescent="0.3">
      <c r="B1" s="73"/>
      <c r="C1" s="73"/>
      <c r="D1" s="73"/>
      <c r="E1" s="73"/>
      <c r="F1" s="73"/>
      <c r="G1" s="73"/>
      <c r="H1" s="73"/>
      <c r="I1" s="73"/>
    </row>
    <row r="2" spans="2:9" s="64" customFormat="1" ht="24.75" customHeight="1" x14ac:dyDescent="0.3">
      <c r="B2" s="238" t="s">
        <v>109</v>
      </c>
      <c r="C2" s="238"/>
      <c r="D2" s="238"/>
      <c r="E2" s="238"/>
      <c r="F2" s="238"/>
      <c r="G2" s="238"/>
      <c r="H2" s="238"/>
      <c r="I2" s="238"/>
    </row>
    <row r="3" spans="2:9" s="64" customFormat="1" ht="15.75" customHeight="1" x14ac:dyDescent="0.3">
      <c r="B3" s="73"/>
      <c r="C3" s="73"/>
      <c r="D3" s="73"/>
      <c r="E3" s="73"/>
      <c r="F3" s="73"/>
      <c r="G3" s="73"/>
      <c r="H3" s="73"/>
      <c r="I3" s="10"/>
    </row>
    <row r="4" spans="2:9" ht="16.5" customHeight="1" x14ac:dyDescent="0.2">
      <c r="B4" s="229" t="s">
        <v>14</v>
      </c>
      <c r="C4" s="257" t="s">
        <v>103</v>
      </c>
      <c r="D4" s="277" t="s">
        <v>35</v>
      </c>
      <c r="E4" s="242" t="s">
        <v>107</v>
      </c>
      <c r="F4" s="242"/>
      <c r="G4" s="242"/>
      <c r="H4" s="242"/>
      <c r="I4" s="292" t="s">
        <v>110</v>
      </c>
    </row>
    <row r="5" spans="2:9" ht="102" customHeight="1" x14ac:dyDescent="0.2">
      <c r="B5" s="229"/>
      <c r="C5" s="257"/>
      <c r="D5" s="277"/>
      <c r="E5" s="33" t="s">
        <v>104</v>
      </c>
      <c r="F5" s="23" t="s">
        <v>105</v>
      </c>
      <c r="G5" s="33" t="s">
        <v>106</v>
      </c>
      <c r="H5" s="23" t="s">
        <v>105</v>
      </c>
      <c r="I5" s="293"/>
    </row>
    <row r="6" spans="2:9" ht="24.95" customHeight="1" x14ac:dyDescent="0.2">
      <c r="B6" s="145" t="s">
        <v>0</v>
      </c>
      <c r="C6" s="120">
        <f>E6+G6</f>
        <v>805</v>
      </c>
      <c r="D6" s="63">
        <f>C6/'1.2. Кол-во МС'!H7</f>
        <v>0.10087719298245613</v>
      </c>
      <c r="E6" s="93">
        <v>35</v>
      </c>
      <c r="F6" s="63">
        <f>E6/C6</f>
        <v>4.3478260869565216E-2</v>
      </c>
      <c r="G6" s="93">
        <v>770</v>
      </c>
      <c r="H6" s="63">
        <f>G6/C6</f>
        <v>0.95652173913043481</v>
      </c>
      <c r="I6" s="93">
        <v>1744</v>
      </c>
    </row>
    <row r="7" spans="2:9" ht="24.95" customHeight="1" x14ac:dyDescent="0.2">
      <c r="B7" s="145" t="s">
        <v>1</v>
      </c>
      <c r="C7" s="120">
        <f t="shared" ref="C7:C19" si="0">E7+G7</f>
        <v>473</v>
      </c>
      <c r="D7" s="63">
        <f>C7/'1.2. Кол-во МС'!H8</f>
        <v>0.29452054794520549</v>
      </c>
      <c r="E7" s="93">
        <v>59</v>
      </c>
      <c r="F7" s="63">
        <f t="shared" ref="F7:F20" si="1">E7/C7</f>
        <v>0.12473572938689217</v>
      </c>
      <c r="G7" s="93">
        <v>414</v>
      </c>
      <c r="H7" s="63">
        <f t="shared" ref="H7:H20" si="2">G7/C7</f>
        <v>0.87526427061310785</v>
      </c>
      <c r="I7" s="93">
        <v>121</v>
      </c>
    </row>
    <row r="8" spans="2:9" ht="24.95" customHeight="1" x14ac:dyDescent="0.2">
      <c r="B8" s="145" t="s">
        <v>2</v>
      </c>
      <c r="C8" s="120">
        <f t="shared" si="0"/>
        <v>655</v>
      </c>
      <c r="D8" s="63">
        <f>C8/'1.2. Кол-во МС'!H9</f>
        <v>0.33797729618163053</v>
      </c>
      <c r="E8" s="93">
        <v>21</v>
      </c>
      <c r="F8" s="63">
        <f t="shared" si="1"/>
        <v>3.2061068702290078E-2</v>
      </c>
      <c r="G8" s="93">
        <v>634</v>
      </c>
      <c r="H8" s="63">
        <f t="shared" si="2"/>
        <v>0.96793893129770991</v>
      </c>
      <c r="I8" s="93">
        <v>590</v>
      </c>
    </row>
    <row r="9" spans="2:9" ht="24.95" customHeight="1" x14ac:dyDescent="0.2">
      <c r="B9" s="145" t="s">
        <v>3</v>
      </c>
      <c r="C9" s="120">
        <f t="shared" si="0"/>
        <v>1944</v>
      </c>
      <c r="D9" s="63">
        <f>C9/'1.2. Кол-во МС'!H10</f>
        <v>0.31795878312070658</v>
      </c>
      <c r="E9" s="93">
        <v>3</v>
      </c>
      <c r="F9" s="63">
        <f t="shared" si="1"/>
        <v>1.5432098765432098E-3</v>
      </c>
      <c r="G9" s="93">
        <v>1941</v>
      </c>
      <c r="H9" s="63">
        <f t="shared" si="2"/>
        <v>0.99845679012345678</v>
      </c>
      <c r="I9" s="93">
        <v>881</v>
      </c>
    </row>
    <row r="10" spans="2:9" ht="24.95" customHeight="1" x14ac:dyDescent="0.2">
      <c r="B10" s="145" t="s">
        <v>4</v>
      </c>
      <c r="C10" s="120">
        <f t="shared" si="0"/>
        <v>1002</v>
      </c>
      <c r="D10" s="63">
        <f>C10/'1.2. Кол-во МС'!H11</f>
        <v>0.3090684762492289</v>
      </c>
      <c r="E10" s="93">
        <v>32</v>
      </c>
      <c r="F10" s="63">
        <f t="shared" si="1"/>
        <v>3.1936127744510975E-2</v>
      </c>
      <c r="G10" s="93">
        <v>970</v>
      </c>
      <c r="H10" s="63">
        <f t="shared" si="2"/>
        <v>0.96806387225548907</v>
      </c>
      <c r="I10" s="93">
        <v>340</v>
      </c>
    </row>
    <row r="11" spans="2:9" ht="24.95" customHeight="1" x14ac:dyDescent="0.3">
      <c r="B11" s="145" t="s">
        <v>5</v>
      </c>
      <c r="C11" s="120">
        <f t="shared" si="0"/>
        <v>478</v>
      </c>
      <c r="D11" s="63">
        <f>C11/'1.2. Кол-во МС'!H12</f>
        <v>0.20639032815198619</v>
      </c>
      <c r="E11" s="94">
        <v>18</v>
      </c>
      <c r="F11" s="63">
        <f t="shared" si="1"/>
        <v>3.7656903765690378E-2</v>
      </c>
      <c r="G11" s="94">
        <v>460</v>
      </c>
      <c r="H11" s="63">
        <f t="shared" si="2"/>
        <v>0.96234309623430958</v>
      </c>
      <c r="I11" s="93">
        <v>79</v>
      </c>
    </row>
    <row r="12" spans="2:9" ht="24.95" customHeight="1" x14ac:dyDescent="0.2">
      <c r="B12" s="145" t="s">
        <v>6</v>
      </c>
      <c r="C12" s="120">
        <f t="shared" si="0"/>
        <v>912</v>
      </c>
      <c r="D12" s="63">
        <f>C12/'1.2. Кол-во МС'!H13</f>
        <v>0.13906678865507777</v>
      </c>
      <c r="E12" s="93">
        <v>69</v>
      </c>
      <c r="F12" s="63">
        <f t="shared" si="1"/>
        <v>7.5657894736842105E-2</v>
      </c>
      <c r="G12" s="93">
        <v>843</v>
      </c>
      <c r="H12" s="63">
        <f t="shared" si="2"/>
        <v>0.92434210526315785</v>
      </c>
      <c r="I12" s="93">
        <v>299</v>
      </c>
    </row>
    <row r="13" spans="2:9" ht="24.95" customHeight="1" x14ac:dyDescent="0.2">
      <c r="B13" s="145" t="s">
        <v>7</v>
      </c>
      <c r="C13" s="120">
        <f t="shared" si="0"/>
        <v>710</v>
      </c>
      <c r="D13" s="63">
        <f>C13/'1.2. Кол-во МС'!H14</f>
        <v>0.17224648229015041</v>
      </c>
      <c r="E13" s="93">
        <v>34</v>
      </c>
      <c r="F13" s="63">
        <f t="shared" si="1"/>
        <v>4.788732394366197E-2</v>
      </c>
      <c r="G13" s="93">
        <v>676</v>
      </c>
      <c r="H13" s="63">
        <f t="shared" si="2"/>
        <v>0.95211267605633798</v>
      </c>
      <c r="I13" s="93">
        <v>239</v>
      </c>
    </row>
    <row r="14" spans="2:9" ht="24.95" customHeight="1" x14ac:dyDescent="0.2">
      <c r="B14" s="145" t="s">
        <v>8</v>
      </c>
      <c r="C14" s="120">
        <f t="shared" si="0"/>
        <v>1526</v>
      </c>
      <c r="D14" s="63">
        <f>C14/'1.2. Кол-во МС'!H15</f>
        <v>0.19958148051268637</v>
      </c>
      <c r="E14" s="93">
        <v>67</v>
      </c>
      <c r="F14" s="63">
        <f t="shared" si="1"/>
        <v>4.3905635648754916E-2</v>
      </c>
      <c r="G14" s="93">
        <v>1459</v>
      </c>
      <c r="H14" s="63">
        <f t="shared" si="2"/>
        <v>0.95609436435124506</v>
      </c>
      <c r="I14" s="93">
        <v>922</v>
      </c>
    </row>
    <row r="15" spans="2:9" ht="24.95" customHeight="1" x14ac:dyDescent="0.2">
      <c r="B15" s="145" t="s">
        <v>9</v>
      </c>
      <c r="C15" s="120">
        <f t="shared" si="0"/>
        <v>946</v>
      </c>
      <c r="D15" s="63">
        <f>C15/'1.2. Кол-во МС'!H16</f>
        <v>0.19405128205128205</v>
      </c>
      <c r="E15" s="93">
        <v>71</v>
      </c>
      <c r="F15" s="63">
        <f t="shared" si="1"/>
        <v>7.5052854122621568E-2</v>
      </c>
      <c r="G15" s="93">
        <v>875</v>
      </c>
      <c r="H15" s="63">
        <f t="shared" si="2"/>
        <v>0.92494714587737847</v>
      </c>
      <c r="I15" s="93">
        <v>588</v>
      </c>
    </row>
    <row r="16" spans="2:9" ht="24.95" customHeight="1" x14ac:dyDescent="0.2">
      <c r="B16" s="145" t="s">
        <v>10</v>
      </c>
      <c r="C16" s="120">
        <f t="shared" si="0"/>
        <v>1284</v>
      </c>
      <c r="D16" s="63">
        <f>C16/'1.2. Кол-во МС'!H17</f>
        <v>0.39912962387317374</v>
      </c>
      <c r="E16" s="93">
        <v>63</v>
      </c>
      <c r="F16" s="63">
        <f t="shared" si="1"/>
        <v>4.9065420560747662E-2</v>
      </c>
      <c r="G16" s="93">
        <v>1221</v>
      </c>
      <c r="H16" s="63">
        <f t="shared" si="2"/>
        <v>0.9509345794392523</v>
      </c>
      <c r="I16" s="93">
        <v>817</v>
      </c>
    </row>
    <row r="17" spans="2:9" ht="24.95" customHeight="1" x14ac:dyDescent="0.2">
      <c r="B17" s="145" t="s">
        <v>11</v>
      </c>
      <c r="C17" s="120">
        <f t="shared" si="0"/>
        <v>2184</v>
      </c>
      <c r="D17" s="63">
        <f>C17/'1.2. Кол-во МС'!H18</f>
        <v>0.35944700460829493</v>
      </c>
      <c r="E17" s="93">
        <v>75</v>
      </c>
      <c r="F17" s="63">
        <f t="shared" si="1"/>
        <v>3.4340659340659344E-2</v>
      </c>
      <c r="G17" s="93">
        <v>2109</v>
      </c>
      <c r="H17" s="63">
        <f t="shared" si="2"/>
        <v>0.96565934065934067</v>
      </c>
      <c r="I17" s="93">
        <v>251</v>
      </c>
    </row>
    <row r="18" spans="2:9" ht="24.95" customHeight="1" x14ac:dyDescent="0.2">
      <c r="B18" s="145" t="s">
        <v>12</v>
      </c>
      <c r="C18" s="120">
        <f t="shared" si="0"/>
        <v>630</v>
      </c>
      <c r="D18" s="63">
        <f>C18/'1.2. Кол-во МС'!H19</f>
        <v>0.1251987281399046</v>
      </c>
      <c r="E18" s="93">
        <v>139</v>
      </c>
      <c r="F18" s="63">
        <f t="shared" si="1"/>
        <v>0.22063492063492063</v>
      </c>
      <c r="G18" s="93">
        <v>491</v>
      </c>
      <c r="H18" s="63">
        <f t="shared" si="2"/>
        <v>0.77936507936507937</v>
      </c>
      <c r="I18" s="93">
        <v>108</v>
      </c>
    </row>
    <row r="19" spans="2:9" ht="24.95" customHeight="1" x14ac:dyDescent="0.2">
      <c r="B19" s="145" t="s">
        <v>13</v>
      </c>
      <c r="C19" s="120">
        <f t="shared" si="0"/>
        <v>664</v>
      </c>
      <c r="D19" s="63">
        <f>C19/'1.2. Кол-во МС'!H20</f>
        <v>0.36165577342047928</v>
      </c>
      <c r="E19" s="93">
        <v>28</v>
      </c>
      <c r="F19" s="63">
        <f t="shared" si="1"/>
        <v>4.2168674698795178E-2</v>
      </c>
      <c r="G19" s="93">
        <v>636</v>
      </c>
      <c r="H19" s="63">
        <f t="shared" si="2"/>
        <v>0.95783132530120485</v>
      </c>
      <c r="I19" s="93">
        <v>969</v>
      </c>
    </row>
    <row r="20" spans="2:9" ht="24.95" customHeight="1" x14ac:dyDescent="0.2">
      <c r="B20" s="144" t="s">
        <v>16</v>
      </c>
      <c r="C20" s="121">
        <f>E20+G20</f>
        <v>14213</v>
      </c>
      <c r="D20" s="122">
        <f>C20/'1.2. Кол-во МС'!H21</f>
        <v>0.22719716103455992</v>
      </c>
      <c r="E20" s="97">
        <f>SUM(E6:E19)</f>
        <v>714</v>
      </c>
      <c r="F20" s="122">
        <f t="shared" si="1"/>
        <v>5.0235699711531696E-2</v>
      </c>
      <c r="G20" s="97">
        <f>SUM(G6:G19)</f>
        <v>13499</v>
      </c>
      <c r="H20" s="122">
        <f t="shared" si="2"/>
        <v>0.94976430028846826</v>
      </c>
      <c r="I20" s="97">
        <f>SUM(I6:I19)</f>
        <v>7948</v>
      </c>
    </row>
    <row r="21" spans="2:9" x14ac:dyDescent="0.2">
      <c r="B21" s="74"/>
      <c r="C21" s="74"/>
      <c r="D21" s="74"/>
    </row>
    <row r="22" spans="2:9" ht="38.25" x14ac:dyDescent="0.2">
      <c r="C22" s="90" t="s">
        <v>231</v>
      </c>
      <c r="D22" s="17"/>
      <c r="E22" s="17"/>
      <c r="F22" s="17"/>
      <c r="G22" s="17"/>
      <c r="H22" s="17"/>
      <c r="I22" s="17"/>
    </row>
  </sheetData>
  <sheetProtection formatCells="0" formatColumns="0" formatRows="0" selectLockedCells="1"/>
  <mergeCells count="6">
    <mergeCell ref="B2:I2"/>
    <mergeCell ref="B4:B5"/>
    <mergeCell ref="C4:C5"/>
    <mergeCell ref="D4:D5"/>
    <mergeCell ref="E4:H4"/>
    <mergeCell ref="I4:I5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19703-D530-4CA2-B58E-648945FA9B5A}">
  <sheetPr>
    <pageSetUpPr fitToPage="1"/>
  </sheetPr>
  <dimension ref="B2:U21"/>
  <sheetViews>
    <sheetView view="pageBreakPreview" zoomScale="90" zoomScaleNormal="90" zoomScaleSheetLayoutView="90" workbookViewId="0">
      <selection activeCell="B3" sqref="B3"/>
    </sheetView>
  </sheetViews>
  <sheetFormatPr defaultRowHeight="12.75" x14ac:dyDescent="0.2"/>
  <cols>
    <col min="1" max="1" width="2" style="4" customWidth="1"/>
    <col min="2" max="2" width="31.42578125" style="4" customWidth="1"/>
    <col min="3" max="3" width="9.7109375" style="4" customWidth="1"/>
    <col min="4" max="4" width="9.5703125" style="4" customWidth="1"/>
    <col min="5" max="5" width="9.7109375" style="4" customWidth="1"/>
    <col min="6" max="6" width="9.7109375" style="6" customWidth="1"/>
    <col min="7" max="14" width="9.7109375" style="4" customWidth="1"/>
    <col min="15" max="15" width="9.140625" style="4"/>
    <col min="16" max="16" width="12.28515625" style="4" customWidth="1"/>
    <col min="17" max="17" width="12.42578125" style="4" customWidth="1"/>
    <col min="18" max="18" width="11.140625" style="4" customWidth="1"/>
    <col min="19" max="19" width="11.85546875" style="4" customWidth="1"/>
    <col min="20" max="20" width="11.5703125" style="4" customWidth="1"/>
    <col min="21" max="21" width="10.85546875" style="4" customWidth="1"/>
    <col min="22" max="16384" width="9.140625" style="4"/>
  </cols>
  <sheetData>
    <row r="2" spans="2:21" ht="20.25" x14ac:dyDescent="0.3">
      <c r="B2" s="191" t="s">
        <v>18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</row>
    <row r="4" spans="2:21" ht="54" customHeight="1" x14ac:dyDescent="0.2">
      <c r="B4" s="192" t="s">
        <v>14</v>
      </c>
      <c r="C4" s="188" t="s">
        <v>185</v>
      </c>
      <c r="D4" s="189"/>
      <c r="E4" s="189"/>
      <c r="F4" s="190"/>
      <c r="G4" s="188" t="s">
        <v>19</v>
      </c>
      <c r="H4" s="189"/>
      <c r="I4" s="189"/>
      <c r="J4" s="190"/>
      <c r="K4" s="188" t="s">
        <v>113</v>
      </c>
      <c r="L4" s="189"/>
      <c r="M4" s="189"/>
      <c r="N4" s="190"/>
    </row>
    <row r="5" spans="2:21" ht="21.75" customHeight="1" x14ac:dyDescent="0.2">
      <c r="B5" s="193"/>
      <c r="C5" s="186" t="s">
        <v>128</v>
      </c>
      <c r="D5" s="188" t="s">
        <v>57</v>
      </c>
      <c r="E5" s="189"/>
      <c r="F5" s="190"/>
      <c r="G5" s="186" t="s">
        <v>203</v>
      </c>
      <c r="H5" s="188" t="s">
        <v>57</v>
      </c>
      <c r="I5" s="189"/>
      <c r="J5" s="190"/>
      <c r="K5" s="186" t="s">
        <v>203</v>
      </c>
      <c r="L5" s="188" t="s">
        <v>57</v>
      </c>
      <c r="M5" s="189"/>
      <c r="N5" s="190"/>
    </row>
    <row r="6" spans="2:21" ht="148.5" customHeight="1" x14ac:dyDescent="0.2">
      <c r="B6" s="194"/>
      <c r="C6" s="187"/>
      <c r="D6" s="25" t="s">
        <v>186</v>
      </c>
      <c r="E6" s="25" t="s">
        <v>198</v>
      </c>
      <c r="F6" s="9" t="s">
        <v>183</v>
      </c>
      <c r="G6" s="187"/>
      <c r="H6" s="25" t="s">
        <v>179</v>
      </c>
      <c r="I6" s="25" t="s">
        <v>198</v>
      </c>
      <c r="J6" s="9" t="s">
        <v>183</v>
      </c>
      <c r="K6" s="187"/>
      <c r="L6" s="25" t="s">
        <v>186</v>
      </c>
      <c r="M6" s="25" t="s">
        <v>198</v>
      </c>
      <c r="N6" s="9" t="s">
        <v>183</v>
      </c>
      <c r="P6" s="156" t="s">
        <v>232</v>
      </c>
      <c r="Q6" s="156" t="s">
        <v>214</v>
      </c>
      <c r="R6" s="156" t="s">
        <v>215</v>
      </c>
      <c r="S6" s="156" t="s">
        <v>233</v>
      </c>
      <c r="T6" s="156" t="s">
        <v>214</v>
      </c>
      <c r="U6" s="156" t="s">
        <v>215</v>
      </c>
    </row>
    <row r="7" spans="2:21" ht="24.95" customHeight="1" x14ac:dyDescent="0.2">
      <c r="B7" s="145" t="s">
        <v>0</v>
      </c>
      <c r="C7" s="41">
        <f>G7+K7</f>
        <v>11079</v>
      </c>
      <c r="D7" s="41">
        <f>H7+L7</f>
        <v>10950</v>
      </c>
      <c r="E7" s="41">
        <f>I7+M7</f>
        <v>538</v>
      </c>
      <c r="F7" s="43">
        <f>D7/C7</f>
        <v>0.98835634985106957</v>
      </c>
      <c r="G7" s="44">
        <v>8108</v>
      </c>
      <c r="H7" s="44">
        <v>7980</v>
      </c>
      <c r="I7" s="44">
        <v>467</v>
      </c>
      <c r="J7" s="43">
        <f>H7/G7</f>
        <v>0.98421312284163787</v>
      </c>
      <c r="K7" s="44">
        <v>2971</v>
      </c>
      <c r="L7" s="44">
        <v>2970</v>
      </c>
      <c r="M7" s="44">
        <v>71</v>
      </c>
      <c r="N7" s="43">
        <f>L7/C7</f>
        <v>0.26807473598700243</v>
      </c>
      <c r="P7" s="44">
        <v>8103</v>
      </c>
      <c r="Q7" s="157">
        <f>G7-P7</f>
        <v>5</v>
      </c>
      <c r="R7" s="158">
        <f>Q7/P7</f>
        <v>6.1705541157595955E-4</v>
      </c>
      <c r="S7" s="44">
        <v>7990</v>
      </c>
      <c r="T7" s="157">
        <f>H7-S7</f>
        <v>-10</v>
      </c>
      <c r="U7" s="158">
        <f>T7/S7</f>
        <v>-1.2515644555694619E-3</v>
      </c>
    </row>
    <row r="8" spans="2:21" ht="24.95" customHeight="1" x14ac:dyDescent="0.2">
      <c r="B8" s="145" t="s">
        <v>1</v>
      </c>
      <c r="C8" s="41">
        <f t="shared" ref="C8:C21" si="0">G8+K8</f>
        <v>2337</v>
      </c>
      <c r="D8" s="41">
        <f t="shared" ref="D8:D21" si="1">H8+L8</f>
        <v>2151</v>
      </c>
      <c r="E8" s="41">
        <f t="shared" ref="E8:E21" si="2">I8+M8</f>
        <v>114</v>
      </c>
      <c r="F8" s="43">
        <f t="shared" ref="F8:F21" si="3">D8/C8</f>
        <v>0.92041078305519897</v>
      </c>
      <c r="G8" s="44">
        <v>1756</v>
      </c>
      <c r="H8" s="45">
        <v>1606</v>
      </c>
      <c r="I8" s="44">
        <v>104</v>
      </c>
      <c r="J8" s="43">
        <f t="shared" ref="J8:J21" si="4">H8/G8</f>
        <v>0.91457858769931666</v>
      </c>
      <c r="K8" s="44">
        <v>581</v>
      </c>
      <c r="L8" s="45">
        <v>545</v>
      </c>
      <c r="M8" s="45">
        <v>10</v>
      </c>
      <c r="N8" s="43">
        <f t="shared" ref="N8:N21" si="5">L8/C8</f>
        <v>0.23320496362858364</v>
      </c>
      <c r="P8" s="44">
        <v>1753</v>
      </c>
      <c r="Q8" s="157">
        <f t="shared" ref="Q8:Q21" si="6">G8-P8</f>
        <v>3</v>
      </c>
      <c r="R8" s="158">
        <f t="shared" ref="R8:R21" si="7">Q8/P8</f>
        <v>1.7113519680547634E-3</v>
      </c>
      <c r="S8" s="45">
        <v>1608</v>
      </c>
      <c r="T8" s="157">
        <f t="shared" ref="T8:T21" si="8">H8-S8</f>
        <v>-2</v>
      </c>
      <c r="U8" s="158">
        <f t="shared" ref="U8:U21" si="9">T8/S8</f>
        <v>-1.2437810945273632E-3</v>
      </c>
    </row>
    <row r="9" spans="2:21" ht="24.95" customHeight="1" x14ac:dyDescent="0.2">
      <c r="B9" s="145" t="s">
        <v>2</v>
      </c>
      <c r="C9" s="41">
        <f t="shared" si="0"/>
        <v>2569</v>
      </c>
      <c r="D9" s="41">
        <f t="shared" si="1"/>
        <v>2479</v>
      </c>
      <c r="E9" s="41">
        <f t="shared" si="2"/>
        <v>100</v>
      </c>
      <c r="F9" s="43">
        <f t="shared" si="3"/>
        <v>0.96496691319579608</v>
      </c>
      <c r="G9" s="44">
        <v>2002</v>
      </c>
      <c r="H9" s="45">
        <v>1938</v>
      </c>
      <c r="I9" s="44">
        <v>97</v>
      </c>
      <c r="J9" s="43">
        <f t="shared" si="4"/>
        <v>0.968031968031968</v>
      </c>
      <c r="K9" s="44">
        <v>567</v>
      </c>
      <c r="L9" s="45">
        <v>541</v>
      </c>
      <c r="M9" s="45">
        <v>3</v>
      </c>
      <c r="N9" s="43">
        <f t="shared" si="5"/>
        <v>0.21058777734527054</v>
      </c>
      <c r="P9" s="44">
        <v>2029</v>
      </c>
      <c r="Q9" s="157">
        <f t="shared" si="6"/>
        <v>-27</v>
      </c>
      <c r="R9" s="158">
        <f t="shared" si="7"/>
        <v>-1.330704780680138E-2</v>
      </c>
      <c r="S9" s="45">
        <v>1962</v>
      </c>
      <c r="T9" s="157">
        <f t="shared" si="8"/>
        <v>-24</v>
      </c>
      <c r="U9" s="158">
        <f t="shared" si="9"/>
        <v>-1.2232415902140673E-2</v>
      </c>
    </row>
    <row r="10" spans="2:21" ht="24.95" customHeight="1" x14ac:dyDescent="0.2">
      <c r="B10" s="145" t="s">
        <v>3</v>
      </c>
      <c r="C10" s="41">
        <f t="shared" si="0"/>
        <v>8810</v>
      </c>
      <c r="D10" s="41">
        <f t="shared" si="1"/>
        <v>8070</v>
      </c>
      <c r="E10" s="41">
        <f t="shared" si="2"/>
        <v>577</v>
      </c>
      <c r="F10" s="43">
        <f t="shared" si="3"/>
        <v>0.91600454029511913</v>
      </c>
      <c r="G10" s="44">
        <v>6784</v>
      </c>
      <c r="H10" s="45">
        <v>6114</v>
      </c>
      <c r="I10" s="44">
        <v>507</v>
      </c>
      <c r="J10" s="43">
        <f t="shared" si="4"/>
        <v>0.90123820754716977</v>
      </c>
      <c r="K10" s="44">
        <v>2026</v>
      </c>
      <c r="L10" s="45">
        <v>1956</v>
      </c>
      <c r="M10" s="45">
        <v>70</v>
      </c>
      <c r="N10" s="43">
        <f t="shared" si="5"/>
        <v>0.22202043132803631</v>
      </c>
      <c r="P10" s="44">
        <v>6783</v>
      </c>
      <c r="Q10" s="157">
        <f t="shared" si="6"/>
        <v>1</v>
      </c>
      <c r="R10" s="158">
        <f t="shared" si="7"/>
        <v>1.4742739200943535E-4</v>
      </c>
      <c r="S10" s="45">
        <v>6077</v>
      </c>
      <c r="T10" s="157">
        <f t="shared" si="8"/>
        <v>37</v>
      </c>
      <c r="U10" s="158">
        <f t="shared" si="9"/>
        <v>6.0885305249300638E-3</v>
      </c>
    </row>
    <row r="11" spans="2:21" ht="24.95" customHeight="1" x14ac:dyDescent="0.2">
      <c r="B11" s="145" t="s">
        <v>4</v>
      </c>
      <c r="C11" s="41">
        <f t="shared" si="0"/>
        <v>4535</v>
      </c>
      <c r="D11" s="41">
        <f t="shared" si="1"/>
        <v>4335</v>
      </c>
      <c r="E11" s="41">
        <f t="shared" si="2"/>
        <v>256</v>
      </c>
      <c r="F11" s="43">
        <f t="shared" si="3"/>
        <v>0.95589856670341788</v>
      </c>
      <c r="G11" s="44">
        <v>3387</v>
      </c>
      <c r="H11" s="45">
        <v>3242</v>
      </c>
      <c r="I11" s="44">
        <v>206</v>
      </c>
      <c r="J11" s="43">
        <f t="shared" si="4"/>
        <v>0.95718925302627689</v>
      </c>
      <c r="K11" s="44">
        <v>1148</v>
      </c>
      <c r="L11" s="45">
        <v>1093</v>
      </c>
      <c r="M11" s="45">
        <v>50</v>
      </c>
      <c r="N11" s="43">
        <f t="shared" si="5"/>
        <v>0.24101433296582139</v>
      </c>
      <c r="P11" s="44">
        <v>3386</v>
      </c>
      <c r="Q11" s="157">
        <f t="shared" si="6"/>
        <v>1</v>
      </c>
      <c r="R11" s="158">
        <f t="shared" si="7"/>
        <v>2.9533372711163615E-4</v>
      </c>
      <c r="S11" s="45">
        <v>3218</v>
      </c>
      <c r="T11" s="157">
        <f t="shared" si="8"/>
        <v>24</v>
      </c>
      <c r="U11" s="158">
        <f t="shared" si="9"/>
        <v>7.4580484773151025E-3</v>
      </c>
    </row>
    <row r="12" spans="2:21" ht="24.95" customHeight="1" x14ac:dyDescent="0.2">
      <c r="B12" s="145" t="s">
        <v>5</v>
      </c>
      <c r="C12" s="41">
        <f t="shared" si="0"/>
        <v>3654</v>
      </c>
      <c r="D12" s="41">
        <f t="shared" si="1"/>
        <v>3433</v>
      </c>
      <c r="E12" s="41">
        <f t="shared" si="2"/>
        <v>163</v>
      </c>
      <c r="F12" s="43">
        <f t="shared" si="3"/>
        <v>0.93951833607006019</v>
      </c>
      <c r="G12" s="44">
        <v>2512</v>
      </c>
      <c r="H12" s="45">
        <v>2316</v>
      </c>
      <c r="I12" s="44">
        <v>142</v>
      </c>
      <c r="J12" s="43">
        <f t="shared" si="4"/>
        <v>0.92197452229299359</v>
      </c>
      <c r="K12" s="44">
        <v>1142</v>
      </c>
      <c r="L12" s="45">
        <v>1117</v>
      </c>
      <c r="M12" s="45">
        <v>21</v>
      </c>
      <c r="N12" s="43">
        <f t="shared" si="5"/>
        <v>0.30569239189928843</v>
      </c>
      <c r="P12" s="44">
        <v>2489</v>
      </c>
      <c r="Q12" s="157">
        <f t="shared" si="6"/>
        <v>23</v>
      </c>
      <c r="R12" s="158">
        <f t="shared" si="7"/>
        <v>9.2406588991562882E-3</v>
      </c>
      <c r="S12" s="45">
        <v>2325</v>
      </c>
      <c r="T12" s="157">
        <f t="shared" si="8"/>
        <v>-9</v>
      </c>
      <c r="U12" s="158">
        <f t="shared" si="9"/>
        <v>-3.8709677419354839E-3</v>
      </c>
    </row>
    <row r="13" spans="2:21" ht="24.95" customHeight="1" x14ac:dyDescent="0.2">
      <c r="B13" s="145" t="s">
        <v>6</v>
      </c>
      <c r="C13" s="41">
        <f t="shared" si="0"/>
        <v>8217</v>
      </c>
      <c r="D13" s="41">
        <f t="shared" si="1"/>
        <v>7699</v>
      </c>
      <c r="E13" s="41">
        <f t="shared" si="2"/>
        <v>412</v>
      </c>
      <c r="F13" s="43">
        <f t="shared" si="3"/>
        <v>0.9369599610563466</v>
      </c>
      <c r="G13" s="44">
        <v>7008</v>
      </c>
      <c r="H13" s="45">
        <v>6558</v>
      </c>
      <c r="I13" s="44">
        <v>386</v>
      </c>
      <c r="J13" s="43">
        <f t="shared" si="4"/>
        <v>0.93578767123287676</v>
      </c>
      <c r="K13" s="44">
        <v>1209</v>
      </c>
      <c r="L13" s="45">
        <v>1141</v>
      </c>
      <c r="M13" s="45">
        <v>26</v>
      </c>
      <c r="N13" s="43">
        <f t="shared" si="5"/>
        <v>0.13885846415966899</v>
      </c>
      <c r="P13" s="44">
        <v>7320</v>
      </c>
      <c r="Q13" s="157">
        <f t="shared" si="6"/>
        <v>-312</v>
      </c>
      <c r="R13" s="158">
        <f t="shared" si="7"/>
        <v>-4.2622950819672129E-2</v>
      </c>
      <c r="S13" s="45">
        <v>6910</v>
      </c>
      <c r="T13" s="157">
        <f t="shared" si="8"/>
        <v>-352</v>
      </c>
      <c r="U13" s="158">
        <f t="shared" si="9"/>
        <v>-5.0940665701881334E-2</v>
      </c>
    </row>
    <row r="14" spans="2:21" ht="24.95" customHeight="1" x14ac:dyDescent="0.2">
      <c r="B14" s="145" t="s">
        <v>7</v>
      </c>
      <c r="C14" s="41">
        <f t="shared" si="0"/>
        <v>5923</v>
      </c>
      <c r="D14" s="41">
        <f t="shared" si="1"/>
        <v>5686</v>
      </c>
      <c r="E14" s="41">
        <f t="shared" si="2"/>
        <v>259</v>
      </c>
      <c r="F14" s="43">
        <f t="shared" si="3"/>
        <v>0.95998649333108221</v>
      </c>
      <c r="G14" s="44">
        <v>4243</v>
      </c>
      <c r="H14" s="45">
        <v>4122</v>
      </c>
      <c r="I14" s="44">
        <v>231</v>
      </c>
      <c r="J14" s="43">
        <f t="shared" si="4"/>
        <v>0.97148244166863074</v>
      </c>
      <c r="K14" s="44">
        <v>1680</v>
      </c>
      <c r="L14" s="45">
        <v>1564</v>
      </c>
      <c r="M14" s="45">
        <v>28</v>
      </c>
      <c r="N14" s="43">
        <f t="shared" si="5"/>
        <v>0.2640553773425629</v>
      </c>
      <c r="P14" s="44">
        <v>4318</v>
      </c>
      <c r="Q14" s="157">
        <f t="shared" si="6"/>
        <v>-75</v>
      </c>
      <c r="R14" s="158">
        <f t="shared" si="7"/>
        <v>-1.7369152385363594E-2</v>
      </c>
      <c r="S14" s="45">
        <v>4133</v>
      </c>
      <c r="T14" s="157">
        <f t="shared" si="8"/>
        <v>-11</v>
      </c>
      <c r="U14" s="158">
        <f t="shared" si="9"/>
        <v>-2.6615049600774254E-3</v>
      </c>
    </row>
    <row r="15" spans="2:21" ht="24.95" customHeight="1" x14ac:dyDescent="0.2">
      <c r="B15" s="145" t="s">
        <v>8</v>
      </c>
      <c r="C15" s="41">
        <f t="shared" si="0"/>
        <v>10013</v>
      </c>
      <c r="D15" s="41">
        <f t="shared" si="1"/>
        <v>9320</v>
      </c>
      <c r="E15" s="41">
        <f t="shared" si="2"/>
        <v>519</v>
      </c>
      <c r="F15" s="43">
        <f t="shared" si="3"/>
        <v>0.9307899730350544</v>
      </c>
      <c r="G15" s="44">
        <v>8239</v>
      </c>
      <c r="H15" s="45">
        <v>7646</v>
      </c>
      <c r="I15" s="44">
        <v>399</v>
      </c>
      <c r="J15" s="43">
        <f t="shared" si="4"/>
        <v>0.92802524578225509</v>
      </c>
      <c r="K15" s="44">
        <v>1774</v>
      </c>
      <c r="L15" s="45">
        <v>1674</v>
      </c>
      <c r="M15" s="45">
        <v>120</v>
      </c>
      <c r="N15" s="43">
        <f t="shared" si="5"/>
        <v>0.16718266253869968</v>
      </c>
      <c r="P15" s="44">
        <v>8254</v>
      </c>
      <c r="Q15" s="157">
        <f t="shared" si="6"/>
        <v>-15</v>
      </c>
      <c r="R15" s="158">
        <f t="shared" si="7"/>
        <v>-1.8173007026896051E-3</v>
      </c>
      <c r="S15" s="45">
        <v>7652</v>
      </c>
      <c r="T15" s="157">
        <f t="shared" si="8"/>
        <v>-6</v>
      </c>
      <c r="U15" s="158">
        <f t="shared" si="9"/>
        <v>-7.8410872974385784E-4</v>
      </c>
    </row>
    <row r="16" spans="2:21" ht="24.95" customHeight="1" x14ac:dyDescent="0.2">
      <c r="B16" s="145" t="s">
        <v>9</v>
      </c>
      <c r="C16" s="41">
        <f t="shared" si="0"/>
        <v>6751</v>
      </c>
      <c r="D16" s="41">
        <f t="shared" si="1"/>
        <v>6486</v>
      </c>
      <c r="E16" s="41">
        <f t="shared" si="2"/>
        <v>264</v>
      </c>
      <c r="F16" s="43">
        <f t="shared" si="3"/>
        <v>0.96074655606576809</v>
      </c>
      <c r="G16" s="44">
        <v>5087</v>
      </c>
      <c r="H16" s="45">
        <v>4875</v>
      </c>
      <c r="I16" s="44">
        <v>227</v>
      </c>
      <c r="J16" s="43">
        <f t="shared" si="4"/>
        <v>0.95832514252014944</v>
      </c>
      <c r="K16" s="44">
        <v>1664</v>
      </c>
      <c r="L16" s="45">
        <v>1611</v>
      </c>
      <c r="M16" s="45">
        <v>37</v>
      </c>
      <c r="N16" s="43">
        <f t="shared" si="5"/>
        <v>0.23863131387942527</v>
      </c>
      <c r="P16" s="44">
        <v>5026</v>
      </c>
      <c r="Q16" s="157">
        <f t="shared" si="6"/>
        <v>61</v>
      </c>
      <c r="R16" s="158">
        <f t="shared" si="7"/>
        <v>1.2136888181456426E-2</v>
      </c>
      <c r="S16" s="45">
        <v>4814</v>
      </c>
      <c r="T16" s="157">
        <f t="shared" si="8"/>
        <v>61</v>
      </c>
      <c r="U16" s="158">
        <f t="shared" si="9"/>
        <v>1.2671375155795596E-2</v>
      </c>
    </row>
    <row r="17" spans="2:21" ht="24.95" customHeight="1" x14ac:dyDescent="0.2">
      <c r="B17" s="145" t="s">
        <v>10</v>
      </c>
      <c r="C17" s="41">
        <f t="shared" si="0"/>
        <v>5453</v>
      </c>
      <c r="D17" s="41">
        <f t="shared" si="1"/>
        <v>5316</v>
      </c>
      <c r="E17" s="41">
        <f t="shared" si="2"/>
        <v>178</v>
      </c>
      <c r="F17" s="43">
        <f t="shared" si="3"/>
        <v>0.97487621492756282</v>
      </c>
      <c r="G17" s="44">
        <v>3329</v>
      </c>
      <c r="H17" s="45">
        <v>3217</v>
      </c>
      <c r="I17" s="44">
        <v>129</v>
      </c>
      <c r="J17" s="43">
        <f t="shared" si="4"/>
        <v>0.96635626314208467</v>
      </c>
      <c r="K17" s="44">
        <v>2124</v>
      </c>
      <c r="L17" s="45">
        <v>2099</v>
      </c>
      <c r="M17" s="45">
        <v>49</v>
      </c>
      <c r="N17" s="43">
        <f t="shared" si="5"/>
        <v>0.3849257289565377</v>
      </c>
      <c r="P17" s="44">
        <v>3310</v>
      </c>
      <c r="Q17" s="157">
        <f t="shared" si="6"/>
        <v>19</v>
      </c>
      <c r="R17" s="158">
        <f t="shared" si="7"/>
        <v>5.7401812688821757E-3</v>
      </c>
      <c r="S17" s="45">
        <v>3219</v>
      </c>
      <c r="T17" s="157">
        <f t="shared" si="8"/>
        <v>-2</v>
      </c>
      <c r="U17" s="158">
        <f t="shared" si="9"/>
        <v>-6.2131096613855233E-4</v>
      </c>
    </row>
    <row r="18" spans="2:21" ht="24.95" customHeight="1" x14ac:dyDescent="0.2">
      <c r="B18" s="145" t="s">
        <v>11</v>
      </c>
      <c r="C18" s="41">
        <f t="shared" si="0"/>
        <v>8484</v>
      </c>
      <c r="D18" s="41">
        <f t="shared" si="1"/>
        <v>8086</v>
      </c>
      <c r="E18" s="41">
        <f t="shared" si="2"/>
        <v>425</v>
      </c>
      <c r="F18" s="43">
        <f t="shared" si="3"/>
        <v>0.95308816595945312</v>
      </c>
      <c r="G18" s="44">
        <v>6335</v>
      </c>
      <c r="H18" s="45">
        <v>6076</v>
      </c>
      <c r="I18" s="44">
        <v>313</v>
      </c>
      <c r="J18" s="43">
        <f t="shared" si="4"/>
        <v>0.95911602209944746</v>
      </c>
      <c r="K18" s="44">
        <v>2149</v>
      </c>
      <c r="L18" s="45">
        <v>2010</v>
      </c>
      <c r="M18" s="45">
        <v>112</v>
      </c>
      <c r="N18" s="43">
        <f t="shared" si="5"/>
        <v>0.23691654879773691</v>
      </c>
      <c r="P18" s="44">
        <v>6234</v>
      </c>
      <c r="Q18" s="157">
        <f t="shared" si="6"/>
        <v>101</v>
      </c>
      <c r="R18" s="158">
        <f t="shared" si="7"/>
        <v>1.6201475777991657E-2</v>
      </c>
      <c r="S18" s="45">
        <v>5982</v>
      </c>
      <c r="T18" s="157">
        <f t="shared" si="8"/>
        <v>94</v>
      </c>
      <c r="U18" s="158">
        <f t="shared" si="9"/>
        <v>1.5713808090939484E-2</v>
      </c>
    </row>
    <row r="19" spans="2:21" ht="24.95" customHeight="1" x14ac:dyDescent="0.2">
      <c r="B19" s="145" t="s">
        <v>12</v>
      </c>
      <c r="C19" s="41">
        <f t="shared" si="0"/>
        <v>7191</v>
      </c>
      <c r="D19" s="41">
        <f t="shared" si="1"/>
        <v>6757</v>
      </c>
      <c r="E19" s="41">
        <f t="shared" si="2"/>
        <v>282</v>
      </c>
      <c r="F19" s="43">
        <f t="shared" si="3"/>
        <v>0.93964678069809482</v>
      </c>
      <c r="G19" s="44">
        <v>5356</v>
      </c>
      <c r="H19" s="45">
        <v>5032</v>
      </c>
      <c r="I19" s="44">
        <v>230</v>
      </c>
      <c r="J19" s="43">
        <f t="shared" si="4"/>
        <v>0.93950709484690065</v>
      </c>
      <c r="K19" s="44">
        <v>1835</v>
      </c>
      <c r="L19" s="45">
        <v>1725</v>
      </c>
      <c r="M19" s="45">
        <v>52</v>
      </c>
      <c r="N19" s="43">
        <f t="shared" si="5"/>
        <v>0.23988318731748018</v>
      </c>
      <c r="P19" s="44">
        <v>5311</v>
      </c>
      <c r="Q19" s="157">
        <f t="shared" si="6"/>
        <v>45</v>
      </c>
      <c r="R19" s="158">
        <f t="shared" si="7"/>
        <v>8.4729806062888349E-3</v>
      </c>
      <c r="S19" s="45">
        <v>5036</v>
      </c>
      <c r="T19" s="157">
        <f t="shared" si="8"/>
        <v>-4</v>
      </c>
      <c r="U19" s="158">
        <f t="shared" si="9"/>
        <v>-7.9428117553613975E-4</v>
      </c>
    </row>
    <row r="20" spans="2:21" ht="24.95" customHeight="1" x14ac:dyDescent="0.2">
      <c r="B20" s="145" t="s">
        <v>13</v>
      </c>
      <c r="C20" s="41">
        <f t="shared" si="0"/>
        <v>3358</v>
      </c>
      <c r="D20" s="41">
        <f t="shared" si="1"/>
        <v>3169</v>
      </c>
      <c r="E20" s="41">
        <f t="shared" si="2"/>
        <v>192</v>
      </c>
      <c r="F20" s="43">
        <f t="shared" si="3"/>
        <v>0.94371649791542589</v>
      </c>
      <c r="G20" s="44">
        <v>1958</v>
      </c>
      <c r="H20" s="45">
        <v>1836</v>
      </c>
      <c r="I20" s="44">
        <v>112</v>
      </c>
      <c r="J20" s="43">
        <f t="shared" si="4"/>
        <v>0.93769152196118488</v>
      </c>
      <c r="K20" s="44">
        <v>1400</v>
      </c>
      <c r="L20" s="45">
        <v>1333</v>
      </c>
      <c r="M20" s="45">
        <v>80</v>
      </c>
      <c r="N20" s="43">
        <f t="shared" si="5"/>
        <v>0.39696247766527692</v>
      </c>
      <c r="P20" s="44">
        <v>1896</v>
      </c>
      <c r="Q20" s="157">
        <f t="shared" si="6"/>
        <v>62</v>
      </c>
      <c r="R20" s="158">
        <f t="shared" si="7"/>
        <v>3.2700421940928273E-2</v>
      </c>
      <c r="S20" s="45">
        <v>1789</v>
      </c>
      <c r="T20" s="157">
        <f t="shared" si="8"/>
        <v>47</v>
      </c>
      <c r="U20" s="158">
        <f t="shared" si="9"/>
        <v>2.6271660145332588E-2</v>
      </c>
    </row>
    <row r="21" spans="2:21" ht="24.95" customHeight="1" x14ac:dyDescent="0.2">
      <c r="B21" s="26" t="s">
        <v>111</v>
      </c>
      <c r="C21" s="114">
        <f t="shared" si="0"/>
        <v>88374</v>
      </c>
      <c r="D21" s="114">
        <f t="shared" si="1"/>
        <v>83937</v>
      </c>
      <c r="E21" s="114">
        <f t="shared" si="2"/>
        <v>4279</v>
      </c>
      <c r="F21" s="116">
        <f t="shared" si="3"/>
        <v>0.94979292552108086</v>
      </c>
      <c r="G21" s="46">
        <f>SUM(G7:G20)</f>
        <v>66104</v>
      </c>
      <c r="H21" s="46">
        <f>SUM(H7:H20)</f>
        <v>62558</v>
      </c>
      <c r="I21" s="46">
        <f>SUM(I7:I20)</f>
        <v>3550</v>
      </c>
      <c r="J21" s="116">
        <f t="shared" si="4"/>
        <v>0.94635725523417646</v>
      </c>
      <c r="K21" s="46">
        <f>SUM(K7:K20)</f>
        <v>22270</v>
      </c>
      <c r="L21" s="46">
        <f>SUM(L7:L20)</f>
        <v>21379</v>
      </c>
      <c r="M21" s="46">
        <f>SUM(M7:M20)</f>
        <v>729</v>
      </c>
      <c r="N21" s="116">
        <f t="shared" si="5"/>
        <v>0.24191504288591667</v>
      </c>
      <c r="P21" s="46">
        <f>SUM(P7:P20)</f>
        <v>66212</v>
      </c>
      <c r="Q21" s="157">
        <f t="shared" si="6"/>
        <v>-108</v>
      </c>
      <c r="R21" s="158">
        <f t="shared" si="7"/>
        <v>-1.6311242675043798E-3</v>
      </c>
      <c r="S21" s="46">
        <f>SUM(S7:S20)</f>
        <v>62715</v>
      </c>
      <c r="T21" s="157">
        <f t="shared" si="8"/>
        <v>-157</v>
      </c>
      <c r="U21" s="158">
        <f t="shared" si="9"/>
        <v>-2.5033883440963088E-3</v>
      </c>
    </row>
  </sheetData>
  <sheetProtection formatCells="0" formatColumns="0" formatRows="0" selectLockedCells="1"/>
  <mergeCells count="11">
    <mergeCell ref="L5:N5"/>
    <mergeCell ref="B2:N2"/>
    <mergeCell ref="B4:B6"/>
    <mergeCell ref="C4:F4"/>
    <mergeCell ref="G4:J4"/>
    <mergeCell ref="K4:N4"/>
    <mergeCell ref="C5:C6"/>
    <mergeCell ref="D5:F5"/>
    <mergeCell ref="G5:G6"/>
    <mergeCell ref="H5:J5"/>
    <mergeCell ref="K5:K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landscape" r:id="rId1"/>
  <ignoredErrors>
    <ignoredError sqref="G21 K2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8398-4C12-4982-B68B-174A1AA1C1B4}">
  <sheetPr>
    <pageSetUpPr fitToPage="1"/>
  </sheetPr>
  <dimension ref="B2:I19"/>
  <sheetViews>
    <sheetView view="pageBreakPreview" zoomScale="90" zoomScaleNormal="100" zoomScaleSheetLayoutView="90" workbookViewId="0">
      <selection activeCell="C5" sqref="C5"/>
    </sheetView>
  </sheetViews>
  <sheetFormatPr defaultRowHeight="12.75" x14ac:dyDescent="0.2"/>
  <cols>
    <col min="1" max="1" width="2" style="4" customWidth="1"/>
    <col min="2" max="2" width="31.42578125" style="4" customWidth="1"/>
    <col min="3" max="6" width="24.7109375" style="4" customWidth="1"/>
    <col min="7" max="7" width="2.28515625" style="4" customWidth="1"/>
    <col min="8" max="8" width="9.140625" style="4"/>
    <col min="9" max="9" width="12.85546875" style="4" customWidth="1"/>
    <col min="10" max="16384" width="9.140625" style="4"/>
  </cols>
  <sheetData>
    <row r="2" spans="2:9" ht="25.5" customHeight="1" x14ac:dyDescent="0.3">
      <c r="B2" s="191" t="s">
        <v>23</v>
      </c>
      <c r="C2" s="191"/>
      <c r="D2" s="191"/>
      <c r="E2" s="191"/>
      <c r="F2" s="191"/>
    </row>
    <row r="3" spans="2:9" ht="15.75" x14ac:dyDescent="0.2">
      <c r="F3" s="10"/>
    </row>
    <row r="4" spans="2:9" ht="49.5" customHeight="1" thickBot="1" x14ac:dyDescent="0.25">
      <c r="B4" s="27" t="s">
        <v>14</v>
      </c>
      <c r="C4" s="28" t="s">
        <v>20</v>
      </c>
      <c r="D4" s="29" t="s">
        <v>21</v>
      </c>
      <c r="E4" s="28" t="s">
        <v>22</v>
      </c>
      <c r="F4" s="29" t="s">
        <v>21</v>
      </c>
    </row>
    <row r="5" spans="2:9" ht="24.95" customHeight="1" thickBot="1" x14ac:dyDescent="0.25">
      <c r="B5" s="145" t="s">
        <v>0</v>
      </c>
      <c r="C5" s="47">
        <v>1311</v>
      </c>
      <c r="D5" s="81">
        <f>C5/'1.1. Кол-во ГС'!L7</f>
        <v>0.27669902912621358</v>
      </c>
      <c r="E5" s="47">
        <v>3427</v>
      </c>
      <c r="F5" s="81">
        <f>E5/'1.1. Кол-во ГС'!L7</f>
        <v>0.72330097087378642</v>
      </c>
      <c r="I5" s="55" t="b">
        <f>C5+E5='1.1. Кол-во ГС'!L7</f>
        <v>1</v>
      </c>
    </row>
    <row r="6" spans="2:9" ht="24.95" customHeight="1" thickBot="1" x14ac:dyDescent="0.25">
      <c r="B6" s="145" t="s">
        <v>1</v>
      </c>
      <c r="C6" s="48">
        <v>297</v>
      </c>
      <c r="D6" s="81">
        <f>C6/'1.1. Кол-во ГС'!L8</f>
        <v>0.26636771300448431</v>
      </c>
      <c r="E6" s="48">
        <v>818</v>
      </c>
      <c r="F6" s="81">
        <f>E6/'1.1. Кол-во ГС'!L8</f>
        <v>0.73363228699551575</v>
      </c>
      <c r="I6" s="55" t="b">
        <f>C6+E6='1.1. Кол-во ГС'!L8</f>
        <v>1</v>
      </c>
    </row>
    <row r="7" spans="2:9" ht="24.95" customHeight="1" thickBot="1" x14ac:dyDescent="0.25">
      <c r="B7" s="145" t="s">
        <v>2</v>
      </c>
      <c r="C7" s="48">
        <v>322</v>
      </c>
      <c r="D7" s="81">
        <f>C7/'1.1. Кол-во ГС'!L9</f>
        <v>0.28775692582663093</v>
      </c>
      <c r="E7" s="48">
        <v>797</v>
      </c>
      <c r="F7" s="81">
        <f>E7/'1.1. Кол-во ГС'!L9</f>
        <v>0.71224307417336907</v>
      </c>
      <c r="I7" s="55" t="b">
        <f>C7+E7='1.1. Кол-во ГС'!L9</f>
        <v>1</v>
      </c>
    </row>
    <row r="8" spans="2:9" ht="24.95" customHeight="1" thickBot="1" x14ac:dyDescent="0.25">
      <c r="B8" s="145" t="s">
        <v>3</v>
      </c>
      <c r="C8" s="47">
        <v>1551</v>
      </c>
      <c r="D8" s="81">
        <f>C8/'1.1. Кол-во ГС'!L10</f>
        <v>0.28904211703317184</v>
      </c>
      <c r="E8" s="47">
        <v>3815</v>
      </c>
      <c r="F8" s="81">
        <f>E8/'1.1. Кол-во ГС'!L10</f>
        <v>0.71095788296682816</v>
      </c>
      <c r="I8" s="55" t="b">
        <f>C8+E8='1.1. Кол-во ГС'!L10</f>
        <v>1</v>
      </c>
    </row>
    <row r="9" spans="2:9" ht="24.95" customHeight="1" thickBot="1" x14ac:dyDescent="0.25">
      <c r="B9" s="145" t="s">
        <v>4</v>
      </c>
      <c r="C9" s="48">
        <v>369</v>
      </c>
      <c r="D9" s="81">
        <f>C9/'1.1. Кол-во ГС'!L11</f>
        <v>0.20386740331491712</v>
      </c>
      <c r="E9" s="48">
        <v>1441</v>
      </c>
      <c r="F9" s="81">
        <f>E9/'1.1. Кол-во ГС'!L11</f>
        <v>0.79613259668508285</v>
      </c>
      <c r="I9" s="55" t="b">
        <f>C9+E9='1.1. Кол-во ГС'!L11</f>
        <v>1</v>
      </c>
    </row>
    <row r="10" spans="2:9" ht="24.95" customHeight="1" thickBot="1" x14ac:dyDescent="0.25">
      <c r="B10" s="145" t="s">
        <v>5</v>
      </c>
      <c r="C10" s="49">
        <v>305</v>
      </c>
      <c r="D10" s="81">
        <f>C10/'1.1. Кол-во ГС'!L12</f>
        <v>0.24015748031496062</v>
      </c>
      <c r="E10" s="49">
        <v>965</v>
      </c>
      <c r="F10" s="81">
        <f>E10/'1.1. Кол-во ГС'!L12</f>
        <v>0.75984251968503935</v>
      </c>
      <c r="I10" s="55" t="b">
        <f>C10+E10='1.1. Кол-во ГС'!L12</f>
        <v>1</v>
      </c>
    </row>
    <row r="11" spans="2:9" ht="24.95" customHeight="1" thickBot="1" x14ac:dyDescent="0.25">
      <c r="B11" s="145" t="s">
        <v>6</v>
      </c>
      <c r="C11" s="48">
        <v>529</v>
      </c>
      <c r="D11" s="81">
        <f>C11/'1.1. Кол-во ГС'!L13</f>
        <v>0.16890166028097062</v>
      </c>
      <c r="E11" s="48">
        <v>2603</v>
      </c>
      <c r="F11" s="81">
        <f>E11/'1.1. Кол-во ГС'!L13</f>
        <v>0.83109833971902936</v>
      </c>
      <c r="I11" s="55" t="b">
        <f>C11+E11='1.1. Кол-во ГС'!L13</f>
        <v>1</v>
      </c>
    </row>
    <row r="12" spans="2:9" ht="24.95" customHeight="1" thickBot="1" x14ac:dyDescent="0.25">
      <c r="B12" s="145" t="s">
        <v>7</v>
      </c>
      <c r="C12" s="48">
        <v>434</v>
      </c>
      <c r="D12" s="81">
        <f>C12/'1.1. Кол-во ГС'!L14</f>
        <v>0.24084350721420644</v>
      </c>
      <c r="E12" s="48">
        <v>1368</v>
      </c>
      <c r="F12" s="81">
        <f>E12/'1.1. Кол-во ГС'!L14</f>
        <v>0.75915649278579356</v>
      </c>
      <c r="I12" s="55" t="b">
        <f>C12+E12='1.1. Кол-во ГС'!L14</f>
        <v>1</v>
      </c>
    </row>
    <row r="13" spans="2:9" ht="24.95" customHeight="1" thickBot="1" x14ac:dyDescent="0.25">
      <c r="B13" s="145" t="s">
        <v>8</v>
      </c>
      <c r="C13" s="48">
        <v>1052</v>
      </c>
      <c r="D13" s="81">
        <f>C13/'1.1. Кол-во ГС'!L15</f>
        <v>0.26707286113226708</v>
      </c>
      <c r="E13" s="48">
        <v>2887</v>
      </c>
      <c r="F13" s="81">
        <f>E13/'1.1. Кол-во ГС'!L15</f>
        <v>0.73292713886773297</v>
      </c>
      <c r="I13" s="55" t="b">
        <f>C13+E13='1.1. Кол-во ГС'!L15</f>
        <v>1</v>
      </c>
    </row>
    <row r="14" spans="2:9" ht="24.95" customHeight="1" thickBot="1" x14ac:dyDescent="0.25">
      <c r="B14" s="145" t="s">
        <v>9</v>
      </c>
      <c r="C14" s="48">
        <v>500</v>
      </c>
      <c r="D14" s="81">
        <f>C14/'1.1. Кол-во ГС'!L16</f>
        <v>0.25536261491317669</v>
      </c>
      <c r="E14" s="48">
        <v>1458</v>
      </c>
      <c r="F14" s="81">
        <f>E14/'1.1. Кол-во ГС'!L16</f>
        <v>0.74463738508682331</v>
      </c>
      <c r="I14" s="55" t="b">
        <f>C14+E14='1.1. Кол-во ГС'!L16</f>
        <v>1</v>
      </c>
    </row>
    <row r="15" spans="2:9" ht="24.95" customHeight="1" thickBot="1" x14ac:dyDescent="0.25">
      <c r="B15" s="145" t="s">
        <v>10</v>
      </c>
      <c r="C15" s="48">
        <v>404</v>
      </c>
      <c r="D15" s="81">
        <f>C15/'1.1. Кол-во ГС'!L17</f>
        <v>0.27205387205387205</v>
      </c>
      <c r="E15" s="48">
        <v>1081</v>
      </c>
      <c r="F15" s="81">
        <f>E15/'1.1. Кол-во ГС'!L17</f>
        <v>0.7279461279461279</v>
      </c>
      <c r="I15" s="55" t="b">
        <f>C15+E15='1.1. Кол-во ГС'!L17</f>
        <v>1</v>
      </c>
    </row>
    <row r="16" spans="2:9" ht="24.95" customHeight="1" thickBot="1" x14ac:dyDescent="0.25">
      <c r="B16" s="145" t="s">
        <v>11</v>
      </c>
      <c r="C16" s="48">
        <v>1006</v>
      </c>
      <c r="D16" s="81">
        <f>C16/'1.1. Кол-во ГС'!L18</f>
        <v>0.25507099391480731</v>
      </c>
      <c r="E16" s="48">
        <v>2938</v>
      </c>
      <c r="F16" s="81">
        <f>E16/'1.1. Кол-во ГС'!L18</f>
        <v>0.74492900608519275</v>
      </c>
      <c r="I16" s="55" t="b">
        <f>C16+E16='1.1. Кол-во ГС'!L18</f>
        <v>1</v>
      </c>
    </row>
    <row r="17" spans="2:9" ht="24.95" customHeight="1" thickBot="1" x14ac:dyDescent="0.25">
      <c r="B17" s="145" t="s">
        <v>12</v>
      </c>
      <c r="C17" s="48">
        <v>620</v>
      </c>
      <c r="D17" s="81">
        <f>C17/'1.1. Кол-во ГС'!L19</f>
        <v>0.2634934126646834</v>
      </c>
      <c r="E17" s="48">
        <v>1733</v>
      </c>
      <c r="F17" s="81">
        <f>E17/'1.1. Кол-во ГС'!L19</f>
        <v>0.7365065873353166</v>
      </c>
      <c r="I17" s="55" t="b">
        <f>C17+E17='1.1. Кол-во ГС'!L19</f>
        <v>1</v>
      </c>
    </row>
    <row r="18" spans="2:9" ht="24.95" customHeight="1" thickBot="1" x14ac:dyDescent="0.25">
      <c r="B18" s="145" t="s">
        <v>13</v>
      </c>
      <c r="C18" s="48">
        <v>299</v>
      </c>
      <c r="D18" s="81">
        <f>C18/'1.1. Кол-во ГС'!L20</f>
        <v>0.2270311313591496</v>
      </c>
      <c r="E18" s="48">
        <v>1018</v>
      </c>
      <c r="F18" s="81">
        <f>E18/'1.1. Кол-во ГС'!L20</f>
        <v>0.77296886864085046</v>
      </c>
      <c r="I18" s="55" t="b">
        <f>C18+E18='1.1. Кол-во ГС'!L20</f>
        <v>1</v>
      </c>
    </row>
    <row r="19" spans="2:9" ht="24.95" customHeight="1" thickBot="1" x14ac:dyDescent="0.25">
      <c r="B19" s="144" t="s">
        <v>16</v>
      </c>
      <c r="C19" s="11">
        <f>SUM(C5:C18)</f>
        <v>8999</v>
      </c>
      <c r="D19" s="117">
        <f>C19/'1.1. Кол-во ГС'!L21</f>
        <v>0.25458300328165667</v>
      </c>
      <c r="E19" s="11">
        <f>SUM(E5:E18)</f>
        <v>26349</v>
      </c>
      <c r="F19" s="117">
        <f>E19/'1.1. Кол-во ГС'!L21</f>
        <v>0.74541699671834338</v>
      </c>
      <c r="I19" s="55" t="b">
        <f>C19+E19='1.1. Кол-во ГС'!L21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  <ignoredErrors>
    <ignoredError sqref="C19:F19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7744-C337-4FF3-ABB9-29DF05394106}">
  <sheetPr>
    <pageSetUpPr fitToPage="1"/>
  </sheetPr>
  <dimension ref="B2:I19"/>
  <sheetViews>
    <sheetView view="pageBreakPreview" zoomScale="90" zoomScaleNormal="100" zoomScaleSheetLayoutView="90" workbookViewId="0">
      <selection activeCell="C5" sqref="C5"/>
    </sheetView>
  </sheetViews>
  <sheetFormatPr defaultRowHeight="12.75" x14ac:dyDescent="0.2"/>
  <cols>
    <col min="1" max="1" width="2" style="4" customWidth="1"/>
    <col min="2" max="2" width="31.42578125" style="4" customWidth="1"/>
    <col min="3" max="6" width="24.7109375" style="4" customWidth="1"/>
    <col min="7" max="7" width="2.28515625" style="4" customWidth="1"/>
    <col min="8" max="8" width="9.140625" style="4"/>
    <col min="9" max="9" width="12.85546875" style="4" customWidth="1"/>
    <col min="10" max="16384" width="9.140625" style="4"/>
  </cols>
  <sheetData>
    <row r="2" spans="2:9" ht="25.5" customHeight="1" x14ac:dyDescent="0.3">
      <c r="B2" s="191" t="s">
        <v>24</v>
      </c>
      <c r="C2" s="191"/>
      <c r="D2" s="191"/>
      <c r="E2" s="191"/>
      <c r="F2" s="191"/>
    </row>
    <row r="3" spans="2:9" ht="15.75" x14ac:dyDescent="0.2">
      <c r="F3" s="10"/>
    </row>
    <row r="4" spans="2:9" ht="48" customHeight="1" thickBot="1" x14ac:dyDescent="0.25">
      <c r="B4" s="27" t="s">
        <v>14</v>
      </c>
      <c r="C4" s="28" t="s">
        <v>20</v>
      </c>
      <c r="D4" s="12" t="s">
        <v>21</v>
      </c>
      <c r="E4" s="28" t="s">
        <v>22</v>
      </c>
      <c r="F4" s="29" t="s">
        <v>21</v>
      </c>
    </row>
    <row r="5" spans="2:9" ht="24.95" customHeight="1" thickBot="1" x14ac:dyDescent="0.3">
      <c r="B5" s="145" t="s">
        <v>0</v>
      </c>
      <c r="C5" s="47">
        <v>2057</v>
      </c>
      <c r="D5" s="81">
        <f>C5/'1.2. Кол-во МС'!H7</f>
        <v>0.25776942355889726</v>
      </c>
      <c r="E5" s="47">
        <v>5923</v>
      </c>
      <c r="F5" s="81">
        <f>E5/'1.2. Кол-во МС'!H7</f>
        <v>0.7422305764411028</v>
      </c>
      <c r="I5" s="56" t="b">
        <f>C5+E5='1.2. Кол-во МС'!H7</f>
        <v>1</v>
      </c>
    </row>
    <row r="6" spans="2:9" ht="24.95" customHeight="1" thickBot="1" x14ac:dyDescent="0.3">
      <c r="B6" s="145" t="s">
        <v>1</v>
      </c>
      <c r="C6" s="48">
        <v>279</v>
      </c>
      <c r="D6" s="81">
        <f>C6/'1.2. Кол-во МС'!H8</f>
        <v>0.17372353673723537</v>
      </c>
      <c r="E6" s="48">
        <v>1327</v>
      </c>
      <c r="F6" s="81">
        <f>E6/'1.2. Кол-во МС'!H8</f>
        <v>0.8262764632627646</v>
      </c>
      <c r="I6" s="56" t="b">
        <f>C6+E6='1.2. Кол-во МС'!H8</f>
        <v>1</v>
      </c>
    </row>
    <row r="7" spans="2:9" ht="24.95" customHeight="1" thickBot="1" x14ac:dyDescent="0.3">
      <c r="B7" s="145" t="s">
        <v>2</v>
      </c>
      <c r="C7" s="48">
        <v>316</v>
      </c>
      <c r="D7" s="81">
        <f>C7/'1.2. Кол-во МС'!H9</f>
        <v>0.16305469556243551</v>
      </c>
      <c r="E7" s="48">
        <v>1622</v>
      </c>
      <c r="F7" s="81">
        <f>E7/'1.2. Кол-во МС'!H9</f>
        <v>0.83694530443756454</v>
      </c>
      <c r="I7" s="56" t="b">
        <f>C7+E7='1.2. Кол-во МС'!H9</f>
        <v>1</v>
      </c>
    </row>
    <row r="8" spans="2:9" ht="24.95" customHeight="1" thickBot="1" x14ac:dyDescent="0.3">
      <c r="B8" s="145" t="s">
        <v>3</v>
      </c>
      <c r="C8" s="47">
        <v>1609</v>
      </c>
      <c r="D8" s="81">
        <f>C8/'1.2. Кол-во МС'!H10</f>
        <v>0.26316650310762185</v>
      </c>
      <c r="E8" s="47">
        <v>4505</v>
      </c>
      <c r="F8" s="81">
        <f>E8/'1.2. Кол-во МС'!H10</f>
        <v>0.7368334968923782</v>
      </c>
      <c r="I8" s="56" t="b">
        <f>C8+E8='1.2. Кол-во МС'!H10</f>
        <v>1</v>
      </c>
    </row>
    <row r="9" spans="2:9" ht="24.95" customHeight="1" thickBot="1" x14ac:dyDescent="0.3">
      <c r="B9" s="145" t="s">
        <v>4</v>
      </c>
      <c r="C9" s="48">
        <v>508</v>
      </c>
      <c r="D9" s="81">
        <f>C9/'1.2. Кол-во МС'!H11</f>
        <v>0.15669339913633559</v>
      </c>
      <c r="E9" s="48">
        <v>2734</v>
      </c>
      <c r="F9" s="81">
        <f>E9/'1.2. Кол-во МС'!H11</f>
        <v>0.84330660086366438</v>
      </c>
      <c r="I9" s="56" t="b">
        <f>C9+E9='1.2. Кол-во МС'!H11</f>
        <v>1</v>
      </c>
    </row>
    <row r="10" spans="2:9" ht="24.95" customHeight="1" thickBot="1" x14ac:dyDescent="0.3">
      <c r="B10" s="145" t="s">
        <v>5</v>
      </c>
      <c r="C10" s="49">
        <v>453</v>
      </c>
      <c r="D10" s="81">
        <f>C10/'1.2. Кол-во МС'!H12</f>
        <v>0.19559585492227979</v>
      </c>
      <c r="E10" s="49">
        <v>1863</v>
      </c>
      <c r="F10" s="81">
        <f>E10/'1.2. Кол-во МС'!H12</f>
        <v>0.80440414507772018</v>
      </c>
      <c r="I10" s="56" t="b">
        <f>C10+E10='1.2. Кол-во МС'!H12</f>
        <v>1</v>
      </c>
    </row>
    <row r="11" spans="2:9" ht="24.95" customHeight="1" thickBot="1" x14ac:dyDescent="0.3">
      <c r="B11" s="145" t="s">
        <v>6</v>
      </c>
      <c r="C11" s="48">
        <v>869</v>
      </c>
      <c r="D11" s="81">
        <f>C11/'1.2. Кол-во МС'!H13</f>
        <v>0.13250991155840194</v>
      </c>
      <c r="E11" s="48">
        <v>5689</v>
      </c>
      <c r="F11" s="81">
        <f>E11/'1.2. Кол-во МС'!H13</f>
        <v>0.86749008844159803</v>
      </c>
      <c r="I11" s="56" t="b">
        <f>C11+E11='1.2. Кол-во МС'!H13</f>
        <v>1</v>
      </c>
    </row>
    <row r="12" spans="2:9" ht="24.95" customHeight="1" thickBot="1" x14ac:dyDescent="0.3">
      <c r="B12" s="145" t="s">
        <v>7</v>
      </c>
      <c r="C12" s="48">
        <v>544</v>
      </c>
      <c r="D12" s="81">
        <f>C12/'1.2. Кол-во МС'!H14</f>
        <v>0.13197476952935469</v>
      </c>
      <c r="E12" s="48">
        <v>3578</v>
      </c>
      <c r="F12" s="81">
        <f>E12/'1.2. Кол-во МС'!H14</f>
        <v>0.86802523047064528</v>
      </c>
      <c r="I12" s="56" t="b">
        <f>C12+E12='1.2. Кол-во МС'!H14</f>
        <v>1</v>
      </c>
    </row>
    <row r="13" spans="2:9" ht="24.95" customHeight="1" thickBot="1" x14ac:dyDescent="0.3">
      <c r="B13" s="145" t="s">
        <v>8</v>
      </c>
      <c r="C13" s="48">
        <v>1557</v>
      </c>
      <c r="D13" s="81">
        <f>C13/'1.2. Кол-во МС'!H15</f>
        <v>0.20363588804603713</v>
      </c>
      <c r="E13" s="48">
        <v>6089</v>
      </c>
      <c r="F13" s="81">
        <f>E13/'1.2. Кол-во МС'!H15</f>
        <v>0.79636411195396284</v>
      </c>
      <c r="I13" s="56" t="b">
        <f>C13+E13='1.2. Кол-во МС'!H15</f>
        <v>1</v>
      </c>
    </row>
    <row r="14" spans="2:9" ht="24.95" customHeight="1" thickBot="1" x14ac:dyDescent="0.3">
      <c r="B14" s="145" t="s">
        <v>9</v>
      </c>
      <c r="C14" s="48">
        <v>1115</v>
      </c>
      <c r="D14" s="81">
        <f>C14/'1.2. Кол-во МС'!H16</f>
        <v>0.2287179487179487</v>
      </c>
      <c r="E14" s="48">
        <v>3760</v>
      </c>
      <c r="F14" s="81">
        <f>E14/'1.2. Кол-во МС'!H16</f>
        <v>0.7712820512820513</v>
      </c>
      <c r="I14" s="56" t="b">
        <f>C14+E14='1.2. Кол-во МС'!H16</f>
        <v>1</v>
      </c>
    </row>
    <row r="15" spans="2:9" ht="24.95" customHeight="1" thickBot="1" x14ac:dyDescent="0.3">
      <c r="B15" s="145" t="s">
        <v>10</v>
      </c>
      <c r="C15" s="48">
        <v>795</v>
      </c>
      <c r="D15" s="81">
        <f>C15/'1.2. Кол-во МС'!H17</f>
        <v>0.2471246502953062</v>
      </c>
      <c r="E15" s="48">
        <v>2422</v>
      </c>
      <c r="F15" s="81">
        <f>E15/'1.2. Кол-во МС'!H17</f>
        <v>0.75287534970469383</v>
      </c>
      <c r="I15" s="56" t="b">
        <f>C15+E15='1.2. Кол-во МС'!H17</f>
        <v>1</v>
      </c>
    </row>
    <row r="16" spans="2:9" ht="24.95" customHeight="1" thickBot="1" x14ac:dyDescent="0.3">
      <c r="B16" s="145" t="s">
        <v>11</v>
      </c>
      <c r="C16" s="48">
        <v>1318</v>
      </c>
      <c r="D16" s="81">
        <f>C16/'1.2. Кол-во МС'!H18</f>
        <v>0.21691902567478605</v>
      </c>
      <c r="E16" s="48">
        <v>4758</v>
      </c>
      <c r="F16" s="81">
        <f>E16/'1.2. Кол-во МС'!H18</f>
        <v>0.78308097432521395</v>
      </c>
      <c r="I16" s="56" t="b">
        <f>C16+E16='1.2. Кол-во МС'!H18</f>
        <v>1</v>
      </c>
    </row>
    <row r="17" spans="2:9" ht="24.95" customHeight="1" thickBot="1" x14ac:dyDescent="0.3">
      <c r="B17" s="145" t="s">
        <v>12</v>
      </c>
      <c r="C17" s="48">
        <v>954</v>
      </c>
      <c r="D17" s="81">
        <f>C17/'1.2. Кол-во МС'!H19</f>
        <v>0.18958664546899842</v>
      </c>
      <c r="E17" s="48">
        <v>4078</v>
      </c>
      <c r="F17" s="81">
        <f>E17/'1.2. Кол-во МС'!H19</f>
        <v>0.81041335453100161</v>
      </c>
      <c r="I17" s="56" t="b">
        <f>C17+E17='1.2. Кол-во МС'!H19</f>
        <v>1</v>
      </c>
    </row>
    <row r="18" spans="2:9" ht="24.95" customHeight="1" thickBot="1" x14ac:dyDescent="0.3">
      <c r="B18" s="145" t="s">
        <v>13</v>
      </c>
      <c r="C18" s="48">
        <v>471</v>
      </c>
      <c r="D18" s="81">
        <f>C18/'1.2. Кол-во МС'!H20</f>
        <v>0.25653594771241828</v>
      </c>
      <c r="E18" s="48">
        <v>1365</v>
      </c>
      <c r="F18" s="81">
        <f>E18/'1.2. Кол-во МС'!H20</f>
        <v>0.74346405228758172</v>
      </c>
      <c r="I18" s="56" t="b">
        <f>C18+E18='1.2. Кол-во МС'!H20</f>
        <v>1</v>
      </c>
    </row>
    <row r="19" spans="2:9" ht="24.95" customHeight="1" thickBot="1" x14ac:dyDescent="0.3">
      <c r="B19" s="144" t="s">
        <v>16</v>
      </c>
      <c r="C19" s="11">
        <f>SUM(C5:C18)</f>
        <v>12845</v>
      </c>
      <c r="D19" s="117">
        <f>C19/'1.2. Кол-во МС'!H21</f>
        <v>0.20532945426644075</v>
      </c>
      <c r="E19" s="11">
        <f>SUM(E5:E18)</f>
        <v>49713</v>
      </c>
      <c r="F19" s="117">
        <f>E19/'1.2. Кол-во МС'!H21</f>
        <v>0.79467054573355922</v>
      </c>
      <c r="I19" s="56" t="b">
        <f>C19+E19='1.2. Кол-во МС'!H21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8EDE-4805-491A-BB70-B0E3D34295BB}">
  <sheetPr>
    <pageSetUpPr fitToPage="1"/>
  </sheetPr>
  <dimension ref="B2:S19"/>
  <sheetViews>
    <sheetView view="pageBreakPreview" zoomScale="90" zoomScaleNormal="100" zoomScaleSheetLayoutView="90" workbookViewId="0">
      <selection activeCell="U10" sqref="U10"/>
    </sheetView>
  </sheetViews>
  <sheetFormatPr defaultRowHeight="12.75" x14ac:dyDescent="0.2"/>
  <cols>
    <col min="1" max="1" width="2" style="4" customWidth="1"/>
    <col min="2" max="2" width="31.42578125" style="4" customWidth="1"/>
    <col min="3" max="3" width="12" style="4" customWidth="1"/>
    <col min="4" max="4" width="8.7109375" style="4" customWidth="1"/>
    <col min="5" max="5" width="11" style="4" customWidth="1"/>
    <col min="6" max="6" width="9.5703125" style="4" customWidth="1"/>
    <col min="7" max="7" width="11.28515625" style="4" customWidth="1"/>
    <col min="8" max="8" width="8.85546875" style="4" customWidth="1"/>
    <col min="9" max="9" width="11.5703125" style="4" customWidth="1"/>
    <col min="10" max="10" width="9.140625" style="4" customWidth="1"/>
    <col min="11" max="11" width="9.7109375" style="4" customWidth="1"/>
    <col min="12" max="12" width="9.140625" style="4" customWidth="1"/>
    <col min="13" max="13" width="13" style="4" customWidth="1"/>
    <col min="14" max="14" width="3.140625" style="4" customWidth="1"/>
    <col min="15" max="15" width="9.140625" style="4"/>
    <col min="16" max="16" width="12.7109375" style="4" customWidth="1"/>
    <col min="17" max="17" width="9.140625" style="4"/>
    <col min="18" max="19" width="12" style="4" customWidth="1"/>
    <col min="20" max="16384" width="9.140625" style="4"/>
  </cols>
  <sheetData>
    <row r="2" spans="2:19" ht="20.25" x14ac:dyDescent="0.3">
      <c r="B2" s="191" t="s">
        <v>32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</row>
    <row r="3" spans="2:19" ht="15.75" x14ac:dyDescent="0.2">
      <c r="L3" s="10"/>
    </row>
    <row r="4" spans="2:19" ht="68.25" customHeight="1" thickBot="1" x14ac:dyDescent="0.3">
      <c r="B4" s="27" t="s">
        <v>14</v>
      </c>
      <c r="C4" s="27" t="s">
        <v>25</v>
      </c>
      <c r="D4" s="82" t="s">
        <v>26</v>
      </c>
      <c r="E4" s="27" t="s">
        <v>27</v>
      </c>
      <c r="F4" s="82" t="s">
        <v>26</v>
      </c>
      <c r="G4" s="27" t="s">
        <v>28</v>
      </c>
      <c r="H4" s="82" t="s">
        <v>26</v>
      </c>
      <c r="I4" s="27" t="s">
        <v>29</v>
      </c>
      <c r="J4" s="82" t="s">
        <v>26</v>
      </c>
      <c r="K4" s="27" t="s">
        <v>30</v>
      </c>
      <c r="L4" s="82" t="s">
        <v>26</v>
      </c>
      <c r="M4" s="27" t="s">
        <v>31</v>
      </c>
      <c r="R4" s="28" t="s">
        <v>234</v>
      </c>
      <c r="S4" s="164" t="s">
        <v>235</v>
      </c>
    </row>
    <row r="5" spans="2:19" ht="24.95" customHeight="1" thickBot="1" x14ac:dyDescent="0.25">
      <c r="B5" s="145" t="s">
        <v>0</v>
      </c>
      <c r="C5" s="47">
        <v>940</v>
      </c>
      <c r="D5" s="81">
        <f>C5/'1.1. Кол-во ГС'!L7</f>
        <v>0.19839594765723934</v>
      </c>
      <c r="E5" s="93">
        <v>1826</v>
      </c>
      <c r="F5" s="81">
        <f>E5/'1.1. Кол-во ГС'!L7</f>
        <v>0.38539468130012666</v>
      </c>
      <c r="G5" s="47">
        <v>1224</v>
      </c>
      <c r="H5" s="81">
        <f>G5/'1.1. Кол-во ГС'!L7</f>
        <v>0.25833685099197973</v>
      </c>
      <c r="I5" s="47">
        <v>670</v>
      </c>
      <c r="J5" s="81">
        <f>I5/'1.1. Кол-во ГС'!L7</f>
        <v>0.1414098775854791</v>
      </c>
      <c r="K5" s="47">
        <v>78</v>
      </c>
      <c r="L5" s="81">
        <f>K5/'1.1. Кол-во ГС'!L7</f>
        <v>1.6462642465175179E-2</v>
      </c>
      <c r="M5" s="15">
        <v>36</v>
      </c>
      <c r="P5" s="55" t="b">
        <f>C5+E5+G5+I5+K5='1.1. Кол-во ГС'!L7</f>
        <v>1</v>
      </c>
      <c r="R5" s="47">
        <v>717</v>
      </c>
      <c r="S5" s="109">
        <f>C5-R5</f>
        <v>223</v>
      </c>
    </row>
    <row r="6" spans="2:19" ht="24.95" customHeight="1" thickBot="1" x14ac:dyDescent="0.25">
      <c r="B6" s="145" t="s">
        <v>1</v>
      </c>
      <c r="C6" s="48">
        <v>102</v>
      </c>
      <c r="D6" s="81">
        <f>C6/'1.1. Кол-во ГС'!L8</f>
        <v>9.1479820627802688E-2</v>
      </c>
      <c r="E6" s="93">
        <v>404</v>
      </c>
      <c r="F6" s="81">
        <f>E6/'1.1. Кол-во ГС'!L8</f>
        <v>0.36233183856502243</v>
      </c>
      <c r="G6" s="48">
        <v>377</v>
      </c>
      <c r="H6" s="81">
        <f>G6/'1.1. Кол-во ГС'!L8</f>
        <v>0.33811659192825111</v>
      </c>
      <c r="I6" s="48">
        <v>197</v>
      </c>
      <c r="J6" s="81">
        <f>I6/'1.1. Кол-во ГС'!L8</f>
        <v>0.17668161434977578</v>
      </c>
      <c r="K6" s="48">
        <v>35</v>
      </c>
      <c r="L6" s="81">
        <f>K6/'1.1. Кол-во ГС'!L8</f>
        <v>3.1390134529147982E-2</v>
      </c>
      <c r="M6" s="15">
        <v>42</v>
      </c>
      <c r="P6" s="55" t="b">
        <f>C6+E6+G6+I6+K6='1.1. Кол-во ГС'!L8</f>
        <v>1</v>
      </c>
      <c r="R6" s="48">
        <v>126</v>
      </c>
      <c r="S6" s="109">
        <f t="shared" ref="S6:S19" si="0">C6-R6</f>
        <v>-24</v>
      </c>
    </row>
    <row r="7" spans="2:19" ht="24.95" customHeight="1" thickBot="1" x14ac:dyDescent="0.25">
      <c r="B7" s="145" t="s">
        <v>2</v>
      </c>
      <c r="C7" s="48">
        <v>196</v>
      </c>
      <c r="D7" s="81">
        <f>C7/'1.1. Кол-во ГС'!L9</f>
        <v>0.17515638963360142</v>
      </c>
      <c r="E7" s="93">
        <v>386</v>
      </c>
      <c r="F7" s="81">
        <f>E7/'1.1. Кол-во ГС'!L9</f>
        <v>0.34495084897229672</v>
      </c>
      <c r="G7" s="48">
        <v>289</v>
      </c>
      <c r="H7" s="81">
        <f>G7/'1.1. Кол-во ГС'!L9</f>
        <v>0.25826630920464699</v>
      </c>
      <c r="I7" s="48">
        <v>200</v>
      </c>
      <c r="J7" s="81">
        <f>I7/'1.1. Кол-во ГС'!L9</f>
        <v>0.17873100983020554</v>
      </c>
      <c r="K7" s="48">
        <v>48</v>
      </c>
      <c r="L7" s="81">
        <f>K7/'1.1. Кол-во ГС'!L9</f>
        <v>4.2895442359249331E-2</v>
      </c>
      <c r="M7" s="15">
        <v>42</v>
      </c>
      <c r="P7" s="55" t="b">
        <f>C7+E7+G7+I7+K7='1.1. Кол-во ГС'!L9</f>
        <v>1</v>
      </c>
      <c r="R7" s="48">
        <v>188</v>
      </c>
      <c r="S7" s="109">
        <f t="shared" si="0"/>
        <v>8</v>
      </c>
    </row>
    <row r="8" spans="2:19" ht="24.95" customHeight="1" thickBot="1" x14ac:dyDescent="0.25">
      <c r="B8" s="145" t="s">
        <v>3</v>
      </c>
      <c r="C8" s="47">
        <v>990</v>
      </c>
      <c r="D8" s="81">
        <f>C8/'1.1. Кол-во ГС'!L10</f>
        <v>0.18449496831904585</v>
      </c>
      <c r="E8" s="93">
        <v>1816</v>
      </c>
      <c r="F8" s="81">
        <f>E8/'1.1. Кол-во ГС'!L10</f>
        <v>0.33842713380544165</v>
      </c>
      <c r="G8" s="47">
        <v>1484</v>
      </c>
      <c r="H8" s="81">
        <f>G8/'1.1. Кол-во ГС'!L10</f>
        <v>0.27655609392471114</v>
      </c>
      <c r="I8" s="47">
        <v>933</v>
      </c>
      <c r="J8" s="81">
        <f>I8/'1.1. Кол-во ГС'!L10</f>
        <v>0.1738725307491614</v>
      </c>
      <c r="K8" s="47">
        <v>143</v>
      </c>
      <c r="L8" s="81">
        <f>K8/'1.1. Кол-во ГС'!L10</f>
        <v>2.6649273201639956E-2</v>
      </c>
      <c r="M8" s="15">
        <v>41</v>
      </c>
      <c r="P8" s="55" t="b">
        <f>C8+E8+G8+I8+K8='1.1. Кол-во ГС'!L10</f>
        <v>1</v>
      </c>
      <c r="R8" s="47">
        <v>1108</v>
      </c>
      <c r="S8" s="109">
        <f t="shared" si="0"/>
        <v>-118</v>
      </c>
    </row>
    <row r="9" spans="2:19" ht="24.95" customHeight="1" thickBot="1" x14ac:dyDescent="0.25">
      <c r="B9" s="145" t="s">
        <v>4</v>
      </c>
      <c r="C9" s="48">
        <v>312</v>
      </c>
      <c r="D9" s="81">
        <f>C9/'1.1. Кол-во ГС'!L11</f>
        <v>0.17237569060773481</v>
      </c>
      <c r="E9" s="93">
        <v>665</v>
      </c>
      <c r="F9" s="81">
        <f>E9/'1.1. Кол-во ГС'!L11</f>
        <v>0.36740331491712708</v>
      </c>
      <c r="G9" s="48">
        <v>501</v>
      </c>
      <c r="H9" s="81">
        <f>G9/'1.1. Кол-во ГС'!L11</f>
        <v>0.27679558011049726</v>
      </c>
      <c r="I9" s="48">
        <v>297</v>
      </c>
      <c r="J9" s="81">
        <f>I9/'1.1. Кол-во ГС'!L11</f>
        <v>0.16408839779005524</v>
      </c>
      <c r="K9" s="48">
        <v>35</v>
      </c>
      <c r="L9" s="81">
        <f>K9/'1.1. Кол-во ГС'!L11</f>
        <v>1.9337016574585635E-2</v>
      </c>
      <c r="M9" s="15">
        <v>42</v>
      </c>
      <c r="P9" s="55" t="b">
        <f>C9+E9+G9+I9+K9='1.1. Кол-во ГС'!L11</f>
        <v>1</v>
      </c>
      <c r="R9" s="48">
        <v>332</v>
      </c>
      <c r="S9" s="109">
        <f t="shared" si="0"/>
        <v>-20</v>
      </c>
    </row>
    <row r="10" spans="2:19" ht="24.95" customHeight="1" thickBot="1" x14ac:dyDescent="0.25">
      <c r="B10" s="145" t="s">
        <v>5</v>
      </c>
      <c r="C10" s="49">
        <v>258</v>
      </c>
      <c r="D10" s="81">
        <f>C10/'1.1. Кол-во ГС'!L12</f>
        <v>0.20314960629921261</v>
      </c>
      <c r="E10" s="49">
        <v>450</v>
      </c>
      <c r="F10" s="81">
        <f>E10/'1.1. Кол-во ГС'!L12</f>
        <v>0.3543307086614173</v>
      </c>
      <c r="G10" s="49">
        <v>375</v>
      </c>
      <c r="H10" s="81">
        <f>G10/'1.1. Кол-во ГС'!L12</f>
        <v>0.29527559055118108</v>
      </c>
      <c r="I10" s="49">
        <v>166</v>
      </c>
      <c r="J10" s="81">
        <f>I10/'1.1. Кол-во ГС'!L12</f>
        <v>0.13070866141732285</v>
      </c>
      <c r="K10" s="49">
        <v>21</v>
      </c>
      <c r="L10" s="81">
        <f>K10/'1.1. Кол-во ГС'!L12</f>
        <v>1.6535433070866142E-2</v>
      </c>
      <c r="M10" s="15">
        <v>39</v>
      </c>
      <c r="P10" s="55" t="b">
        <f>C10+E10+G10+I10+K10='1.1. Кол-во ГС'!L12</f>
        <v>1</v>
      </c>
      <c r="R10" s="95">
        <v>303</v>
      </c>
      <c r="S10" s="109">
        <f t="shared" si="0"/>
        <v>-45</v>
      </c>
    </row>
    <row r="11" spans="2:19" ht="24.95" customHeight="1" thickBot="1" x14ac:dyDescent="0.25">
      <c r="B11" s="145" t="s">
        <v>6</v>
      </c>
      <c r="C11" s="48">
        <v>629</v>
      </c>
      <c r="D11" s="81">
        <f>C11/'1.1. Кол-во ГС'!L13</f>
        <v>0.20083014048531289</v>
      </c>
      <c r="E11" s="93">
        <v>1159</v>
      </c>
      <c r="F11" s="81">
        <f>E11/'1.1. Кол-во ГС'!L13</f>
        <v>0.37005108556832694</v>
      </c>
      <c r="G11" s="48">
        <v>825</v>
      </c>
      <c r="H11" s="81">
        <f>G11/'1.1. Кол-во ГС'!L13</f>
        <v>0.26340996168582376</v>
      </c>
      <c r="I11" s="48">
        <v>448</v>
      </c>
      <c r="J11" s="81">
        <f>I11/'1.1. Кол-во ГС'!L13</f>
        <v>0.14303959131545338</v>
      </c>
      <c r="K11" s="48">
        <v>71</v>
      </c>
      <c r="L11" s="81">
        <f>K11/'1.1. Кол-во ГС'!L13</f>
        <v>2.2669220945083016E-2</v>
      </c>
      <c r="M11" s="15">
        <v>41</v>
      </c>
      <c r="P11" s="55" t="b">
        <f>C11+E11+G11+I11+K11='1.1. Кол-во ГС'!L13</f>
        <v>1</v>
      </c>
      <c r="R11" s="48">
        <v>615</v>
      </c>
      <c r="S11" s="109">
        <f t="shared" si="0"/>
        <v>14</v>
      </c>
    </row>
    <row r="12" spans="2:19" ht="24.95" customHeight="1" thickBot="1" x14ac:dyDescent="0.25">
      <c r="B12" s="145" t="s">
        <v>7</v>
      </c>
      <c r="C12" s="48">
        <v>240</v>
      </c>
      <c r="D12" s="81">
        <f>C12/'1.1. Кол-во ГС'!L14</f>
        <v>0.13318534961154274</v>
      </c>
      <c r="E12" s="93">
        <v>615</v>
      </c>
      <c r="F12" s="81">
        <f>E12/'1.1. Кол-во ГС'!L14</f>
        <v>0.34128745837957825</v>
      </c>
      <c r="G12" s="48">
        <v>620</v>
      </c>
      <c r="H12" s="81">
        <f>G12/'1.1. Кол-во ГС'!L14</f>
        <v>0.34406215316315203</v>
      </c>
      <c r="I12" s="48">
        <v>289</v>
      </c>
      <c r="J12" s="81">
        <f>I12/'1.1. Кол-во ГС'!L14</f>
        <v>0.16037735849056603</v>
      </c>
      <c r="K12" s="48">
        <v>38</v>
      </c>
      <c r="L12" s="81">
        <f>K12/'1.1. Кол-во ГС'!L14</f>
        <v>2.1087680355160933E-2</v>
      </c>
      <c r="M12" s="15">
        <v>41</v>
      </c>
      <c r="P12" s="55" t="b">
        <f>C12+E12+G12+I12+K12='1.1. Кол-во ГС'!L14</f>
        <v>1</v>
      </c>
      <c r="R12" s="48">
        <v>265</v>
      </c>
      <c r="S12" s="109">
        <f t="shared" si="0"/>
        <v>-25</v>
      </c>
    </row>
    <row r="13" spans="2:19" ht="24.95" customHeight="1" thickBot="1" x14ac:dyDescent="0.25">
      <c r="B13" s="145" t="s">
        <v>8</v>
      </c>
      <c r="C13" s="48">
        <v>598</v>
      </c>
      <c r="D13" s="81">
        <f>C13/'1.1. Кол-во ГС'!L15</f>
        <v>0.15181518151815182</v>
      </c>
      <c r="E13" s="93">
        <v>1345</v>
      </c>
      <c r="F13" s="81">
        <f>E13/'1.1. Кол-во ГС'!L15</f>
        <v>0.34145722264534145</v>
      </c>
      <c r="G13" s="48">
        <v>1130</v>
      </c>
      <c r="H13" s="81">
        <f>G13/'1.1. Кол-во ГС'!L15</f>
        <v>0.2868748413302869</v>
      </c>
      <c r="I13" s="48">
        <v>685</v>
      </c>
      <c r="J13" s="81">
        <f>I13/'1.1. Кол-во ГС'!L15</f>
        <v>0.17390200558517391</v>
      </c>
      <c r="K13" s="48">
        <v>181</v>
      </c>
      <c r="L13" s="81">
        <f>K13/'1.1. Кол-во ГС'!L15</f>
        <v>4.5950748921045947E-2</v>
      </c>
      <c r="M13" s="15">
        <v>41</v>
      </c>
      <c r="P13" s="55" t="b">
        <f>C13+E13+G13+I13+K13='1.1. Кол-во ГС'!L15</f>
        <v>1</v>
      </c>
      <c r="R13" s="48">
        <v>707</v>
      </c>
      <c r="S13" s="109">
        <f t="shared" si="0"/>
        <v>-109</v>
      </c>
    </row>
    <row r="14" spans="2:19" ht="24.95" customHeight="1" thickBot="1" x14ac:dyDescent="0.25">
      <c r="B14" s="145" t="s">
        <v>9</v>
      </c>
      <c r="C14" s="48">
        <v>227</v>
      </c>
      <c r="D14" s="81">
        <f>C14/'1.1. Кол-во ГС'!L16</f>
        <v>0.11593462717058223</v>
      </c>
      <c r="E14" s="93">
        <v>686</v>
      </c>
      <c r="F14" s="81">
        <f>E14/'1.1. Кол-во ГС'!L16</f>
        <v>0.35035750766087842</v>
      </c>
      <c r="G14" s="48">
        <v>685</v>
      </c>
      <c r="H14" s="81">
        <f>G14/'1.1. Кол-во ГС'!L16</f>
        <v>0.34984678243105211</v>
      </c>
      <c r="I14" s="48">
        <v>317</v>
      </c>
      <c r="J14" s="81">
        <f>I14/'1.1. Кол-во ГС'!L16</f>
        <v>0.16189989785495404</v>
      </c>
      <c r="K14" s="48">
        <v>43</v>
      </c>
      <c r="L14" s="81">
        <f>K14/'1.1. Кол-во ГС'!L16</f>
        <v>2.1961184882533197E-2</v>
      </c>
      <c r="M14" s="15">
        <v>42</v>
      </c>
      <c r="P14" s="55" t="b">
        <f>C14+E14+G14+I14+K14='1.1. Кол-во ГС'!L16</f>
        <v>1</v>
      </c>
      <c r="R14" s="48">
        <v>263</v>
      </c>
      <c r="S14" s="109">
        <f t="shared" si="0"/>
        <v>-36</v>
      </c>
    </row>
    <row r="15" spans="2:19" ht="24.95" customHeight="1" thickBot="1" x14ac:dyDescent="0.25">
      <c r="B15" s="145" t="s">
        <v>10</v>
      </c>
      <c r="C15" s="48">
        <v>190</v>
      </c>
      <c r="D15" s="81">
        <f>C15/'1.1. Кол-во ГС'!L17</f>
        <v>0.12794612794612795</v>
      </c>
      <c r="E15" s="93">
        <v>568</v>
      </c>
      <c r="F15" s="81">
        <f>E15/'1.1. Кол-во ГС'!L17</f>
        <v>0.38249158249158249</v>
      </c>
      <c r="G15" s="48">
        <v>417</v>
      </c>
      <c r="H15" s="81">
        <f>G15/'1.1. Кол-во ГС'!L17</f>
        <v>0.28080808080808078</v>
      </c>
      <c r="I15" s="48">
        <v>249</v>
      </c>
      <c r="J15" s="81">
        <f>I15/'1.1. Кол-во ГС'!L17</f>
        <v>0.16767676767676767</v>
      </c>
      <c r="K15" s="48">
        <v>61</v>
      </c>
      <c r="L15" s="81">
        <f>K15/'1.1. Кол-во ГС'!L17</f>
        <v>4.1077441077441081E-2</v>
      </c>
      <c r="M15" s="15">
        <v>41</v>
      </c>
      <c r="P15" s="55" t="b">
        <f>C15+E15+G15+I15+K15='1.1. Кол-во ГС'!L17</f>
        <v>1</v>
      </c>
      <c r="R15" s="48">
        <v>189</v>
      </c>
      <c r="S15" s="109">
        <f t="shared" si="0"/>
        <v>1</v>
      </c>
    </row>
    <row r="16" spans="2:19" ht="24.95" customHeight="1" thickBot="1" x14ac:dyDescent="0.25">
      <c r="B16" s="145" t="s">
        <v>11</v>
      </c>
      <c r="C16" s="48">
        <v>551</v>
      </c>
      <c r="D16" s="81">
        <f>C16/'1.1. Кол-во ГС'!L18</f>
        <v>0.13970588235294118</v>
      </c>
      <c r="E16" s="93">
        <v>1314</v>
      </c>
      <c r="F16" s="81">
        <f>E16/'1.1. Кол-во ГС'!L18</f>
        <v>0.33316430020283977</v>
      </c>
      <c r="G16" s="48">
        <v>1305</v>
      </c>
      <c r="H16" s="81">
        <f>G16/'1.1. Кол-во ГС'!L18</f>
        <v>0.33088235294117646</v>
      </c>
      <c r="I16" s="48">
        <v>677</v>
      </c>
      <c r="J16" s="81">
        <f>I16/'1.1. Кол-во ГС'!L18</f>
        <v>0.17165314401622719</v>
      </c>
      <c r="K16" s="48">
        <v>97</v>
      </c>
      <c r="L16" s="81">
        <f>K16/'1.1. Кол-во ГС'!L18</f>
        <v>2.4594320486815417E-2</v>
      </c>
      <c r="M16" s="15">
        <v>43</v>
      </c>
      <c r="P16" s="55" t="b">
        <f>C16+E16+G16+I16+K16='1.1. Кол-во ГС'!L18</f>
        <v>1</v>
      </c>
      <c r="R16" s="48">
        <v>520</v>
      </c>
      <c r="S16" s="109">
        <f t="shared" si="0"/>
        <v>31</v>
      </c>
    </row>
    <row r="17" spans="2:19" ht="24.95" customHeight="1" thickBot="1" x14ac:dyDescent="0.25">
      <c r="B17" s="145" t="s">
        <v>12</v>
      </c>
      <c r="C17" s="48">
        <v>311</v>
      </c>
      <c r="D17" s="81">
        <f>C17/'1.1. Кол-во ГС'!L19</f>
        <v>0.13217169570760731</v>
      </c>
      <c r="E17" s="93">
        <v>799</v>
      </c>
      <c r="F17" s="81">
        <f>E17/'1.1. Кол-во ГС'!L19</f>
        <v>0.33956651083722905</v>
      </c>
      <c r="G17" s="48">
        <v>719</v>
      </c>
      <c r="H17" s="81">
        <f>G17/'1.1. Кол-во ГС'!L19</f>
        <v>0.30556736081597963</v>
      </c>
      <c r="I17" s="48">
        <v>457</v>
      </c>
      <c r="J17" s="81">
        <f>I17/'1.1. Кол-во ГС'!L19</f>
        <v>0.19422014449638758</v>
      </c>
      <c r="K17" s="48">
        <v>67</v>
      </c>
      <c r="L17" s="81">
        <f>K17/'1.1. Кол-во ГС'!L19</f>
        <v>2.8474288142796431E-2</v>
      </c>
      <c r="M17" s="15">
        <v>42</v>
      </c>
      <c r="P17" s="55" t="b">
        <f>C17+E17+G17+I17+K17='1.1. Кол-во ГС'!L19</f>
        <v>1</v>
      </c>
      <c r="R17" s="48">
        <v>283</v>
      </c>
      <c r="S17" s="109">
        <f t="shared" si="0"/>
        <v>28</v>
      </c>
    </row>
    <row r="18" spans="2:19" ht="24.95" customHeight="1" thickBot="1" x14ac:dyDescent="0.25">
      <c r="B18" s="145" t="s">
        <v>13</v>
      </c>
      <c r="C18" s="48">
        <v>135</v>
      </c>
      <c r="D18" s="81">
        <f>C18/'1.1. Кол-во ГС'!L20</f>
        <v>0.10250569476082004</v>
      </c>
      <c r="E18" s="93">
        <v>512</v>
      </c>
      <c r="F18" s="81">
        <f>E18/'1.1. Кол-во ГС'!L20</f>
        <v>0.38876233864844345</v>
      </c>
      <c r="G18" s="48">
        <v>418</v>
      </c>
      <c r="H18" s="81">
        <f>G18/'1.1. Кол-во ГС'!L20</f>
        <v>0.31738800303720577</v>
      </c>
      <c r="I18" s="48">
        <v>233</v>
      </c>
      <c r="J18" s="81">
        <f>I18/'1.1. Кол-во ГС'!L20</f>
        <v>0.17691723614274868</v>
      </c>
      <c r="K18" s="48">
        <v>19</v>
      </c>
      <c r="L18" s="81">
        <f>K18/'1.1. Кол-во ГС'!L20</f>
        <v>1.4426727410782081E-2</v>
      </c>
      <c r="M18" s="15">
        <v>42</v>
      </c>
      <c r="P18" s="55" t="b">
        <f>C18+E18+G18+I18+K18='1.1. Кол-во ГС'!L20</f>
        <v>1</v>
      </c>
      <c r="R18" s="48">
        <v>160</v>
      </c>
      <c r="S18" s="109">
        <f t="shared" si="0"/>
        <v>-25</v>
      </c>
    </row>
    <row r="19" spans="2:19" ht="24.95" customHeight="1" thickBot="1" x14ac:dyDescent="0.25">
      <c r="B19" s="144" t="s">
        <v>16</v>
      </c>
      <c r="C19" s="11">
        <f>SUM(C5:C18)</f>
        <v>5679</v>
      </c>
      <c r="D19" s="117">
        <f>C19/'1.1. Кол-во ГС'!L21</f>
        <v>0.16065972615140886</v>
      </c>
      <c r="E19" s="11">
        <f>SUM(E5:E18)</f>
        <v>12545</v>
      </c>
      <c r="F19" s="117">
        <f>E19/'1.1. Кол-во ГС'!L21</f>
        <v>0.3548998528912527</v>
      </c>
      <c r="G19" s="11">
        <f>SUM(G5:G18)</f>
        <v>10369</v>
      </c>
      <c r="H19" s="117">
        <f>G19/'1.1. Кол-во ГС'!L21</f>
        <v>0.29334050016974084</v>
      </c>
      <c r="I19" s="11">
        <f>SUM(I5:I18)</f>
        <v>5818</v>
      </c>
      <c r="J19" s="117">
        <f>I19/'1.1. Кол-во ГС'!L21</f>
        <v>0.16459205612764513</v>
      </c>
      <c r="K19" s="11">
        <f>SUM(K5:K18)</f>
        <v>937</v>
      </c>
      <c r="L19" s="117">
        <f>K19/'1.1. Кол-во ГС'!L21</f>
        <v>2.6507864659952474E-2</v>
      </c>
      <c r="M19" s="13">
        <f>AVERAGE(M5:M18)</f>
        <v>41.071428571428569</v>
      </c>
      <c r="P19" s="55" t="b">
        <f>C19+E19+G19+I19+K19='1.1. Кол-во ГС'!L21</f>
        <v>1</v>
      </c>
      <c r="R19" s="11">
        <f>SUM(R5:R18)</f>
        <v>5776</v>
      </c>
      <c r="S19" s="165">
        <f t="shared" si="0"/>
        <v>-97</v>
      </c>
    </row>
  </sheetData>
  <sheetProtection formatCells="0" formatColumns="0" formatRows="0" selectLockedCells="1"/>
  <mergeCells count="1">
    <mergeCell ref="B2:M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DF01-15CF-4DF8-A55F-C39933C3F609}">
  <sheetPr>
    <pageSetUpPr fitToPage="1"/>
  </sheetPr>
  <dimension ref="B2:S21"/>
  <sheetViews>
    <sheetView view="pageBreakPreview" zoomScale="90" zoomScaleNormal="100" zoomScaleSheetLayoutView="90" workbookViewId="0">
      <selection activeCell="T1" sqref="T1"/>
    </sheetView>
  </sheetViews>
  <sheetFormatPr defaultRowHeight="12.75" x14ac:dyDescent="0.2"/>
  <cols>
    <col min="1" max="1" width="1.140625" style="4" customWidth="1"/>
    <col min="2" max="2" width="31.42578125" style="4" customWidth="1"/>
    <col min="3" max="3" width="12.28515625" style="4" customWidth="1"/>
    <col min="4" max="4" width="9.7109375" style="4" customWidth="1"/>
    <col min="5" max="5" width="10.7109375" style="4" customWidth="1"/>
    <col min="6" max="6" width="9.7109375" style="4" customWidth="1"/>
    <col min="7" max="7" width="10.7109375" style="4" customWidth="1"/>
    <col min="8" max="8" width="9.7109375" style="4" customWidth="1"/>
    <col min="9" max="9" width="11.28515625" style="4" customWidth="1"/>
    <col min="10" max="10" width="9.7109375" style="4" customWidth="1"/>
    <col min="11" max="11" width="11.140625" style="4" customWidth="1"/>
    <col min="12" max="12" width="9.7109375" style="4" customWidth="1"/>
    <col min="13" max="13" width="12.85546875" style="4" customWidth="1"/>
    <col min="14" max="14" width="1.5703125" style="4" customWidth="1"/>
    <col min="15" max="15" width="9.140625" style="4"/>
    <col min="16" max="16" width="10.140625" style="4" bestFit="1" customWidth="1"/>
    <col min="17" max="17" width="9.140625" style="4"/>
    <col min="18" max="18" width="12.7109375" style="4" customWidth="1"/>
    <col min="19" max="19" width="14.42578125" style="4" customWidth="1"/>
    <col min="20" max="16384" width="9.140625" style="4"/>
  </cols>
  <sheetData>
    <row r="2" spans="2:19" ht="20.25" x14ac:dyDescent="0.3">
      <c r="B2" s="191" t="s">
        <v>33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</row>
    <row r="3" spans="2:19" ht="15.75" x14ac:dyDescent="0.2">
      <c r="L3" s="10"/>
    </row>
    <row r="4" spans="2:19" ht="56.25" customHeight="1" thickBot="1" x14ac:dyDescent="0.3">
      <c r="B4" s="27" t="s">
        <v>14</v>
      </c>
      <c r="C4" s="27" t="s">
        <v>25</v>
      </c>
      <c r="D4" s="82" t="s">
        <v>26</v>
      </c>
      <c r="E4" s="27" t="s">
        <v>27</v>
      </c>
      <c r="F4" s="82" t="s">
        <v>26</v>
      </c>
      <c r="G4" s="27" t="s">
        <v>28</v>
      </c>
      <c r="H4" s="82" t="s">
        <v>26</v>
      </c>
      <c r="I4" s="27" t="s">
        <v>29</v>
      </c>
      <c r="J4" s="82" t="s">
        <v>26</v>
      </c>
      <c r="K4" s="27" t="s">
        <v>30</v>
      </c>
      <c r="L4" s="82" t="s">
        <v>26</v>
      </c>
      <c r="M4" s="27" t="s">
        <v>31</v>
      </c>
      <c r="R4" s="28" t="s">
        <v>234</v>
      </c>
      <c r="S4" s="164" t="s">
        <v>235</v>
      </c>
    </row>
    <row r="5" spans="2:19" ht="24.95" customHeight="1" thickBot="1" x14ac:dyDescent="0.25">
      <c r="B5" s="145" t="s">
        <v>0</v>
      </c>
      <c r="C5" s="47">
        <v>945</v>
      </c>
      <c r="D5" s="81">
        <f>C5/'1.2. Кол-во МС'!H7</f>
        <v>0.11842105263157894</v>
      </c>
      <c r="E5" s="93">
        <v>2799</v>
      </c>
      <c r="F5" s="81">
        <f>E5/'1.2. Кол-во МС'!H7</f>
        <v>0.35075187969924815</v>
      </c>
      <c r="G5" s="47">
        <v>2468</v>
      </c>
      <c r="H5" s="81">
        <f>G5/'1.2. Кол-во МС'!H7</f>
        <v>0.30927318295739348</v>
      </c>
      <c r="I5" s="47">
        <v>1605</v>
      </c>
      <c r="J5" s="81">
        <f>I5/'1.2. Кол-во МС'!H7</f>
        <v>0.20112781954887218</v>
      </c>
      <c r="K5" s="47">
        <v>163</v>
      </c>
      <c r="L5" s="81">
        <f>K5/'1.2. Кол-во МС'!H7</f>
        <v>2.0426065162907268E-2</v>
      </c>
      <c r="M5" s="15">
        <v>41</v>
      </c>
      <c r="P5" s="55" t="b">
        <f>C5+E5+G5+I5+K5='1.2. Кол-во МС'!H7</f>
        <v>1</v>
      </c>
      <c r="R5" s="47">
        <v>717</v>
      </c>
      <c r="S5" s="109">
        <f>C5-R5</f>
        <v>228</v>
      </c>
    </row>
    <row r="6" spans="2:19" ht="24.95" customHeight="1" thickBot="1" x14ac:dyDescent="0.25">
      <c r="B6" s="145" t="s">
        <v>1</v>
      </c>
      <c r="C6" s="48">
        <v>208</v>
      </c>
      <c r="D6" s="81">
        <f>C6/'1.2. Кол-во МС'!H8</f>
        <v>0.1295143212951432</v>
      </c>
      <c r="E6" s="93">
        <v>553</v>
      </c>
      <c r="F6" s="81">
        <f>E6/'1.2. Кол-во МС'!H8</f>
        <v>0.34433374844333747</v>
      </c>
      <c r="G6" s="48">
        <v>438</v>
      </c>
      <c r="H6" s="81">
        <f>G6/'1.2. Кол-во МС'!H8</f>
        <v>0.27272727272727271</v>
      </c>
      <c r="I6" s="48">
        <v>361</v>
      </c>
      <c r="J6" s="81">
        <f>I6/'1.2. Кол-во МС'!H8</f>
        <v>0.22478206724782068</v>
      </c>
      <c r="K6" s="48">
        <v>46</v>
      </c>
      <c r="L6" s="81">
        <f>K6/'1.2. Кол-во МС'!H8</f>
        <v>2.8642590286425903E-2</v>
      </c>
      <c r="M6" s="15">
        <v>42</v>
      </c>
      <c r="P6" s="55" t="b">
        <f>C6+E6+G6+I6+K6='1.2. Кол-во МС'!H8</f>
        <v>1</v>
      </c>
      <c r="R6" s="48">
        <v>126</v>
      </c>
      <c r="S6" s="109">
        <f t="shared" ref="S6:S19" si="0">C6-R6</f>
        <v>82</v>
      </c>
    </row>
    <row r="7" spans="2:19" ht="24.95" customHeight="1" thickBot="1" x14ac:dyDescent="0.25">
      <c r="B7" s="145" t="s">
        <v>2</v>
      </c>
      <c r="C7" s="48">
        <v>217</v>
      </c>
      <c r="D7" s="81">
        <f>C7/'1.2. Кол-во МС'!H9</f>
        <v>0.11197110423116616</v>
      </c>
      <c r="E7" s="93">
        <v>555</v>
      </c>
      <c r="F7" s="81">
        <f>E7/'1.2. Кол-во МС'!H9</f>
        <v>0.28637770897832815</v>
      </c>
      <c r="G7" s="48">
        <v>602</v>
      </c>
      <c r="H7" s="81">
        <f>G7/'1.2. Кол-во МС'!H9</f>
        <v>0.3106295149638803</v>
      </c>
      <c r="I7" s="48">
        <v>478</v>
      </c>
      <c r="J7" s="81">
        <f>I7/'1.2. Кол-во МС'!H9</f>
        <v>0.24664602683178535</v>
      </c>
      <c r="K7" s="48">
        <v>86</v>
      </c>
      <c r="L7" s="81">
        <f>K7/'1.2. Кол-во МС'!H9</f>
        <v>4.4375644994840042E-2</v>
      </c>
      <c r="M7" s="15">
        <v>41</v>
      </c>
      <c r="P7" s="55" t="b">
        <f>C7+E7+G7+I7+K7='1.2. Кол-во МС'!H9</f>
        <v>1</v>
      </c>
      <c r="R7" s="48">
        <v>188</v>
      </c>
      <c r="S7" s="109">
        <f t="shared" si="0"/>
        <v>29</v>
      </c>
    </row>
    <row r="8" spans="2:19" ht="24.95" customHeight="1" thickBot="1" x14ac:dyDescent="0.25">
      <c r="B8" s="145" t="s">
        <v>3</v>
      </c>
      <c r="C8" s="47">
        <v>1017</v>
      </c>
      <c r="D8" s="81">
        <f>C8/'1.2. Кол-во МС'!H10</f>
        <v>0.16633954857703631</v>
      </c>
      <c r="E8" s="93">
        <v>2013</v>
      </c>
      <c r="F8" s="81">
        <f>E8/'1.2. Кол-во МС'!H10</f>
        <v>0.32924435721295386</v>
      </c>
      <c r="G8" s="47">
        <v>1818</v>
      </c>
      <c r="H8" s="81">
        <f>G8/'1.2. Кол-во МС'!H10</f>
        <v>0.29735034347399414</v>
      </c>
      <c r="I8" s="47">
        <v>1147</v>
      </c>
      <c r="J8" s="81">
        <f>I8/'1.2. Кол-во МС'!H10</f>
        <v>0.1876022244030095</v>
      </c>
      <c r="K8" s="47">
        <v>119</v>
      </c>
      <c r="L8" s="81">
        <f>K8/'1.2. Кол-во МС'!H10</f>
        <v>1.9463526333006215E-2</v>
      </c>
      <c r="M8" s="15">
        <v>41</v>
      </c>
      <c r="P8" s="55" t="b">
        <f>C8+E8+G8+I8+K8='1.2. Кол-во МС'!H10</f>
        <v>1</v>
      </c>
      <c r="R8" s="47">
        <v>1108</v>
      </c>
      <c r="S8" s="109">
        <f t="shared" si="0"/>
        <v>-91</v>
      </c>
    </row>
    <row r="9" spans="2:19" ht="24.95" customHeight="1" thickBot="1" x14ac:dyDescent="0.25">
      <c r="B9" s="145" t="s">
        <v>4</v>
      </c>
      <c r="C9" s="48">
        <v>351</v>
      </c>
      <c r="D9" s="81">
        <f>C9/'1.2. Кол-во МС'!H11</f>
        <v>0.10826650215916102</v>
      </c>
      <c r="E9" s="93">
        <v>1125</v>
      </c>
      <c r="F9" s="81">
        <f>E9/'1.2. Кол-во МС'!H11</f>
        <v>0.34700801974090068</v>
      </c>
      <c r="G9" s="48">
        <v>1072</v>
      </c>
      <c r="H9" s="81">
        <f>G9/'1.2. Кол-во МС'!H11</f>
        <v>0.33066008636644045</v>
      </c>
      <c r="I9" s="48">
        <v>628</v>
      </c>
      <c r="J9" s="81">
        <f>I9/'1.2. Кол-во МС'!H11</f>
        <v>0.19370758790869833</v>
      </c>
      <c r="K9" s="48">
        <v>66</v>
      </c>
      <c r="L9" s="81">
        <f>K9/'1.2. Кол-во МС'!H11</f>
        <v>2.0357803824799507E-2</v>
      </c>
      <c r="M9" s="32">
        <v>40</v>
      </c>
      <c r="P9" s="55" t="b">
        <f>C9+E9+G9+I9+K9='1.2. Кол-во МС'!H11</f>
        <v>1</v>
      </c>
      <c r="R9" s="48">
        <v>332</v>
      </c>
      <c r="S9" s="109">
        <f t="shared" si="0"/>
        <v>19</v>
      </c>
    </row>
    <row r="10" spans="2:19" ht="24.95" customHeight="1" thickBot="1" x14ac:dyDescent="0.35">
      <c r="B10" s="145" t="s">
        <v>5</v>
      </c>
      <c r="C10" s="49">
        <v>314</v>
      </c>
      <c r="D10" s="81">
        <f>C10/'1.2. Кол-во МС'!H12</f>
        <v>0.13557858376511225</v>
      </c>
      <c r="E10" s="94">
        <v>775</v>
      </c>
      <c r="F10" s="81">
        <f>E10/'1.2. Кол-во МС'!H12</f>
        <v>0.33462867012089809</v>
      </c>
      <c r="G10" s="49">
        <v>713</v>
      </c>
      <c r="H10" s="81">
        <f>G10/'1.2. Кол-во МС'!H12</f>
        <v>0.30785837651122627</v>
      </c>
      <c r="I10" s="49">
        <v>445</v>
      </c>
      <c r="J10" s="81">
        <f>I10/'1.2. Кол-во МС'!H12</f>
        <v>0.19214162348877376</v>
      </c>
      <c r="K10" s="49">
        <v>69</v>
      </c>
      <c r="L10" s="81">
        <f>K10/'1.2. Кол-во МС'!H12</f>
        <v>2.9792746113989636E-2</v>
      </c>
      <c r="M10" s="32">
        <v>41</v>
      </c>
      <c r="P10" s="55" t="b">
        <f>C10+E10+G10+I10+K10='1.2. Кол-во МС'!H12</f>
        <v>1</v>
      </c>
      <c r="R10" s="95">
        <v>303</v>
      </c>
      <c r="S10" s="109">
        <f t="shared" si="0"/>
        <v>11</v>
      </c>
    </row>
    <row r="11" spans="2:19" ht="24.95" customHeight="1" thickBot="1" x14ac:dyDescent="0.25">
      <c r="B11" s="145" t="s">
        <v>6</v>
      </c>
      <c r="C11" s="48">
        <v>876</v>
      </c>
      <c r="D11" s="81">
        <f>C11/'1.2. Кол-во МС'!H13</f>
        <v>0.13357731015553523</v>
      </c>
      <c r="E11" s="93">
        <v>2232</v>
      </c>
      <c r="F11" s="81">
        <f>E11/'1.2. Кол-во МС'!H13</f>
        <v>0.34034766697163771</v>
      </c>
      <c r="G11" s="48">
        <v>2111</v>
      </c>
      <c r="H11" s="81">
        <f>G11/'1.2. Кол-во МС'!H13</f>
        <v>0.3218969197926197</v>
      </c>
      <c r="I11" s="48">
        <v>1194</v>
      </c>
      <c r="J11" s="81">
        <f>I11/'1.2. Кол-во МС'!H13</f>
        <v>0.18206770356816102</v>
      </c>
      <c r="K11" s="48">
        <v>145</v>
      </c>
      <c r="L11" s="81">
        <f>K11/'1.2. Кол-во МС'!H13</f>
        <v>2.2110399512046356E-2</v>
      </c>
      <c r="M11" s="15">
        <v>41</v>
      </c>
      <c r="P11" s="55" t="b">
        <f>C11+E11+G11+I11+K11='1.2. Кол-во МС'!H13</f>
        <v>1</v>
      </c>
      <c r="R11" s="48">
        <v>615</v>
      </c>
      <c r="S11" s="109">
        <f t="shared" si="0"/>
        <v>261</v>
      </c>
    </row>
    <row r="12" spans="2:19" ht="24.95" customHeight="1" thickBot="1" x14ac:dyDescent="0.25">
      <c r="B12" s="145" t="s">
        <v>7</v>
      </c>
      <c r="C12" s="48">
        <v>407</v>
      </c>
      <c r="D12" s="81">
        <f>C12/'1.2. Кол-во МС'!H14</f>
        <v>9.8738476467734107E-2</v>
      </c>
      <c r="E12" s="93">
        <v>1293</v>
      </c>
      <c r="F12" s="81">
        <f>E12/'1.2. Кол-во МС'!H14</f>
        <v>0.31368267831149926</v>
      </c>
      <c r="G12" s="48">
        <v>1330</v>
      </c>
      <c r="H12" s="81">
        <f>G12/'1.2. Кол-во МС'!H14</f>
        <v>0.32265890344492965</v>
      </c>
      <c r="I12" s="48">
        <v>960</v>
      </c>
      <c r="J12" s="81">
        <f>I12/'1.2. Кол-во МС'!H14</f>
        <v>0.23289665211062591</v>
      </c>
      <c r="K12" s="48">
        <v>132</v>
      </c>
      <c r="L12" s="81">
        <f>K12/'1.2. Кол-во МС'!H14</f>
        <v>3.2023289665211063E-2</v>
      </c>
      <c r="M12" s="15">
        <v>43</v>
      </c>
      <c r="P12" s="55" t="b">
        <f>C12+E12+G12+I12+K12='1.2. Кол-во МС'!H14</f>
        <v>1</v>
      </c>
      <c r="R12" s="48">
        <v>265</v>
      </c>
      <c r="S12" s="109">
        <f t="shared" si="0"/>
        <v>142</v>
      </c>
    </row>
    <row r="13" spans="2:19" ht="24.95" customHeight="1" thickBot="1" x14ac:dyDescent="0.25">
      <c r="B13" s="145" t="s">
        <v>8</v>
      </c>
      <c r="C13" s="48">
        <v>811</v>
      </c>
      <c r="D13" s="81">
        <f>C13/'1.2. Кол-во МС'!H15</f>
        <v>0.1060685325660476</v>
      </c>
      <c r="E13" s="93">
        <v>2275</v>
      </c>
      <c r="F13" s="81">
        <f>E13/'1.2. Кол-во МС'!H15</f>
        <v>0.29754119801203244</v>
      </c>
      <c r="G13" s="48">
        <v>2426</v>
      </c>
      <c r="H13" s="81">
        <f>G13/'1.2. Кол-во МС'!H15</f>
        <v>0.31729008631964428</v>
      </c>
      <c r="I13" s="48">
        <v>1830</v>
      </c>
      <c r="J13" s="81">
        <f>I13/'1.2. Кол-во МС'!H15</f>
        <v>0.23934083180748103</v>
      </c>
      <c r="K13" s="48">
        <v>304</v>
      </c>
      <c r="L13" s="81">
        <f>K13/'1.2. Кол-во МС'!H15</f>
        <v>3.9759351294794666E-2</v>
      </c>
      <c r="M13" s="15">
        <v>43</v>
      </c>
      <c r="P13" s="55" t="b">
        <f>C13+E13+G13+I13+K13='1.2. Кол-во МС'!H15</f>
        <v>1</v>
      </c>
      <c r="R13" s="48">
        <v>707</v>
      </c>
      <c r="S13" s="109">
        <f t="shared" si="0"/>
        <v>104</v>
      </c>
    </row>
    <row r="14" spans="2:19" ht="24.95" customHeight="1" thickBot="1" x14ac:dyDescent="0.25">
      <c r="B14" s="145" t="s">
        <v>9</v>
      </c>
      <c r="C14" s="48">
        <v>406</v>
      </c>
      <c r="D14" s="81">
        <f>C14/'1.2. Кол-во МС'!H16</f>
        <v>8.3282051282051281E-2</v>
      </c>
      <c r="E14" s="93">
        <v>1546</v>
      </c>
      <c r="F14" s="81">
        <f>E14/'1.2. Кол-во МС'!H16</f>
        <v>0.31712820512820511</v>
      </c>
      <c r="G14" s="48">
        <v>1528</v>
      </c>
      <c r="H14" s="81">
        <f>G14/'1.2. Кол-во МС'!H16</f>
        <v>0.31343589743589745</v>
      </c>
      <c r="I14" s="48">
        <v>1197</v>
      </c>
      <c r="J14" s="81">
        <f>I14/'1.2. Кол-во МС'!H16</f>
        <v>0.24553846153846154</v>
      </c>
      <c r="K14" s="48">
        <v>198</v>
      </c>
      <c r="L14" s="81">
        <f>K14/'1.2. Кол-во МС'!H16</f>
        <v>4.0615384615384616E-2</v>
      </c>
      <c r="M14" s="15">
        <v>45</v>
      </c>
      <c r="P14" s="55" t="b">
        <f>C14+E14+G14+I14+K14='1.2. Кол-во МС'!H16</f>
        <v>1</v>
      </c>
      <c r="R14" s="48">
        <v>263</v>
      </c>
      <c r="S14" s="109">
        <f t="shared" si="0"/>
        <v>143</v>
      </c>
    </row>
    <row r="15" spans="2:19" ht="24.95" customHeight="1" thickBot="1" x14ac:dyDescent="0.25">
      <c r="B15" s="145" t="s">
        <v>10</v>
      </c>
      <c r="C15" s="48">
        <v>275</v>
      </c>
      <c r="D15" s="81">
        <f>C15/'1.2. Кол-во МС'!H17</f>
        <v>8.5483369599005279E-2</v>
      </c>
      <c r="E15" s="93">
        <v>915</v>
      </c>
      <c r="F15" s="81">
        <f>E15/'1.2. Кол-во МС'!H17</f>
        <v>0.28442648430214484</v>
      </c>
      <c r="G15" s="48">
        <v>1017</v>
      </c>
      <c r="H15" s="81">
        <f>G15/'1.2. Кол-во МС'!H17</f>
        <v>0.31613304320795771</v>
      </c>
      <c r="I15" s="48">
        <v>838</v>
      </c>
      <c r="J15" s="81">
        <f>I15/'1.2. Кол-во МС'!H17</f>
        <v>0.26049114081442337</v>
      </c>
      <c r="K15" s="48">
        <v>172</v>
      </c>
      <c r="L15" s="81">
        <f>K15/'1.2. Кол-во МС'!H17</f>
        <v>5.3465962076468761E-2</v>
      </c>
      <c r="M15" s="15">
        <v>46</v>
      </c>
      <c r="P15" s="55" t="b">
        <f>C15+E15+G15+I15+K15='1.2. Кол-во МС'!H17</f>
        <v>1</v>
      </c>
      <c r="R15" s="48">
        <v>189</v>
      </c>
      <c r="S15" s="109">
        <f t="shared" si="0"/>
        <v>86</v>
      </c>
    </row>
    <row r="16" spans="2:19" ht="24.95" customHeight="1" thickBot="1" x14ac:dyDescent="0.25">
      <c r="B16" s="145" t="s">
        <v>11</v>
      </c>
      <c r="C16" s="48">
        <v>633</v>
      </c>
      <c r="D16" s="81">
        <f>C16/'1.2. Кол-во МС'!H18</f>
        <v>0.10418038183015142</v>
      </c>
      <c r="E16" s="93">
        <v>1821</v>
      </c>
      <c r="F16" s="81">
        <f>E16/'1.2. Кол-во МС'!H18</f>
        <v>0.29970375246872943</v>
      </c>
      <c r="G16" s="48">
        <v>2058</v>
      </c>
      <c r="H16" s="81">
        <f>G16/'1.2. Кол-во МС'!H18</f>
        <v>0.33870967741935482</v>
      </c>
      <c r="I16" s="48">
        <v>1333</v>
      </c>
      <c r="J16" s="81">
        <f>I16/'1.2. Кол-во МС'!H18</f>
        <v>0.21938775510204081</v>
      </c>
      <c r="K16" s="48">
        <v>231</v>
      </c>
      <c r="L16" s="81">
        <f>K16/'1.2. Кол-во МС'!H18</f>
        <v>3.8018433179723504E-2</v>
      </c>
      <c r="M16" s="15">
        <v>44</v>
      </c>
      <c r="P16" s="55" t="b">
        <f>C16+E16+G16+I16+K16='1.2. Кол-во МС'!H18</f>
        <v>1</v>
      </c>
      <c r="R16" s="48">
        <v>520</v>
      </c>
      <c r="S16" s="109">
        <f t="shared" si="0"/>
        <v>113</v>
      </c>
    </row>
    <row r="17" spans="2:19" ht="24.95" customHeight="1" thickBot="1" x14ac:dyDescent="0.25">
      <c r="B17" s="145" t="s">
        <v>12</v>
      </c>
      <c r="C17" s="48">
        <v>645</v>
      </c>
      <c r="D17" s="81">
        <f>C17/'1.2. Кол-во МС'!H19</f>
        <v>0.12817965023847377</v>
      </c>
      <c r="E17" s="93">
        <v>1703</v>
      </c>
      <c r="F17" s="81">
        <f>E17/'1.2. Кол-во МС'!H19</f>
        <v>0.33843402225755165</v>
      </c>
      <c r="G17" s="48">
        <v>1473</v>
      </c>
      <c r="H17" s="81">
        <f>G17/'1.2. Кол-во МС'!H19</f>
        <v>0.29272655007949128</v>
      </c>
      <c r="I17" s="48">
        <v>1002</v>
      </c>
      <c r="J17" s="81">
        <f>I17/'1.2. Кол-во МС'!H19</f>
        <v>0.19912559618441972</v>
      </c>
      <c r="K17" s="48">
        <v>209</v>
      </c>
      <c r="L17" s="81">
        <f>K17/'1.2. Кол-во МС'!H19</f>
        <v>4.153418124006359E-2</v>
      </c>
      <c r="M17" s="15">
        <v>41</v>
      </c>
      <c r="P17" s="55" t="b">
        <f>C17+E17+G17+I17+K17='1.2. Кол-во МС'!H19</f>
        <v>1</v>
      </c>
      <c r="R17" s="48">
        <v>283</v>
      </c>
      <c r="S17" s="109">
        <f t="shared" si="0"/>
        <v>362</v>
      </c>
    </row>
    <row r="18" spans="2:19" ht="24.95" customHeight="1" thickBot="1" x14ac:dyDescent="0.25">
      <c r="B18" s="145" t="s">
        <v>13</v>
      </c>
      <c r="C18" s="48">
        <v>230</v>
      </c>
      <c r="D18" s="81">
        <f>C18/'1.2. Кол-во МС'!H20</f>
        <v>0.12527233115468409</v>
      </c>
      <c r="E18" s="93">
        <v>561</v>
      </c>
      <c r="F18" s="81">
        <f>E18/'1.2. Кол-во МС'!H20</f>
        <v>0.30555555555555558</v>
      </c>
      <c r="G18" s="48">
        <v>550</v>
      </c>
      <c r="H18" s="81">
        <f>G18/'1.2. Кол-во МС'!H20</f>
        <v>0.29956427015250547</v>
      </c>
      <c r="I18" s="48">
        <v>430</v>
      </c>
      <c r="J18" s="81">
        <f>I18/'1.2. Кол-во МС'!H20</f>
        <v>0.23420479302832245</v>
      </c>
      <c r="K18" s="48">
        <v>65</v>
      </c>
      <c r="L18" s="81">
        <f>K18/'1.2. Кол-во МС'!H20</f>
        <v>3.5403050108932459E-2</v>
      </c>
      <c r="M18" s="15">
        <v>43</v>
      </c>
      <c r="P18" s="55" t="b">
        <f>C18+E18+G18+I18+K18='1.2. Кол-во МС'!H20</f>
        <v>1</v>
      </c>
      <c r="R18" s="48">
        <v>160</v>
      </c>
      <c r="S18" s="109">
        <f t="shared" si="0"/>
        <v>70</v>
      </c>
    </row>
    <row r="19" spans="2:19" ht="24.95" customHeight="1" thickBot="1" x14ac:dyDescent="0.25">
      <c r="B19" s="144" t="s">
        <v>16</v>
      </c>
      <c r="C19" s="11">
        <f>SUM(C5:C18)</f>
        <v>7335</v>
      </c>
      <c r="D19" s="117">
        <f>C19/'1.2. Кол-во МС'!H21</f>
        <v>0.11725119089484957</v>
      </c>
      <c r="E19" s="11">
        <f>SUM(E5:E18)</f>
        <v>20166</v>
      </c>
      <c r="F19" s="117">
        <f>E19/'1.2. Кол-во МС'!H21</f>
        <v>0.32235685284056398</v>
      </c>
      <c r="G19" s="11">
        <f>SUM(G5:G18)</f>
        <v>19604</v>
      </c>
      <c r="H19" s="117">
        <f>G19/'1.2. Кол-во МС'!H21</f>
        <v>0.31337318967997696</v>
      </c>
      <c r="I19" s="11">
        <f>SUM(I5:I18)</f>
        <v>13448</v>
      </c>
      <c r="J19" s="117">
        <f>I19/'1.2. Кол-во МС'!H21</f>
        <v>0.21496850922344066</v>
      </c>
      <c r="K19" s="11">
        <f>SUM(K5:K18)</f>
        <v>2005</v>
      </c>
      <c r="L19" s="117">
        <f>K19/'1.2. Кол-во МС'!H21</f>
        <v>3.2050257361168837E-2</v>
      </c>
      <c r="M19" s="13">
        <f>SUM(AVERAGE(M5:M18))</f>
        <v>42.285714285714285</v>
      </c>
      <c r="P19" s="55" t="b">
        <f>C19+E19+G19+I19+K19='1.2. Кол-во МС'!H21</f>
        <v>1</v>
      </c>
      <c r="R19" s="11">
        <f>SUM(R5:R18)</f>
        <v>5776</v>
      </c>
      <c r="S19" s="165">
        <f t="shared" si="0"/>
        <v>1559</v>
      </c>
    </row>
    <row r="21" spans="2:19" x14ac:dyDescent="0.2">
      <c r="E21" s="16"/>
      <c r="F21" s="16"/>
    </row>
  </sheetData>
  <sheetProtection formatCells="0" formatColumns="0" formatRows="0" selectLockedCells="1"/>
  <mergeCells count="1">
    <mergeCell ref="B2:M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0" orientation="landscape" r:id="rId1"/>
  <headerFooter alignWithMargins="0"/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9AED-DAFC-4A5B-B011-24CD2A5EC9AF}">
  <sheetPr>
    <pageSetUpPr fitToPage="1"/>
  </sheetPr>
  <dimension ref="B2:X22"/>
  <sheetViews>
    <sheetView view="pageBreakPreview" topLeftCell="B3" zoomScale="70" zoomScaleNormal="100" zoomScaleSheetLayoutView="70" workbookViewId="0">
      <selection activeCell="B3" sqref="B3"/>
    </sheetView>
  </sheetViews>
  <sheetFormatPr defaultRowHeight="12.75" x14ac:dyDescent="0.2"/>
  <cols>
    <col min="1" max="1" width="0.7109375" style="4" customWidth="1"/>
    <col min="2" max="2" width="31.42578125" style="17" customWidth="1"/>
    <col min="3" max="3" width="9.140625" style="4" customWidth="1"/>
    <col min="4" max="4" width="10.140625" style="4" customWidth="1"/>
    <col min="5" max="5" width="7.7109375" style="4" customWidth="1"/>
    <col min="6" max="6" width="9.7109375" style="4" customWidth="1"/>
    <col min="7" max="7" width="9.85546875" style="4" customWidth="1"/>
    <col min="8" max="8" width="9" style="4" customWidth="1"/>
    <col min="9" max="9" width="7.7109375" style="4" customWidth="1"/>
    <col min="10" max="10" width="8.7109375" style="4" customWidth="1"/>
    <col min="11" max="11" width="7.7109375" style="4" customWidth="1"/>
    <col min="12" max="13" width="8.85546875" style="4" customWidth="1"/>
    <col min="14" max="14" width="9.7109375" style="4" customWidth="1"/>
    <col min="15" max="15" width="9" style="4" customWidth="1"/>
    <col min="16" max="16" width="9.5703125" style="4" customWidth="1"/>
    <col min="17" max="17" width="8.85546875" style="4" customWidth="1"/>
    <col min="18" max="18" width="9.5703125" style="4" customWidth="1"/>
    <col min="19" max="19" width="8.5703125" style="4" customWidth="1"/>
    <col min="20" max="20" width="9" style="4" customWidth="1"/>
    <col min="21" max="21" width="10.85546875" style="4" customWidth="1"/>
    <col min="22" max="22" width="7.7109375" style="4" customWidth="1"/>
    <col min="23" max="23" width="5.140625" style="4" customWidth="1"/>
    <col min="24" max="24" width="12.7109375" style="4" customWidth="1"/>
    <col min="25" max="16384" width="9.140625" style="4"/>
  </cols>
  <sheetData>
    <row r="2" spans="2:24" ht="20.25" x14ac:dyDescent="0.3">
      <c r="B2" s="191" t="s">
        <v>42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</row>
    <row r="3" spans="2:24" ht="15.75" x14ac:dyDescent="0.2">
      <c r="U3" s="10"/>
    </row>
    <row r="4" spans="2:24" ht="27.75" customHeight="1" x14ac:dyDescent="0.2">
      <c r="B4" s="212" t="s">
        <v>14</v>
      </c>
      <c r="C4" s="209" t="s">
        <v>34</v>
      </c>
      <c r="D4" s="210"/>
      <c r="E4" s="210"/>
      <c r="F4" s="210"/>
      <c r="G4" s="210"/>
      <c r="H4" s="210"/>
      <c r="I4" s="210"/>
      <c r="J4" s="211"/>
      <c r="K4" s="195" t="s">
        <v>204</v>
      </c>
      <c r="L4" s="196"/>
      <c r="M4" s="196"/>
      <c r="N4" s="196"/>
      <c r="O4" s="196"/>
      <c r="P4" s="196"/>
      <c r="Q4" s="196"/>
      <c r="R4" s="196"/>
      <c r="S4" s="196"/>
      <c r="T4" s="197"/>
      <c r="U4" s="201" t="s">
        <v>41</v>
      </c>
      <c r="V4" s="204" t="s">
        <v>35</v>
      </c>
      <c r="X4" s="53"/>
    </row>
    <row r="5" spans="2:24" ht="26.25" customHeight="1" x14ac:dyDescent="0.2">
      <c r="B5" s="213"/>
      <c r="C5" s="207" t="s">
        <v>15</v>
      </c>
      <c r="D5" s="204" t="s">
        <v>35</v>
      </c>
      <c r="E5" s="209" t="s">
        <v>131</v>
      </c>
      <c r="F5" s="210"/>
      <c r="G5" s="210"/>
      <c r="H5" s="210"/>
      <c r="I5" s="210"/>
      <c r="J5" s="211"/>
      <c r="K5" s="198"/>
      <c r="L5" s="199"/>
      <c r="M5" s="199"/>
      <c r="N5" s="199"/>
      <c r="O5" s="199"/>
      <c r="P5" s="199"/>
      <c r="Q5" s="199"/>
      <c r="R5" s="199"/>
      <c r="S5" s="199"/>
      <c r="T5" s="200"/>
      <c r="U5" s="202"/>
      <c r="V5" s="205"/>
      <c r="X5" s="53"/>
    </row>
    <row r="6" spans="2:24" ht="141" customHeight="1" thickBot="1" x14ac:dyDescent="0.25">
      <c r="B6" s="214"/>
      <c r="C6" s="208"/>
      <c r="D6" s="206"/>
      <c r="E6" s="118" t="s">
        <v>132</v>
      </c>
      <c r="F6" s="119" t="s">
        <v>26</v>
      </c>
      <c r="G6" s="118" t="s">
        <v>133</v>
      </c>
      <c r="H6" s="119" t="s">
        <v>26</v>
      </c>
      <c r="I6" s="118" t="s">
        <v>134</v>
      </c>
      <c r="J6" s="119" t="s">
        <v>26</v>
      </c>
      <c r="K6" s="57" t="s">
        <v>36</v>
      </c>
      <c r="L6" s="83" t="s">
        <v>26</v>
      </c>
      <c r="M6" s="57" t="s">
        <v>37</v>
      </c>
      <c r="N6" s="83" t="s">
        <v>26</v>
      </c>
      <c r="O6" s="57" t="s">
        <v>38</v>
      </c>
      <c r="P6" s="83" t="s">
        <v>26</v>
      </c>
      <c r="Q6" s="57" t="s">
        <v>39</v>
      </c>
      <c r="R6" s="83" t="s">
        <v>26</v>
      </c>
      <c r="S6" s="57" t="s">
        <v>40</v>
      </c>
      <c r="T6" s="83" t="s">
        <v>26</v>
      </c>
      <c r="U6" s="203"/>
      <c r="V6" s="206"/>
      <c r="X6" s="53"/>
    </row>
    <row r="7" spans="2:24" ht="39.950000000000003" customHeight="1" x14ac:dyDescent="0.2">
      <c r="B7" s="145" t="s">
        <v>0</v>
      </c>
      <c r="C7" s="120">
        <f>E7+G7+I7</f>
        <v>4519</v>
      </c>
      <c r="D7" s="81">
        <f>C7/'1.1. Кол-во ГС'!L7</f>
        <v>0.95377796538623894</v>
      </c>
      <c r="E7" s="93">
        <v>500</v>
      </c>
      <c r="F7" s="81">
        <f>E7/C7</f>
        <v>0.11064394777605666</v>
      </c>
      <c r="G7" s="93">
        <v>3850</v>
      </c>
      <c r="H7" s="63">
        <f>G7/C7</f>
        <v>0.85195839787563621</v>
      </c>
      <c r="I7" s="93">
        <v>169</v>
      </c>
      <c r="J7" s="63">
        <f>I7/C7</f>
        <v>3.7397654348307149E-2</v>
      </c>
      <c r="K7" s="48">
        <v>276</v>
      </c>
      <c r="L7" s="81">
        <f>K7/C7</f>
        <v>6.1075459172383273E-2</v>
      </c>
      <c r="M7" s="48">
        <v>1172</v>
      </c>
      <c r="N7" s="81">
        <f>M7/C7</f>
        <v>0.2593494135870768</v>
      </c>
      <c r="O7" s="48">
        <v>1452</v>
      </c>
      <c r="P7" s="81">
        <f>O7/C7</f>
        <v>0.3213100243416685</v>
      </c>
      <c r="Q7" s="48">
        <v>616</v>
      </c>
      <c r="R7" s="81">
        <f>Q7/C7</f>
        <v>0.13631334366010178</v>
      </c>
      <c r="S7" s="48">
        <v>1003</v>
      </c>
      <c r="T7" s="81">
        <f>S7/C7</f>
        <v>0.22195175923876964</v>
      </c>
      <c r="U7" s="48">
        <v>219</v>
      </c>
      <c r="V7" s="81">
        <f>U7/'1.1. Кол-во ГС'!L7</f>
        <v>4.6222034613761079E-2</v>
      </c>
      <c r="X7" s="50" t="b">
        <f>K7+M7+O7+Q7+S7=C7</f>
        <v>1</v>
      </c>
    </row>
    <row r="8" spans="2:24" ht="39.950000000000003" customHeight="1" x14ac:dyDescent="0.2">
      <c r="B8" s="145" t="s">
        <v>1</v>
      </c>
      <c r="C8" s="120">
        <f t="shared" ref="C8:C21" si="0">E8+G8+I8</f>
        <v>1114</v>
      </c>
      <c r="D8" s="81">
        <f>C8/'1.1. Кол-во ГС'!L8</f>
        <v>0.99910313901345293</v>
      </c>
      <c r="E8" s="93">
        <v>49</v>
      </c>
      <c r="F8" s="81">
        <f t="shared" ref="F8:F21" si="1">E8/C8</f>
        <v>4.3985637342908439E-2</v>
      </c>
      <c r="G8" s="93">
        <v>984</v>
      </c>
      <c r="H8" s="63">
        <f t="shared" ref="H8:H21" si="2">G8/C8</f>
        <v>0.88330341113105926</v>
      </c>
      <c r="I8" s="93">
        <v>81</v>
      </c>
      <c r="J8" s="63">
        <f t="shared" ref="J8:J21" si="3">I8/C8</f>
        <v>7.2710951526032311E-2</v>
      </c>
      <c r="K8" s="48">
        <v>84</v>
      </c>
      <c r="L8" s="81">
        <f t="shared" ref="L8:L21" si="4">K8/C8</f>
        <v>7.5403949730700179E-2</v>
      </c>
      <c r="M8" s="48">
        <v>283</v>
      </c>
      <c r="N8" s="81">
        <f t="shared" ref="N8:N21" si="5">M8/C8</f>
        <v>0.25403949730700182</v>
      </c>
      <c r="O8" s="48">
        <v>334</v>
      </c>
      <c r="P8" s="81">
        <f t="shared" ref="P8:P21" si="6">O8/C8</f>
        <v>0.29982046678635549</v>
      </c>
      <c r="Q8" s="48">
        <v>200</v>
      </c>
      <c r="R8" s="81">
        <f t="shared" ref="R8:R21" si="7">Q8/C8</f>
        <v>0.17953321364452424</v>
      </c>
      <c r="S8" s="48">
        <v>213</v>
      </c>
      <c r="T8" s="81">
        <f t="shared" ref="T8:T21" si="8">S8/C8</f>
        <v>0.19120287253141832</v>
      </c>
      <c r="U8" s="48">
        <v>1</v>
      </c>
      <c r="V8" s="81">
        <f>U8/'1.1. Кол-во ГС'!L8</f>
        <v>8.9686098654708521E-4</v>
      </c>
      <c r="X8" s="51" t="b">
        <f t="shared" ref="X8:X21" si="9">K8+M8+O8+Q8+S8=C8</f>
        <v>1</v>
      </c>
    </row>
    <row r="9" spans="2:24" ht="39.950000000000003" customHeight="1" x14ac:dyDescent="0.2">
      <c r="B9" s="145" t="s">
        <v>2</v>
      </c>
      <c r="C9" s="120">
        <f t="shared" si="0"/>
        <v>1090</v>
      </c>
      <c r="D9" s="81">
        <f>C9/'1.1. Кол-во ГС'!L9</f>
        <v>0.97408400357462022</v>
      </c>
      <c r="E9" s="93">
        <v>68</v>
      </c>
      <c r="F9" s="81">
        <f t="shared" si="1"/>
        <v>6.2385321100917435E-2</v>
      </c>
      <c r="G9" s="93">
        <v>976</v>
      </c>
      <c r="H9" s="63">
        <f t="shared" si="2"/>
        <v>0.8954128440366973</v>
      </c>
      <c r="I9" s="93">
        <v>46</v>
      </c>
      <c r="J9" s="63">
        <f t="shared" si="3"/>
        <v>4.2201834862385323E-2</v>
      </c>
      <c r="K9" s="48">
        <v>122</v>
      </c>
      <c r="L9" s="81">
        <f t="shared" si="4"/>
        <v>0.11192660550458716</v>
      </c>
      <c r="M9" s="48">
        <v>346</v>
      </c>
      <c r="N9" s="81">
        <f t="shared" si="5"/>
        <v>0.31743119266055048</v>
      </c>
      <c r="O9" s="48">
        <v>278</v>
      </c>
      <c r="P9" s="81">
        <f t="shared" si="6"/>
        <v>0.25504587155963304</v>
      </c>
      <c r="Q9" s="48">
        <v>113</v>
      </c>
      <c r="R9" s="81">
        <f t="shared" si="7"/>
        <v>0.10366972477064221</v>
      </c>
      <c r="S9" s="48">
        <v>231</v>
      </c>
      <c r="T9" s="81">
        <f t="shared" si="8"/>
        <v>0.21192660550458717</v>
      </c>
      <c r="U9" s="48">
        <v>29</v>
      </c>
      <c r="V9" s="81">
        <f>U9/'1.1. Кол-во ГС'!L9</f>
        <v>2.5915996425379804E-2</v>
      </c>
      <c r="X9" s="51" t="b">
        <f t="shared" si="9"/>
        <v>1</v>
      </c>
    </row>
    <row r="10" spans="2:24" ht="39.950000000000003" customHeight="1" x14ac:dyDescent="0.2">
      <c r="B10" s="145" t="s">
        <v>3</v>
      </c>
      <c r="C10" s="120">
        <f t="shared" si="0"/>
        <v>5172</v>
      </c>
      <c r="D10" s="81">
        <f>C10/'1.1. Кол-во ГС'!L10</f>
        <v>0.96384644055162128</v>
      </c>
      <c r="E10" s="93">
        <v>557</v>
      </c>
      <c r="F10" s="81">
        <f t="shared" si="1"/>
        <v>0.10769528228924981</v>
      </c>
      <c r="G10" s="93">
        <v>4509</v>
      </c>
      <c r="H10" s="63">
        <f t="shared" si="2"/>
        <v>0.8718097447795824</v>
      </c>
      <c r="I10" s="93">
        <v>106</v>
      </c>
      <c r="J10" s="63">
        <f t="shared" si="3"/>
        <v>2.0494972931167827E-2</v>
      </c>
      <c r="K10" s="47">
        <v>234</v>
      </c>
      <c r="L10" s="81">
        <f t="shared" si="4"/>
        <v>4.5243619489559163E-2</v>
      </c>
      <c r="M10" s="47">
        <v>1807</v>
      </c>
      <c r="N10" s="81">
        <f t="shared" si="5"/>
        <v>0.34938128383604022</v>
      </c>
      <c r="O10" s="47">
        <v>1115</v>
      </c>
      <c r="P10" s="81">
        <f t="shared" si="6"/>
        <v>0.21558391337973704</v>
      </c>
      <c r="Q10" s="47">
        <v>1015</v>
      </c>
      <c r="R10" s="81">
        <f t="shared" si="7"/>
        <v>0.19624903325599383</v>
      </c>
      <c r="S10" s="47">
        <v>1001</v>
      </c>
      <c r="T10" s="81">
        <f t="shared" si="8"/>
        <v>0.19354215003866976</v>
      </c>
      <c r="U10" s="95">
        <v>217</v>
      </c>
      <c r="V10" s="81">
        <f>U10/'1.1. Кол-во ГС'!L10</f>
        <v>4.0439806187103987E-2</v>
      </c>
      <c r="X10" s="51" t="b">
        <f t="shared" si="9"/>
        <v>1</v>
      </c>
    </row>
    <row r="11" spans="2:24" ht="39.950000000000003" customHeight="1" x14ac:dyDescent="0.2">
      <c r="B11" s="145" t="s">
        <v>4</v>
      </c>
      <c r="C11" s="120">
        <f t="shared" si="0"/>
        <v>1769</v>
      </c>
      <c r="D11" s="81">
        <f>C11/'1.1. Кол-во ГС'!L11</f>
        <v>0.97734806629834259</v>
      </c>
      <c r="E11" s="93">
        <v>220</v>
      </c>
      <c r="F11" s="81">
        <f t="shared" si="1"/>
        <v>0.1243640474844545</v>
      </c>
      <c r="G11" s="93">
        <v>1441</v>
      </c>
      <c r="H11" s="63">
        <f t="shared" si="2"/>
        <v>0.81458451102317697</v>
      </c>
      <c r="I11" s="93">
        <v>108</v>
      </c>
      <c r="J11" s="63">
        <f t="shared" si="3"/>
        <v>6.1051441492368567E-2</v>
      </c>
      <c r="K11" s="48">
        <v>187</v>
      </c>
      <c r="L11" s="81">
        <f t="shared" si="4"/>
        <v>0.10570944036178632</v>
      </c>
      <c r="M11" s="48">
        <v>484</v>
      </c>
      <c r="N11" s="81">
        <f t="shared" si="5"/>
        <v>0.27360090446579988</v>
      </c>
      <c r="O11" s="48">
        <v>393</v>
      </c>
      <c r="P11" s="81">
        <f t="shared" si="6"/>
        <v>0.22215941209723009</v>
      </c>
      <c r="Q11" s="48">
        <v>301</v>
      </c>
      <c r="R11" s="81">
        <f t="shared" si="7"/>
        <v>0.17015262860373093</v>
      </c>
      <c r="S11" s="48">
        <v>404</v>
      </c>
      <c r="T11" s="81">
        <f t="shared" si="8"/>
        <v>0.2283776144714528</v>
      </c>
      <c r="U11" s="48">
        <v>41</v>
      </c>
      <c r="V11" s="81">
        <f>U11/'1.1. Кол-во ГС'!L11</f>
        <v>2.2651933701657457E-2</v>
      </c>
      <c r="X11" s="51" t="b">
        <f t="shared" si="9"/>
        <v>1</v>
      </c>
    </row>
    <row r="12" spans="2:24" ht="39.950000000000003" customHeight="1" x14ac:dyDescent="0.2">
      <c r="B12" s="145" t="s">
        <v>5</v>
      </c>
      <c r="C12" s="120">
        <f t="shared" si="0"/>
        <v>1256</v>
      </c>
      <c r="D12" s="81">
        <f>C12/'1.1. Кол-во ГС'!L12</f>
        <v>0.98897637795275595</v>
      </c>
      <c r="E12" s="93">
        <v>134</v>
      </c>
      <c r="F12" s="81">
        <f t="shared" si="1"/>
        <v>0.10668789808917198</v>
      </c>
      <c r="G12" s="93">
        <v>1055</v>
      </c>
      <c r="H12" s="63">
        <f t="shared" si="2"/>
        <v>0.83996815286624205</v>
      </c>
      <c r="I12" s="93">
        <v>67</v>
      </c>
      <c r="J12" s="63">
        <f t="shared" si="3"/>
        <v>5.3343949044585989E-2</v>
      </c>
      <c r="K12" s="95">
        <v>100</v>
      </c>
      <c r="L12" s="81">
        <f t="shared" si="4"/>
        <v>7.9617834394904455E-2</v>
      </c>
      <c r="M12" s="49">
        <v>424</v>
      </c>
      <c r="N12" s="81">
        <f t="shared" si="5"/>
        <v>0.33757961783439489</v>
      </c>
      <c r="O12" s="49">
        <v>428</v>
      </c>
      <c r="P12" s="81">
        <f t="shared" si="6"/>
        <v>0.34076433121019106</v>
      </c>
      <c r="Q12" s="49">
        <v>101</v>
      </c>
      <c r="R12" s="81">
        <f t="shared" si="7"/>
        <v>8.0414012738853499E-2</v>
      </c>
      <c r="S12" s="49">
        <v>203</v>
      </c>
      <c r="T12" s="81">
        <f t="shared" si="8"/>
        <v>0.16162420382165604</v>
      </c>
      <c r="U12" s="49">
        <v>13</v>
      </c>
      <c r="V12" s="81">
        <f>U12/'1.1. Кол-во ГС'!L12</f>
        <v>1.0236220472440945E-2</v>
      </c>
      <c r="X12" s="51" t="b">
        <f t="shared" si="9"/>
        <v>1</v>
      </c>
    </row>
    <row r="13" spans="2:24" ht="39.950000000000003" customHeight="1" x14ac:dyDescent="0.2">
      <c r="B13" s="145" t="s">
        <v>6</v>
      </c>
      <c r="C13" s="120">
        <f t="shared" si="0"/>
        <v>3054</v>
      </c>
      <c r="D13" s="81">
        <f>C13/'1.1. Кол-во ГС'!L13</f>
        <v>0.97509578544061304</v>
      </c>
      <c r="E13" s="93">
        <v>625</v>
      </c>
      <c r="F13" s="81">
        <f t="shared" si="1"/>
        <v>0.20464963981663392</v>
      </c>
      <c r="G13" s="93">
        <v>2183</v>
      </c>
      <c r="H13" s="63">
        <f t="shared" si="2"/>
        <v>0.71480026195153901</v>
      </c>
      <c r="I13" s="93">
        <v>246</v>
      </c>
      <c r="J13" s="63">
        <f t="shared" si="3"/>
        <v>8.0550098231827114E-2</v>
      </c>
      <c r="K13" s="48">
        <v>229</v>
      </c>
      <c r="L13" s="81">
        <f t="shared" si="4"/>
        <v>7.4983628028814669E-2</v>
      </c>
      <c r="M13" s="48">
        <v>733</v>
      </c>
      <c r="N13" s="81">
        <f t="shared" si="5"/>
        <v>0.24001309757694828</v>
      </c>
      <c r="O13" s="48">
        <v>894</v>
      </c>
      <c r="P13" s="81">
        <f t="shared" si="6"/>
        <v>0.29273084479371314</v>
      </c>
      <c r="Q13" s="48">
        <v>264</v>
      </c>
      <c r="R13" s="81">
        <f t="shared" si="7"/>
        <v>8.6444007858546168E-2</v>
      </c>
      <c r="S13" s="48">
        <v>934</v>
      </c>
      <c r="T13" s="81">
        <f t="shared" si="8"/>
        <v>0.30582842174197772</v>
      </c>
      <c r="U13" s="48">
        <v>78</v>
      </c>
      <c r="V13" s="81">
        <f>U13/'1.1. Кол-во ГС'!L13</f>
        <v>2.4904214559386972E-2</v>
      </c>
      <c r="X13" s="51" t="b">
        <f t="shared" si="9"/>
        <v>1</v>
      </c>
    </row>
    <row r="14" spans="2:24" ht="39.950000000000003" customHeight="1" x14ac:dyDescent="0.2">
      <c r="B14" s="145" t="s">
        <v>7</v>
      </c>
      <c r="C14" s="120">
        <f t="shared" si="0"/>
        <v>1793</v>
      </c>
      <c r="D14" s="81">
        <f>C14/'1.1. Кол-во ГС'!L14</f>
        <v>0.9950055493895672</v>
      </c>
      <c r="E14" s="93">
        <v>156</v>
      </c>
      <c r="F14" s="81">
        <f t="shared" si="1"/>
        <v>8.7005019520356941E-2</v>
      </c>
      <c r="G14" s="93">
        <v>1557</v>
      </c>
      <c r="H14" s="63">
        <f t="shared" si="2"/>
        <v>0.86837702175125486</v>
      </c>
      <c r="I14" s="93">
        <v>80</v>
      </c>
      <c r="J14" s="63">
        <f t="shared" si="3"/>
        <v>4.4617958728388175E-2</v>
      </c>
      <c r="K14" s="48">
        <v>130</v>
      </c>
      <c r="L14" s="81">
        <f t="shared" si="4"/>
        <v>7.2504182933630784E-2</v>
      </c>
      <c r="M14" s="48">
        <v>463</v>
      </c>
      <c r="N14" s="81">
        <f t="shared" si="5"/>
        <v>0.25822643614054658</v>
      </c>
      <c r="O14" s="48">
        <v>591</v>
      </c>
      <c r="P14" s="81">
        <f t="shared" si="6"/>
        <v>0.32961517010596764</v>
      </c>
      <c r="Q14" s="48">
        <v>268</v>
      </c>
      <c r="R14" s="81">
        <f t="shared" si="7"/>
        <v>0.14947016174010039</v>
      </c>
      <c r="S14" s="48">
        <v>341</v>
      </c>
      <c r="T14" s="81">
        <f t="shared" si="8"/>
        <v>0.19018404907975461</v>
      </c>
      <c r="U14" s="48">
        <v>9</v>
      </c>
      <c r="V14" s="81">
        <f>U14/'1.1. Кол-во ГС'!L14</f>
        <v>4.9944506104328528E-3</v>
      </c>
      <c r="X14" s="51" t="b">
        <f t="shared" si="9"/>
        <v>1</v>
      </c>
    </row>
    <row r="15" spans="2:24" ht="39.950000000000003" customHeight="1" x14ac:dyDescent="0.2">
      <c r="B15" s="145" t="s">
        <v>8</v>
      </c>
      <c r="C15" s="120">
        <f t="shared" si="0"/>
        <v>3886</v>
      </c>
      <c r="D15" s="81">
        <f>C15/'1.1. Кол-во ГС'!L15</f>
        <v>0.98654480832698654</v>
      </c>
      <c r="E15" s="93">
        <v>381</v>
      </c>
      <c r="F15" s="81">
        <f t="shared" si="1"/>
        <v>9.804426145136387E-2</v>
      </c>
      <c r="G15" s="93">
        <v>2851</v>
      </c>
      <c r="H15" s="63">
        <f t="shared" si="2"/>
        <v>0.73365928975810601</v>
      </c>
      <c r="I15" s="93">
        <v>654</v>
      </c>
      <c r="J15" s="63">
        <f t="shared" si="3"/>
        <v>0.1682964487905301</v>
      </c>
      <c r="K15" s="48">
        <v>294</v>
      </c>
      <c r="L15" s="81">
        <f t="shared" si="4"/>
        <v>7.5656201749871338E-2</v>
      </c>
      <c r="M15" s="48">
        <v>793</v>
      </c>
      <c r="N15" s="81">
        <f t="shared" si="5"/>
        <v>0.2040658775090067</v>
      </c>
      <c r="O15" s="48">
        <v>1106</v>
      </c>
      <c r="P15" s="81">
        <f t="shared" si="6"/>
        <v>0.28461142563046837</v>
      </c>
      <c r="Q15" s="48">
        <v>482</v>
      </c>
      <c r="R15" s="81">
        <f t="shared" si="7"/>
        <v>0.1240349974266598</v>
      </c>
      <c r="S15" s="48">
        <v>1211</v>
      </c>
      <c r="T15" s="81">
        <f t="shared" si="8"/>
        <v>0.31163149768399384</v>
      </c>
      <c r="U15" s="48">
        <v>53</v>
      </c>
      <c r="V15" s="81">
        <f>U15/'1.1. Кол-во ГС'!L15</f>
        <v>1.3455191673013456E-2</v>
      </c>
      <c r="X15" s="51" t="b">
        <f t="shared" si="9"/>
        <v>1</v>
      </c>
    </row>
    <row r="16" spans="2:24" ht="39.950000000000003" customHeight="1" x14ac:dyDescent="0.2">
      <c r="B16" s="145" t="s">
        <v>9</v>
      </c>
      <c r="C16" s="120">
        <f t="shared" si="0"/>
        <v>1930</v>
      </c>
      <c r="D16" s="81">
        <f>C16/'1.1. Кол-во ГС'!L16</f>
        <v>0.98569969356486209</v>
      </c>
      <c r="E16" s="93">
        <v>180</v>
      </c>
      <c r="F16" s="81">
        <f t="shared" si="1"/>
        <v>9.3264248704663211E-2</v>
      </c>
      <c r="G16" s="93">
        <v>1640</v>
      </c>
      <c r="H16" s="63">
        <f t="shared" si="2"/>
        <v>0.84974093264248707</v>
      </c>
      <c r="I16" s="93">
        <v>110</v>
      </c>
      <c r="J16" s="63">
        <f t="shared" si="3"/>
        <v>5.6994818652849742E-2</v>
      </c>
      <c r="K16" s="48">
        <v>177</v>
      </c>
      <c r="L16" s="81">
        <f t="shared" si="4"/>
        <v>9.1709844559585488E-2</v>
      </c>
      <c r="M16" s="48">
        <v>505</v>
      </c>
      <c r="N16" s="81">
        <f t="shared" si="5"/>
        <v>0.26165803108808289</v>
      </c>
      <c r="O16" s="48">
        <v>710</v>
      </c>
      <c r="P16" s="81">
        <f t="shared" si="6"/>
        <v>0.36787564766839376</v>
      </c>
      <c r="Q16" s="48">
        <v>228</v>
      </c>
      <c r="R16" s="81">
        <f t="shared" si="7"/>
        <v>0.11813471502590674</v>
      </c>
      <c r="S16" s="48">
        <v>310</v>
      </c>
      <c r="T16" s="81">
        <f t="shared" si="8"/>
        <v>0.16062176165803108</v>
      </c>
      <c r="U16" s="48">
        <v>28</v>
      </c>
      <c r="V16" s="81">
        <f>U16/'1.1. Кол-во ГС'!L16</f>
        <v>1.4300306435137897E-2</v>
      </c>
      <c r="X16" s="51" t="b">
        <f t="shared" si="9"/>
        <v>1</v>
      </c>
    </row>
    <row r="17" spans="2:24" ht="39.950000000000003" customHeight="1" x14ac:dyDescent="0.2">
      <c r="B17" s="145" t="s">
        <v>10</v>
      </c>
      <c r="C17" s="120">
        <f t="shared" si="0"/>
        <v>1469</v>
      </c>
      <c r="D17" s="81">
        <f>C17/'1.1. Кол-во ГС'!L17</f>
        <v>0.98922558922558923</v>
      </c>
      <c r="E17" s="93">
        <v>131</v>
      </c>
      <c r="F17" s="81">
        <f t="shared" si="1"/>
        <v>8.9176310415248469E-2</v>
      </c>
      <c r="G17" s="93">
        <v>1283</v>
      </c>
      <c r="H17" s="63">
        <f t="shared" si="2"/>
        <v>0.87338325391422733</v>
      </c>
      <c r="I17" s="93">
        <v>55</v>
      </c>
      <c r="J17" s="63">
        <f t="shared" si="3"/>
        <v>3.7440435670524165E-2</v>
      </c>
      <c r="K17" s="48">
        <v>95</v>
      </c>
      <c r="L17" s="81">
        <f t="shared" si="4"/>
        <v>6.4669843430905372E-2</v>
      </c>
      <c r="M17" s="48">
        <v>363</v>
      </c>
      <c r="N17" s="81">
        <f t="shared" si="5"/>
        <v>0.2471068754254595</v>
      </c>
      <c r="O17" s="48">
        <v>388</v>
      </c>
      <c r="P17" s="81">
        <f t="shared" si="6"/>
        <v>0.26412525527569775</v>
      </c>
      <c r="Q17" s="48">
        <v>234</v>
      </c>
      <c r="R17" s="81">
        <f t="shared" si="7"/>
        <v>0.15929203539823009</v>
      </c>
      <c r="S17" s="48">
        <v>389</v>
      </c>
      <c r="T17" s="81">
        <f t="shared" si="8"/>
        <v>0.26480599046970726</v>
      </c>
      <c r="U17" s="48">
        <v>16</v>
      </c>
      <c r="V17" s="81">
        <f>U17/'1.1. Кол-во ГС'!L17</f>
        <v>1.0774410774410775E-2</v>
      </c>
      <c r="X17" s="51" t="b">
        <f t="shared" si="9"/>
        <v>1</v>
      </c>
    </row>
    <row r="18" spans="2:24" ht="39.950000000000003" customHeight="1" x14ac:dyDescent="0.2">
      <c r="B18" s="145" t="s">
        <v>11</v>
      </c>
      <c r="C18" s="120">
        <f t="shared" si="0"/>
        <v>3821</v>
      </c>
      <c r="D18" s="81">
        <f>C18/'1.1. Кол-во ГС'!L18</f>
        <v>0.96881338742393508</v>
      </c>
      <c r="E18" s="93">
        <v>358</v>
      </c>
      <c r="F18" s="81">
        <f t="shared" si="1"/>
        <v>9.3692750588851084E-2</v>
      </c>
      <c r="G18" s="93">
        <v>3274</v>
      </c>
      <c r="H18" s="63">
        <f t="shared" si="2"/>
        <v>0.85684375817848735</v>
      </c>
      <c r="I18" s="93">
        <v>189</v>
      </c>
      <c r="J18" s="63">
        <f t="shared" si="3"/>
        <v>4.9463491232661604E-2</v>
      </c>
      <c r="K18" s="48">
        <v>217</v>
      </c>
      <c r="L18" s="81">
        <f t="shared" si="4"/>
        <v>5.6791415859722583E-2</v>
      </c>
      <c r="M18" s="48">
        <v>1002</v>
      </c>
      <c r="N18" s="81">
        <f t="shared" si="5"/>
        <v>0.26223501701125362</v>
      </c>
      <c r="O18" s="48">
        <v>1075</v>
      </c>
      <c r="P18" s="81">
        <f t="shared" si="6"/>
        <v>0.28133996336037687</v>
      </c>
      <c r="Q18" s="48">
        <v>600</v>
      </c>
      <c r="R18" s="81">
        <f t="shared" si="7"/>
        <v>0.15702695629416383</v>
      </c>
      <c r="S18" s="48">
        <v>927</v>
      </c>
      <c r="T18" s="81">
        <f t="shared" si="8"/>
        <v>0.24260664747448313</v>
      </c>
      <c r="U18" s="48">
        <v>123</v>
      </c>
      <c r="V18" s="81">
        <f>U18/'1.1. Кол-во ГС'!L18</f>
        <v>3.118661257606491E-2</v>
      </c>
      <c r="X18" s="51" t="b">
        <f t="shared" si="9"/>
        <v>1</v>
      </c>
    </row>
    <row r="19" spans="2:24" ht="39.950000000000003" customHeight="1" x14ac:dyDescent="0.2">
      <c r="B19" s="145" t="s">
        <v>12</v>
      </c>
      <c r="C19" s="120">
        <f t="shared" si="0"/>
        <v>2342</v>
      </c>
      <c r="D19" s="81">
        <f>C19/'1.1. Кол-во ГС'!L19</f>
        <v>0.99532511687207825</v>
      </c>
      <c r="E19" s="93">
        <v>233</v>
      </c>
      <c r="F19" s="81">
        <f t="shared" si="1"/>
        <v>9.9487617421007687E-2</v>
      </c>
      <c r="G19" s="93">
        <v>1894</v>
      </c>
      <c r="H19" s="63">
        <f t="shared" si="2"/>
        <v>0.80871050384286935</v>
      </c>
      <c r="I19" s="93">
        <v>215</v>
      </c>
      <c r="J19" s="63">
        <f t="shared" si="3"/>
        <v>9.1801878736122972E-2</v>
      </c>
      <c r="K19" s="48">
        <v>198</v>
      </c>
      <c r="L19" s="81">
        <f t="shared" si="4"/>
        <v>8.4543125533731847E-2</v>
      </c>
      <c r="M19" s="48">
        <v>511</v>
      </c>
      <c r="N19" s="81">
        <f t="shared" si="5"/>
        <v>0.21818958155422716</v>
      </c>
      <c r="O19" s="48">
        <v>696</v>
      </c>
      <c r="P19" s="81">
        <f t="shared" si="6"/>
        <v>0.29718189581554227</v>
      </c>
      <c r="Q19" s="48">
        <v>310</v>
      </c>
      <c r="R19" s="81">
        <f t="shared" si="7"/>
        <v>0.13236549957301452</v>
      </c>
      <c r="S19" s="48">
        <v>627</v>
      </c>
      <c r="T19" s="81">
        <f t="shared" si="8"/>
        <v>0.26771989752348418</v>
      </c>
      <c r="U19" s="48">
        <v>11</v>
      </c>
      <c r="V19" s="81">
        <f>U19/'1.1. Кол-во ГС'!L19</f>
        <v>4.674883127921802E-3</v>
      </c>
      <c r="X19" s="51" t="b">
        <f t="shared" si="9"/>
        <v>1</v>
      </c>
    </row>
    <row r="20" spans="2:24" ht="39.950000000000003" customHeight="1" x14ac:dyDescent="0.2">
      <c r="B20" s="145" t="s">
        <v>13</v>
      </c>
      <c r="C20" s="120">
        <f t="shared" si="0"/>
        <v>1292</v>
      </c>
      <c r="D20" s="81">
        <f>C20/'1.1. Кол-во ГС'!L20</f>
        <v>0.98101746393318146</v>
      </c>
      <c r="E20" s="93">
        <v>106</v>
      </c>
      <c r="F20" s="81">
        <f t="shared" si="1"/>
        <v>8.2043343653250778E-2</v>
      </c>
      <c r="G20" s="93">
        <v>1133</v>
      </c>
      <c r="H20" s="63">
        <f t="shared" si="2"/>
        <v>0.87693498452012386</v>
      </c>
      <c r="I20" s="93">
        <v>53</v>
      </c>
      <c r="J20" s="63">
        <f t="shared" si="3"/>
        <v>4.1021671826625389E-2</v>
      </c>
      <c r="K20" s="48">
        <v>97</v>
      </c>
      <c r="L20" s="81">
        <f t="shared" si="4"/>
        <v>7.507739938080496E-2</v>
      </c>
      <c r="M20" s="48">
        <v>384</v>
      </c>
      <c r="N20" s="81">
        <f t="shared" si="5"/>
        <v>0.29721362229102166</v>
      </c>
      <c r="O20" s="48">
        <v>396</v>
      </c>
      <c r="P20" s="81">
        <f t="shared" si="6"/>
        <v>0.30650154798761609</v>
      </c>
      <c r="Q20" s="48">
        <v>128</v>
      </c>
      <c r="R20" s="81">
        <f t="shared" si="7"/>
        <v>9.9071207430340563E-2</v>
      </c>
      <c r="S20" s="48">
        <v>287</v>
      </c>
      <c r="T20" s="81">
        <f t="shared" si="8"/>
        <v>0.22213622291021673</v>
      </c>
      <c r="U20" s="48">
        <v>25</v>
      </c>
      <c r="V20" s="81">
        <f>U20/'1.1. Кол-во ГС'!L20</f>
        <v>1.8982536066818528E-2</v>
      </c>
      <c r="X20" s="51" t="b">
        <f t="shared" si="9"/>
        <v>1</v>
      </c>
    </row>
    <row r="21" spans="2:24" ht="39.950000000000003" customHeight="1" thickBot="1" x14ac:dyDescent="0.25">
      <c r="B21" s="146" t="s">
        <v>16</v>
      </c>
      <c r="C21" s="121">
        <f t="shared" si="0"/>
        <v>34507</v>
      </c>
      <c r="D21" s="117">
        <f>C21/'1.1. Кол-во ГС'!L21</f>
        <v>0.9762079891365848</v>
      </c>
      <c r="E21" s="98">
        <f>SUM(E7:E20)</f>
        <v>3698</v>
      </c>
      <c r="F21" s="117">
        <f t="shared" si="1"/>
        <v>0.10716666183672878</v>
      </c>
      <c r="G21" s="98">
        <f>SUM(G7:G20)</f>
        <v>28630</v>
      </c>
      <c r="H21" s="122">
        <f t="shared" si="2"/>
        <v>0.82968673022864925</v>
      </c>
      <c r="I21" s="98">
        <f>SUM(I7:I20)</f>
        <v>2179</v>
      </c>
      <c r="J21" s="122">
        <f t="shared" si="3"/>
        <v>6.3146607934621957E-2</v>
      </c>
      <c r="K21" s="11">
        <f>SUM(K7:K20)</f>
        <v>2440</v>
      </c>
      <c r="L21" s="117">
        <f t="shared" si="4"/>
        <v>7.0710290665662034E-2</v>
      </c>
      <c r="M21" s="11">
        <f>SUM(M7:M20)</f>
        <v>9270</v>
      </c>
      <c r="N21" s="117">
        <f t="shared" si="5"/>
        <v>0.26864114527487176</v>
      </c>
      <c r="O21" s="11">
        <f>SUM(O7:O20)</f>
        <v>9856</v>
      </c>
      <c r="P21" s="117">
        <f t="shared" si="6"/>
        <v>0.28562320688555948</v>
      </c>
      <c r="Q21" s="11">
        <f>SUM(Q7:Q20)</f>
        <v>4860</v>
      </c>
      <c r="R21" s="117">
        <f t="shared" si="7"/>
        <v>0.14084098878488421</v>
      </c>
      <c r="S21" s="11">
        <f>SUM(S7:S20)</f>
        <v>8081</v>
      </c>
      <c r="T21" s="117">
        <f t="shared" si="8"/>
        <v>0.23418436838902251</v>
      </c>
      <c r="U21" s="11">
        <f>SUM(U7:U20)</f>
        <v>863</v>
      </c>
      <c r="V21" s="117">
        <f>U21/'1.1. Кол-во ГС'!L21</f>
        <v>2.4414394025121647E-2</v>
      </c>
      <c r="X21" s="52" t="b">
        <f t="shared" si="9"/>
        <v>1</v>
      </c>
    </row>
    <row r="22" spans="2:24" x14ac:dyDescent="0.2">
      <c r="M22" s="21"/>
    </row>
  </sheetData>
  <sheetProtection formatCells="0" formatColumns="0" formatRows="0" selectLockedCells="1"/>
  <mergeCells count="9">
    <mergeCell ref="K4:T5"/>
    <mergeCell ref="U4:U6"/>
    <mergeCell ref="V4:V6"/>
    <mergeCell ref="B2:V2"/>
    <mergeCell ref="C5:C6"/>
    <mergeCell ref="D5:D6"/>
    <mergeCell ref="E5:J5"/>
    <mergeCell ref="B4:B6"/>
    <mergeCell ref="C4:J4"/>
  </mergeCells>
  <phoneticPr fontId="11" type="noConversion"/>
  <printOptions horizontalCentered="1" verticalCentered="1"/>
  <pageMargins left="0.59055118110236227" right="0.59055118110236227" top="0.6692913385826772" bottom="0.6692913385826772" header="0.51181102362204722" footer="0.51181102362204722"/>
  <pageSetup paperSize="9" scale="6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3A4E-BD17-4E5E-AD47-0B810EB4F28F}">
  <sheetPr>
    <pageSetUpPr fitToPage="1"/>
  </sheetPr>
  <dimension ref="B2:Y21"/>
  <sheetViews>
    <sheetView view="pageBreakPreview" zoomScale="70" zoomScaleNormal="100" zoomScaleSheetLayoutView="70" workbookViewId="0">
      <selection activeCell="B3" sqref="B3"/>
    </sheetView>
  </sheetViews>
  <sheetFormatPr defaultRowHeight="12.75" x14ac:dyDescent="0.2"/>
  <cols>
    <col min="1" max="1" width="0.7109375" style="4" customWidth="1"/>
    <col min="2" max="2" width="31.42578125" style="4" customWidth="1"/>
    <col min="3" max="3" width="10.7109375" style="4" customWidth="1"/>
    <col min="4" max="4" width="10" style="4" customWidth="1"/>
    <col min="5" max="5" width="8.7109375" style="4" customWidth="1"/>
    <col min="6" max="6" width="9.5703125" style="4" customWidth="1"/>
    <col min="7" max="7" width="9.7109375" style="4" customWidth="1"/>
    <col min="8" max="8" width="9.85546875" style="4" customWidth="1"/>
    <col min="9" max="12" width="8.7109375" style="4" customWidth="1"/>
    <col min="13" max="14" width="9.5703125" style="4" customWidth="1"/>
    <col min="15" max="15" width="9" style="4" customWidth="1"/>
    <col min="16" max="16" width="10" style="4" customWidth="1"/>
    <col min="17" max="17" width="8.7109375" style="4" customWidth="1"/>
    <col min="18" max="19" width="9.7109375" style="4" customWidth="1"/>
    <col min="20" max="20" width="9.140625" style="4" customWidth="1"/>
    <col min="21" max="21" width="10.7109375" style="4" customWidth="1"/>
    <col min="22" max="22" width="9.140625" style="4" customWidth="1"/>
    <col min="23" max="23" width="4" style="4" customWidth="1"/>
    <col min="24" max="24" width="13" style="4" customWidth="1"/>
    <col min="25" max="16384" width="9.140625" style="4"/>
  </cols>
  <sheetData>
    <row r="2" spans="2:25" ht="20.25" x14ac:dyDescent="0.3">
      <c r="B2" s="191" t="s">
        <v>43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</row>
    <row r="3" spans="2:25" ht="15.75" x14ac:dyDescent="0.2">
      <c r="U3" s="10"/>
    </row>
    <row r="4" spans="2:25" ht="21" customHeight="1" x14ac:dyDescent="0.2">
      <c r="B4" s="215" t="s">
        <v>14</v>
      </c>
      <c r="C4" s="209" t="s">
        <v>34</v>
      </c>
      <c r="D4" s="210"/>
      <c r="E4" s="210"/>
      <c r="F4" s="210"/>
      <c r="G4" s="210"/>
      <c r="H4" s="210"/>
      <c r="I4" s="210"/>
      <c r="J4" s="211"/>
      <c r="K4" s="195" t="s">
        <v>205</v>
      </c>
      <c r="L4" s="196"/>
      <c r="M4" s="196"/>
      <c r="N4" s="196"/>
      <c r="O4" s="196"/>
      <c r="P4" s="196"/>
      <c r="Q4" s="196"/>
      <c r="R4" s="196"/>
      <c r="S4" s="196"/>
      <c r="T4" s="197"/>
      <c r="U4" s="207" t="s">
        <v>41</v>
      </c>
      <c r="V4" s="204" t="s">
        <v>35</v>
      </c>
      <c r="X4"/>
      <c r="Y4"/>
    </row>
    <row r="5" spans="2:25" ht="22.5" customHeight="1" x14ac:dyDescent="0.2">
      <c r="B5" s="216"/>
      <c r="C5" s="219" t="s">
        <v>15</v>
      </c>
      <c r="D5" s="220" t="s">
        <v>35</v>
      </c>
      <c r="E5" s="209" t="s">
        <v>131</v>
      </c>
      <c r="F5" s="210"/>
      <c r="G5" s="210"/>
      <c r="H5" s="210"/>
      <c r="I5" s="210"/>
      <c r="J5" s="211"/>
      <c r="K5" s="198"/>
      <c r="L5" s="199"/>
      <c r="M5" s="199"/>
      <c r="N5" s="199"/>
      <c r="O5" s="199"/>
      <c r="P5" s="199"/>
      <c r="Q5" s="199"/>
      <c r="R5" s="199"/>
      <c r="S5" s="199"/>
      <c r="T5" s="200"/>
      <c r="U5" s="218"/>
      <c r="V5" s="205"/>
      <c r="X5"/>
      <c r="Y5"/>
    </row>
    <row r="6" spans="2:25" ht="142.5" customHeight="1" thickBot="1" x14ac:dyDescent="0.25">
      <c r="B6" s="217"/>
      <c r="C6" s="219"/>
      <c r="D6" s="220"/>
      <c r="E6" s="118" t="s">
        <v>132</v>
      </c>
      <c r="F6" s="119" t="s">
        <v>26</v>
      </c>
      <c r="G6" s="118" t="s">
        <v>133</v>
      </c>
      <c r="H6" s="119" t="s">
        <v>26</v>
      </c>
      <c r="I6" s="118" t="s">
        <v>134</v>
      </c>
      <c r="J6" s="119" t="s">
        <v>26</v>
      </c>
      <c r="K6" s="57" t="s">
        <v>36</v>
      </c>
      <c r="L6" s="83" t="s">
        <v>26</v>
      </c>
      <c r="M6" s="57" t="s">
        <v>37</v>
      </c>
      <c r="N6" s="83" t="s">
        <v>26</v>
      </c>
      <c r="O6" s="57" t="s">
        <v>38</v>
      </c>
      <c r="P6" s="83" t="s">
        <v>26</v>
      </c>
      <c r="Q6" s="57" t="s">
        <v>39</v>
      </c>
      <c r="R6" s="83" t="s">
        <v>26</v>
      </c>
      <c r="S6" s="57" t="s">
        <v>40</v>
      </c>
      <c r="T6" s="83" t="s">
        <v>26</v>
      </c>
      <c r="U6" s="208"/>
      <c r="V6" s="206"/>
      <c r="X6"/>
      <c r="Y6"/>
    </row>
    <row r="7" spans="2:25" ht="39.950000000000003" customHeight="1" thickBot="1" x14ac:dyDescent="0.25">
      <c r="B7" s="3" t="s">
        <v>0</v>
      </c>
      <c r="C7" s="120">
        <f>E7+G7+I7</f>
        <v>6347</v>
      </c>
      <c r="D7" s="81">
        <f>C7/'1.2. Кол-во МС'!H7</f>
        <v>0.79536340852130327</v>
      </c>
      <c r="E7" s="93">
        <v>721</v>
      </c>
      <c r="F7" s="63">
        <f>E7/C7</f>
        <v>0.11359697494879471</v>
      </c>
      <c r="G7" s="93">
        <v>5494</v>
      </c>
      <c r="H7" s="63">
        <f>G7/C7</f>
        <v>0.86560579801481019</v>
      </c>
      <c r="I7" s="93">
        <v>132</v>
      </c>
      <c r="J7" s="63">
        <f>I7/C7</f>
        <v>2.0797227036395149E-2</v>
      </c>
      <c r="K7" s="48">
        <v>450</v>
      </c>
      <c r="L7" s="81">
        <f>K7/C7</f>
        <v>7.0899637624074363E-2</v>
      </c>
      <c r="M7" s="48">
        <v>1976</v>
      </c>
      <c r="N7" s="81">
        <f>M7/C7</f>
        <v>0.3113281865448243</v>
      </c>
      <c r="O7" s="48">
        <v>1089</v>
      </c>
      <c r="P7" s="81">
        <f>O7/C7</f>
        <v>0.17157712305025996</v>
      </c>
      <c r="Q7" s="48">
        <v>670</v>
      </c>
      <c r="R7" s="81">
        <f>Q7/C7</f>
        <v>0.10556168268473294</v>
      </c>
      <c r="S7" s="48">
        <v>2162</v>
      </c>
      <c r="T7" s="81">
        <f>S7/C7</f>
        <v>0.34063337009610839</v>
      </c>
      <c r="U7" s="48">
        <v>1633</v>
      </c>
      <c r="V7" s="81">
        <f>U7/'1.2. Кол-во МС'!H7</f>
        <v>0.20463659147869676</v>
      </c>
      <c r="W7" s="22"/>
      <c r="X7" s="54" t="b">
        <f>K7+M7+O7+Q7+S7=C7</f>
        <v>1</v>
      </c>
    </row>
    <row r="8" spans="2:25" ht="39.950000000000003" customHeight="1" thickBot="1" x14ac:dyDescent="0.25">
      <c r="B8" s="3" t="s">
        <v>1</v>
      </c>
      <c r="C8" s="120">
        <f t="shared" ref="C8:C21" si="0">E8+G8+I8</f>
        <v>1436</v>
      </c>
      <c r="D8" s="81">
        <f>C8/'1.2. Кол-во МС'!H8</f>
        <v>0.89414694894146951</v>
      </c>
      <c r="E8" s="93">
        <v>122</v>
      </c>
      <c r="F8" s="63">
        <f t="shared" ref="F8:F21" si="1">E8/C8</f>
        <v>8.495821727019498E-2</v>
      </c>
      <c r="G8" s="93">
        <v>1260</v>
      </c>
      <c r="H8" s="63">
        <f t="shared" ref="H8:H21" si="2">G8/C8</f>
        <v>0.87743732590529244</v>
      </c>
      <c r="I8" s="93">
        <v>54</v>
      </c>
      <c r="J8" s="63">
        <f t="shared" ref="J8:J21" si="3">I8/C8</f>
        <v>3.7604456824512536E-2</v>
      </c>
      <c r="K8" s="48">
        <v>134</v>
      </c>
      <c r="L8" s="81">
        <f t="shared" ref="L8:L21" si="4">K8/C8</f>
        <v>9.3314763231197778E-2</v>
      </c>
      <c r="M8" s="48">
        <v>478</v>
      </c>
      <c r="N8" s="81">
        <f t="shared" ref="N8:N21" si="5">M8/C8</f>
        <v>0.33286908077994432</v>
      </c>
      <c r="O8" s="48">
        <v>209</v>
      </c>
      <c r="P8" s="81">
        <f t="shared" ref="P8:P21" si="6">O8/C8</f>
        <v>0.14554317548746518</v>
      </c>
      <c r="Q8" s="48">
        <v>148</v>
      </c>
      <c r="R8" s="81">
        <f t="shared" ref="R8:R21" si="7">Q8/C8</f>
        <v>0.10306406685236769</v>
      </c>
      <c r="S8" s="48">
        <v>467</v>
      </c>
      <c r="T8" s="81">
        <f t="shared" ref="T8:T21" si="8">S8/C8</f>
        <v>0.32520891364902504</v>
      </c>
      <c r="U8" s="48">
        <v>170</v>
      </c>
      <c r="V8" s="81">
        <f>U8/'1.2. Кол-во МС'!H8</f>
        <v>0.10585305105853052</v>
      </c>
      <c r="W8" s="22"/>
      <c r="X8" s="50" t="b">
        <f t="shared" ref="X8:X21" si="9">K8+M8+O8+Q8+S8=C8</f>
        <v>1</v>
      </c>
    </row>
    <row r="9" spans="2:25" ht="39.950000000000003" customHeight="1" thickBot="1" x14ac:dyDescent="0.25">
      <c r="B9" s="3" t="s">
        <v>2</v>
      </c>
      <c r="C9" s="120">
        <f t="shared" si="0"/>
        <v>1610</v>
      </c>
      <c r="D9" s="81">
        <f>C9/'1.2. Кол-во МС'!H9</f>
        <v>0.83075335397316818</v>
      </c>
      <c r="E9" s="93">
        <v>107</v>
      </c>
      <c r="F9" s="63">
        <f t="shared" si="1"/>
        <v>6.6459627329192542E-2</v>
      </c>
      <c r="G9" s="93">
        <v>1477</v>
      </c>
      <c r="H9" s="63">
        <f t="shared" si="2"/>
        <v>0.91739130434782612</v>
      </c>
      <c r="I9" s="93">
        <v>26</v>
      </c>
      <c r="J9" s="63">
        <f t="shared" si="3"/>
        <v>1.6149068322981366E-2</v>
      </c>
      <c r="K9" s="48">
        <v>110</v>
      </c>
      <c r="L9" s="81">
        <f t="shared" si="4"/>
        <v>6.8322981366459631E-2</v>
      </c>
      <c r="M9" s="48">
        <v>575</v>
      </c>
      <c r="N9" s="81">
        <f t="shared" si="5"/>
        <v>0.35714285714285715</v>
      </c>
      <c r="O9" s="48">
        <v>254</v>
      </c>
      <c r="P9" s="81">
        <f t="shared" si="6"/>
        <v>0.15776397515527951</v>
      </c>
      <c r="Q9" s="48">
        <v>128</v>
      </c>
      <c r="R9" s="81">
        <f t="shared" si="7"/>
        <v>7.9503105590062115E-2</v>
      </c>
      <c r="S9" s="48">
        <v>543</v>
      </c>
      <c r="T9" s="81">
        <f t="shared" si="8"/>
        <v>0.33726708074534162</v>
      </c>
      <c r="U9" s="48">
        <v>328</v>
      </c>
      <c r="V9" s="81">
        <f>U9/'1.2. Кол-во МС'!H9</f>
        <v>0.16924664602683179</v>
      </c>
      <c r="W9" s="22"/>
      <c r="X9" s="50" t="b">
        <f t="shared" si="9"/>
        <v>1</v>
      </c>
    </row>
    <row r="10" spans="2:25" ht="39.950000000000003" customHeight="1" thickBot="1" x14ac:dyDescent="0.25">
      <c r="B10" s="3" t="s">
        <v>3</v>
      </c>
      <c r="C10" s="120">
        <f t="shared" si="0"/>
        <v>5538</v>
      </c>
      <c r="D10" s="81">
        <f>C10/'1.2. Кол-во МС'!H10</f>
        <v>0.90578999018645734</v>
      </c>
      <c r="E10" s="93">
        <v>750</v>
      </c>
      <c r="F10" s="63">
        <f t="shared" si="1"/>
        <v>0.13542795232936078</v>
      </c>
      <c r="G10" s="93">
        <v>4712</v>
      </c>
      <c r="H10" s="63">
        <f t="shared" si="2"/>
        <v>0.85084868183459728</v>
      </c>
      <c r="I10" s="93">
        <v>76</v>
      </c>
      <c r="J10" s="63">
        <f t="shared" si="3"/>
        <v>1.3723365836041893E-2</v>
      </c>
      <c r="K10" s="47">
        <v>402</v>
      </c>
      <c r="L10" s="81">
        <f t="shared" si="4"/>
        <v>7.2589382448537382E-2</v>
      </c>
      <c r="M10" s="47">
        <v>1803</v>
      </c>
      <c r="N10" s="81">
        <f t="shared" si="5"/>
        <v>0.32556879739978334</v>
      </c>
      <c r="O10" s="47">
        <v>1046</v>
      </c>
      <c r="P10" s="81">
        <f t="shared" si="6"/>
        <v>0.18887685084868183</v>
      </c>
      <c r="Q10" s="47">
        <v>1146</v>
      </c>
      <c r="R10" s="81">
        <f t="shared" si="7"/>
        <v>0.20693391115926327</v>
      </c>
      <c r="S10" s="47">
        <v>1141</v>
      </c>
      <c r="T10" s="81">
        <f t="shared" si="8"/>
        <v>0.20603105814373421</v>
      </c>
      <c r="U10" s="95">
        <v>521</v>
      </c>
      <c r="V10" s="81">
        <f>U10/'1.2. Кол-во МС'!H10</f>
        <v>8.5214262348707881E-2</v>
      </c>
      <c r="W10" s="22"/>
      <c r="X10" s="50" t="b">
        <f t="shared" si="9"/>
        <v>1</v>
      </c>
    </row>
    <row r="11" spans="2:25" ht="39.950000000000003" customHeight="1" thickBot="1" x14ac:dyDescent="0.25">
      <c r="B11" s="3" t="s">
        <v>4</v>
      </c>
      <c r="C11" s="120">
        <f t="shared" si="0"/>
        <v>3143</v>
      </c>
      <c r="D11" s="81">
        <f>C11/'1.2. Кол-во МС'!H11</f>
        <v>0.96946329426280076</v>
      </c>
      <c r="E11" s="93">
        <v>295</v>
      </c>
      <c r="F11" s="63">
        <f t="shared" si="1"/>
        <v>9.3859370028635064E-2</v>
      </c>
      <c r="G11" s="93">
        <v>2759</v>
      </c>
      <c r="H11" s="63">
        <f t="shared" si="2"/>
        <v>0.87782373528475977</v>
      </c>
      <c r="I11" s="93">
        <v>89</v>
      </c>
      <c r="J11" s="63">
        <f t="shared" si="3"/>
        <v>2.8316894686605153E-2</v>
      </c>
      <c r="K11" s="48">
        <v>354</v>
      </c>
      <c r="L11" s="81">
        <f t="shared" si="4"/>
        <v>0.11263124403436207</v>
      </c>
      <c r="M11" s="48">
        <v>1050</v>
      </c>
      <c r="N11" s="81">
        <f t="shared" si="5"/>
        <v>0.33407572383073497</v>
      </c>
      <c r="O11" s="48">
        <v>479</v>
      </c>
      <c r="P11" s="81">
        <f t="shared" si="6"/>
        <v>0.152402163538021</v>
      </c>
      <c r="Q11" s="48">
        <v>268</v>
      </c>
      <c r="R11" s="81">
        <f t="shared" si="7"/>
        <v>8.526885141584474E-2</v>
      </c>
      <c r="S11" s="48">
        <v>992</v>
      </c>
      <c r="T11" s="81">
        <f t="shared" si="8"/>
        <v>0.31562201718103722</v>
      </c>
      <c r="U11" s="48">
        <v>99</v>
      </c>
      <c r="V11" s="81">
        <f>U11/'1.2. Кол-во МС'!H11</f>
        <v>3.0536705737199261E-2</v>
      </c>
      <c r="W11" s="22"/>
      <c r="X11" s="50" t="b">
        <f t="shared" si="9"/>
        <v>1</v>
      </c>
    </row>
    <row r="12" spans="2:25" ht="39.950000000000003" customHeight="1" thickBot="1" x14ac:dyDescent="0.25">
      <c r="B12" s="3" t="s">
        <v>5</v>
      </c>
      <c r="C12" s="120">
        <f t="shared" si="0"/>
        <v>2093</v>
      </c>
      <c r="D12" s="81">
        <f>C12/'1.2. Кол-во МС'!H12</f>
        <v>0.90371329879101903</v>
      </c>
      <c r="E12" s="93">
        <v>239</v>
      </c>
      <c r="F12" s="63">
        <f t="shared" si="1"/>
        <v>0.11419015766841854</v>
      </c>
      <c r="G12" s="93">
        <v>1819</v>
      </c>
      <c r="H12" s="63">
        <f t="shared" si="2"/>
        <v>0.8690874343048256</v>
      </c>
      <c r="I12" s="93">
        <v>35</v>
      </c>
      <c r="J12" s="63">
        <f t="shared" si="3"/>
        <v>1.6722408026755852E-2</v>
      </c>
      <c r="K12" s="95">
        <v>187</v>
      </c>
      <c r="L12" s="81">
        <f t="shared" si="4"/>
        <v>8.9345437171524128E-2</v>
      </c>
      <c r="M12" s="49">
        <v>751</v>
      </c>
      <c r="N12" s="81">
        <f t="shared" si="5"/>
        <v>0.35881509794553273</v>
      </c>
      <c r="O12" s="49">
        <v>359</v>
      </c>
      <c r="P12" s="81">
        <f t="shared" si="6"/>
        <v>0.17152412804586717</v>
      </c>
      <c r="Q12" s="49">
        <v>160</v>
      </c>
      <c r="R12" s="81">
        <f t="shared" si="7"/>
        <v>7.6445293836598191E-2</v>
      </c>
      <c r="S12" s="49">
        <v>636</v>
      </c>
      <c r="T12" s="81">
        <f t="shared" si="8"/>
        <v>0.30387004300047776</v>
      </c>
      <c r="U12" s="49">
        <v>248</v>
      </c>
      <c r="V12" s="81">
        <f>U12/'1.2. Кол-во МС'!H12</f>
        <v>0.10708117443868739</v>
      </c>
      <c r="W12" s="22"/>
      <c r="X12" s="50" t="b">
        <f t="shared" si="9"/>
        <v>1</v>
      </c>
    </row>
    <row r="13" spans="2:25" ht="39.950000000000003" customHeight="1" thickBot="1" x14ac:dyDescent="0.25">
      <c r="B13" s="3" t="s">
        <v>6</v>
      </c>
      <c r="C13" s="120">
        <f t="shared" si="0"/>
        <v>5850</v>
      </c>
      <c r="D13" s="81">
        <f>C13/'1.2. Кол-во МС'!H13</f>
        <v>0.89204025617566329</v>
      </c>
      <c r="E13" s="93">
        <v>941</v>
      </c>
      <c r="F13" s="63">
        <f t="shared" si="1"/>
        <v>0.16085470085470085</v>
      </c>
      <c r="G13" s="93">
        <v>4783</v>
      </c>
      <c r="H13" s="63">
        <f t="shared" si="2"/>
        <v>0.81760683760683761</v>
      </c>
      <c r="I13" s="93">
        <v>126</v>
      </c>
      <c r="J13" s="63">
        <f t="shared" si="3"/>
        <v>2.1538461538461538E-2</v>
      </c>
      <c r="K13" s="48">
        <v>482</v>
      </c>
      <c r="L13" s="81">
        <f t="shared" si="4"/>
        <v>8.2393162393162397E-2</v>
      </c>
      <c r="M13" s="48">
        <v>1926</v>
      </c>
      <c r="N13" s="81">
        <f t="shared" si="5"/>
        <v>0.32923076923076922</v>
      </c>
      <c r="O13" s="48">
        <v>1162</v>
      </c>
      <c r="P13" s="81">
        <f t="shared" si="6"/>
        <v>0.19863247863247863</v>
      </c>
      <c r="Q13" s="48">
        <v>458</v>
      </c>
      <c r="R13" s="81">
        <f t="shared" si="7"/>
        <v>7.8290598290598284E-2</v>
      </c>
      <c r="S13" s="48">
        <v>1822</v>
      </c>
      <c r="T13" s="81">
        <f t="shared" si="8"/>
        <v>0.31145299145299143</v>
      </c>
      <c r="U13" s="48">
        <v>708</v>
      </c>
      <c r="V13" s="81">
        <f>U13/'1.2. Кол-во МС'!H13</f>
        <v>0.10795974382433669</v>
      </c>
      <c r="W13" s="22"/>
      <c r="X13" s="50" t="b">
        <f t="shared" si="9"/>
        <v>1</v>
      </c>
    </row>
    <row r="14" spans="2:25" ht="39.950000000000003" customHeight="1" thickBot="1" x14ac:dyDescent="0.25">
      <c r="B14" s="3" t="s">
        <v>7</v>
      </c>
      <c r="C14" s="120">
        <f t="shared" si="0"/>
        <v>3319</v>
      </c>
      <c r="D14" s="81">
        <f>C14/'1.2. Кол-во МС'!H14</f>
        <v>0.80519165453663266</v>
      </c>
      <c r="E14" s="93">
        <v>463</v>
      </c>
      <c r="F14" s="63">
        <f t="shared" si="1"/>
        <v>0.13949984935221452</v>
      </c>
      <c r="G14" s="93">
        <v>2764</v>
      </c>
      <c r="H14" s="63">
        <f t="shared" si="2"/>
        <v>0.83278095811991559</v>
      </c>
      <c r="I14" s="93">
        <v>92</v>
      </c>
      <c r="J14" s="63">
        <f t="shared" si="3"/>
        <v>2.7719192527869842E-2</v>
      </c>
      <c r="K14" s="48">
        <v>308</v>
      </c>
      <c r="L14" s="81">
        <f t="shared" si="4"/>
        <v>9.2799035854172943E-2</v>
      </c>
      <c r="M14" s="48">
        <v>1312</v>
      </c>
      <c r="N14" s="81">
        <f t="shared" si="5"/>
        <v>0.39529978909310032</v>
      </c>
      <c r="O14" s="48">
        <v>564</v>
      </c>
      <c r="P14" s="81">
        <f t="shared" si="6"/>
        <v>0.16993070201868032</v>
      </c>
      <c r="Q14" s="48">
        <v>206</v>
      </c>
      <c r="R14" s="81">
        <f t="shared" si="7"/>
        <v>6.2066887616752033E-2</v>
      </c>
      <c r="S14" s="48">
        <v>929</v>
      </c>
      <c r="T14" s="81">
        <f t="shared" si="8"/>
        <v>0.27990358541729438</v>
      </c>
      <c r="U14" s="48">
        <v>782</v>
      </c>
      <c r="V14" s="81">
        <f>U14/'1.2. Кол-во МС'!H14</f>
        <v>0.18971373119844737</v>
      </c>
      <c r="W14" s="22"/>
      <c r="X14" s="50" t="b">
        <f t="shared" si="9"/>
        <v>1</v>
      </c>
    </row>
    <row r="15" spans="2:25" ht="39.950000000000003" customHeight="1" thickBot="1" x14ac:dyDescent="0.25">
      <c r="B15" s="3" t="s">
        <v>8</v>
      </c>
      <c r="C15" s="120">
        <f t="shared" si="0"/>
        <v>7339</v>
      </c>
      <c r="D15" s="81">
        <f>C15/'1.2. Кол-во МС'!H15</f>
        <v>0.95984828668584876</v>
      </c>
      <c r="E15" s="93">
        <v>675</v>
      </c>
      <c r="F15" s="63">
        <f t="shared" si="1"/>
        <v>9.1974383430985143E-2</v>
      </c>
      <c r="G15" s="93">
        <v>6497</v>
      </c>
      <c r="H15" s="63">
        <f t="shared" si="2"/>
        <v>0.88527047281645999</v>
      </c>
      <c r="I15" s="93">
        <v>167</v>
      </c>
      <c r="J15" s="63">
        <f t="shared" si="3"/>
        <v>2.2755143752554843E-2</v>
      </c>
      <c r="K15" s="48">
        <v>756</v>
      </c>
      <c r="L15" s="81">
        <f t="shared" si="4"/>
        <v>0.10301130944270337</v>
      </c>
      <c r="M15" s="48">
        <v>2717</v>
      </c>
      <c r="N15" s="81">
        <f t="shared" si="5"/>
        <v>0.37021392560294319</v>
      </c>
      <c r="O15" s="48">
        <v>1235</v>
      </c>
      <c r="P15" s="81">
        <f t="shared" si="6"/>
        <v>0.16827905709224689</v>
      </c>
      <c r="Q15" s="48">
        <v>815</v>
      </c>
      <c r="R15" s="81">
        <f t="shared" si="7"/>
        <v>0.11105055184630058</v>
      </c>
      <c r="S15" s="48">
        <v>1816</v>
      </c>
      <c r="T15" s="81">
        <f t="shared" si="8"/>
        <v>0.24744515601580597</v>
      </c>
      <c r="U15" s="48">
        <v>307</v>
      </c>
      <c r="V15" s="81">
        <f>U15/'1.2. Кол-во МС'!H15</f>
        <v>4.015171331415119E-2</v>
      </c>
      <c r="W15" s="22"/>
      <c r="X15" s="50" t="b">
        <f t="shared" si="9"/>
        <v>1</v>
      </c>
    </row>
    <row r="16" spans="2:25" ht="39.950000000000003" customHeight="1" thickBot="1" x14ac:dyDescent="0.25">
      <c r="B16" s="3" t="s">
        <v>9</v>
      </c>
      <c r="C16" s="120">
        <f t="shared" si="0"/>
        <v>4290</v>
      </c>
      <c r="D16" s="81">
        <f>C16/'1.2. Кол-во МС'!H16</f>
        <v>0.88</v>
      </c>
      <c r="E16" s="93">
        <v>491</v>
      </c>
      <c r="F16" s="63">
        <f t="shared" si="1"/>
        <v>0.11445221445221446</v>
      </c>
      <c r="G16" s="93">
        <v>3705</v>
      </c>
      <c r="H16" s="63">
        <f t="shared" si="2"/>
        <v>0.86363636363636365</v>
      </c>
      <c r="I16" s="93">
        <v>94</v>
      </c>
      <c r="J16" s="63">
        <f t="shared" si="3"/>
        <v>2.1911421911421911E-2</v>
      </c>
      <c r="K16" s="48">
        <v>400</v>
      </c>
      <c r="L16" s="81">
        <f t="shared" si="4"/>
        <v>9.3240093240093247E-2</v>
      </c>
      <c r="M16" s="48">
        <v>1546</v>
      </c>
      <c r="N16" s="81">
        <f t="shared" si="5"/>
        <v>0.36037296037296035</v>
      </c>
      <c r="O16" s="48">
        <v>802</v>
      </c>
      <c r="P16" s="81">
        <f t="shared" si="6"/>
        <v>0.18694638694638693</v>
      </c>
      <c r="Q16" s="48">
        <v>405</v>
      </c>
      <c r="R16" s="81">
        <f t="shared" si="7"/>
        <v>9.4405594405594401E-2</v>
      </c>
      <c r="S16" s="48">
        <v>1137</v>
      </c>
      <c r="T16" s="81">
        <f t="shared" si="8"/>
        <v>0.26503496503496504</v>
      </c>
      <c r="U16" s="48">
        <v>585</v>
      </c>
      <c r="V16" s="81">
        <f>U16/'1.2. Кол-во МС'!H16</f>
        <v>0.12</v>
      </c>
      <c r="W16" s="22"/>
      <c r="X16" s="50" t="b">
        <f t="shared" si="9"/>
        <v>1</v>
      </c>
    </row>
    <row r="17" spans="2:24" ht="39.950000000000003" customHeight="1" thickBot="1" x14ac:dyDescent="0.25">
      <c r="B17" s="3" t="s">
        <v>10</v>
      </c>
      <c r="C17" s="120">
        <f t="shared" si="0"/>
        <v>2946</v>
      </c>
      <c r="D17" s="81">
        <f>C17/'1.2. Кол-во МС'!H17</f>
        <v>0.91576002486788932</v>
      </c>
      <c r="E17" s="93">
        <v>307</v>
      </c>
      <c r="F17" s="63">
        <f t="shared" si="1"/>
        <v>0.1042090970807875</v>
      </c>
      <c r="G17" s="93">
        <v>2527</v>
      </c>
      <c r="H17" s="63">
        <f t="shared" si="2"/>
        <v>0.8577732518669382</v>
      </c>
      <c r="I17" s="93">
        <v>112</v>
      </c>
      <c r="J17" s="63">
        <f t="shared" si="3"/>
        <v>3.8017651052274268E-2</v>
      </c>
      <c r="K17" s="48">
        <v>176</v>
      </c>
      <c r="L17" s="81">
        <f t="shared" si="4"/>
        <v>5.9742023082145282E-2</v>
      </c>
      <c r="M17" s="48">
        <v>986</v>
      </c>
      <c r="N17" s="81">
        <f t="shared" si="5"/>
        <v>0.33469110658520029</v>
      </c>
      <c r="O17" s="48">
        <v>412</v>
      </c>
      <c r="P17" s="81">
        <f t="shared" si="6"/>
        <v>0.13985064494229463</v>
      </c>
      <c r="Q17" s="48">
        <v>425</v>
      </c>
      <c r="R17" s="81">
        <f t="shared" si="7"/>
        <v>0.14426340801086218</v>
      </c>
      <c r="S17" s="48">
        <v>947</v>
      </c>
      <c r="T17" s="81">
        <f t="shared" si="8"/>
        <v>0.3214528173794976</v>
      </c>
      <c r="U17" s="48">
        <v>271</v>
      </c>
      <c r="V17" s="81">
        <f>U17/'1.2. Кол-во МС'!H17</f>
        <v>8.4239975132110664E-2</v>
      </c>
      <c r="W17" s="22"/>
      <c r="X17" s="50" t="b">
        <f t="shared" si="9"/>
        <v>1</v>
      </c>
    </row>
    <row r="18" spans="2:24" ht="39.950000000000003" customHeight="1" thickBot="1" x14ac:dyDescent="0.25">
      <c r="B18" s="3" t="s">
        <v>11</v>
      </c>
      <c r="C18" s="120">
        <f t="shared" si="0"/>
        <v>5698</v>
      </c>
      <c r="D18" s="81">
        <f>C18/'1.2. Кол-во МС'!H18</f>
        <v>0.93778801843317972</v>
      </c>
      <c r="E18" s="93">
        <v>543</v>
      </c>
      <c r="F18" s="63">
        <f t="shared" si="1"/>
        <v>9.5296595296595302E-2</v>
      </c>
      <c r="G18" s="93">
        <v>4968</v>
      </c>
      <c r="H18" s="63">
        <f t="shared" si="2"/>
        <v>0.87188487188487185</v>
      </c>
      <c r="I18" s="93">
        <v>187</v>
      </c>
      <c r="J18" s="63">
        <f t="shared" si="3"/>
        <v>3.2818532818532815E-2</v>
      </c>
      <c r="K18" s="48">
        <v>446</v>
      </c>
      <c r="L18" s="81">
        <f t="shared" si="4"/>
        <v>7.8273078273078278E-2</v>
      </c>
      <c r="M18" s="48">
        <v>1833</v>
      </c>
      <c r="N18" s="81">
        <f t="shared" si="5"/>
        <v>0.3216918216918217</v>
      </c>
      <c r="O18" s="48">
        <v>1171</v>
      </c>
      <c r="P18" s="81">
        <f t="shared" si="6"/>
        <v>0.20551070551070552</v>
      </c>
      <c r="Q18" s="48">
        <v>924</v>
      </c>
      <c r="R18" s="81">
        <f t="shared" si="7"/>
        <v>0.16216216216216217</v>
      </c>
      <c r="S18" s="48">
        <v>1324</v>
      </c>
      <c r="T18" s="81">
        <f t="shared" si="8"/>
        <v>0.23236223236223236</v>
      </c>
      <c r="U18" s="48">
        <v>378</v>
      </c>
      <c r="V18" s="81">
        <f>U18/'1.2. Кол-во МС'!H18</f>
        <v>6.2211981566820278E-2</v>
      </c>
      <c r="W18" s="22"/>
      <c r="X18" s="50" t="b">
        <f t="shared" si="9"/>
        <v>1</v>
      </c>
    </row>
    <row r="19" spans="2:24" ht="39.950000000000003" customHeight="1" thickBot="1" x14ac:dyDescent="0.25">
      <c r="B19" s="3" t="s">
        <v>12</v>
      </c>
      <c r="C19" s="120">
        <f t="shared" si="0"/>
        <v>4262</v>
      </c>
      <c r="D19" s="81">
        <f>C19/'1.2. Кол-во МС'!H19</f>
        <v>0.8469793322734499</v>
      </c>
      <c r="E19" s="93">
        <v>435</v>
      </c>
      <c r="F19" s="63">
        <f t="shared" si="1"/>
        <v>0.1020647583294228</v>
      </c>
      <c r="G19" s="93">
        <v>3735</v>
      </c>
      <c r="H19" s="63">
        <f t="shared" si="2"/>
        <v>0.87634913186297514</v>
      </c>
      <c r="I19" s="93">
        <v>92</v>
      </c>
      <c r="J19" s="63">
        <f t="shared" si="3"/>
        <v>2.1586109807602064E-2</v>
      </c>
      <c r="K19" s="48">
        <v>328</v>
      </c>
      <c r="L19" s="81">
        <f t="shared" si="4"/>
        <v>7.6959174096668234E-2</v>
      </c>
      <c r="M19" s="48">
        <v>1328</v>
      </c>
      <c r="N19" s="81">
        <f t="shared" si="5"/>
        <v>0.31159080244016896</v>
      </c>
      <c r="O19" s="48">
        <v>841</v>
      </c>
      <c r="P19" s="81">
        <f t="shared" si="6"/>
        <v>0.19732519943688409</v>
      </c>
      <c r="Q19" s="48">
        <v>483</v>
      </c>
      <c r="R19" s="81">
        <f t="shared" si="7"/>
        <v>0.11332707648991085</v>
      </c>
      <c r="S19" s="48">
        <v>1282</v>
      </c>
      <c r="T19" s="81">
        <f t="shared" si="8"/>
        <v>0.3007977475363679</v>
      </c>
      <c r="U19" s="48">
        <v>783</v>
      </c>
      <c r="V19" s="81">
        <f>U19/'1.2. Кол-во МС'!H19</f>
        <v>0.15560413354531002</v>
      </c>
      <c r="W19" s="22"/>
      <c r="X19" s="50" t="b">
        <f t="shared" si="9"/>
        <v>1</v>
      </c>
    </row>
    <row r="20" spans="2:24" ht="39.950000000000003" customHeight="1" thickBot="1" x14ac:dyDescent="0.25">
      <c r="B20" s="3" t="s">
        <v>13</v>
      </c>
      <c r="C20" s="120">
        <f t="shared" si="0"/>
        <v>1724</v>
      </c>
      <c r="D20" s="81">
        <f>C20/'1.2. Кол-во МС'!H20</f>
        <v>0.93899782135076248</v>
      </c>
      <c r="E20" s="93">
        <v>186</v>
      </c>
      <c r="F20" s="63">
        <f t="shared" si="1"/>
        <v>0.10788863109048724</v>
      </c>
      <c r="G20" s="93">
        <v>1426</v>
      </c>
      <c r="H20" s="63">
        <f t="shared" si="2"/>
        <v>0.8271461716937355</v>
      </c>
      <c r="I20" s="93">
        <v>112</v>
      </c>
      <c r="J20" s="63">
        <f t="shared" si="3"/>
        <v>6.4965197215777259E-2</v>
      </c>
      <c r="K20" s="48">
        <v>111</v>
      </c>
      <c r="L20" s="81">
        <f t="shared" si="4"/>
        <v>6.4385150812064959E-2</v>
      </c>
      <c r="M20" s="48">
        <v>550</v>
      </c>
      <c r="N20" s="81">
        <f t="shared" si="5"/>
        <v>0.31902552204176332</v>
      </c>
      <c r="O20" s="48">
        <v>404</v>
      </c>
      <c r="P20" s="81">
        <f t="shared" si="6"/>
        <v>0.23433874709976799</v>
      </c>
      <c r="Q20" s="48">
        <v>167</v>
      </c>
      <c r="R20" s="81">
        <f t="shared" si="7"/>
        <v>9.6867749419953603E-2</v>
      </c>
      <c r="S20" s="48">
        <v>492</v>
      </c>
      <c r="T20" s="81">
        <f t="shared" si="8"/>
        <v>0.28538283062645009</v>
      </c>
      <c r="U20" s="48">
        <v>112</v>
      </c>
      <c r="V20" s="81">
        <f>U20/'1.2. Кол-во МС'!H20</f>
        <v>6.1002178649237473E-2</v>
      </c>
      <c r="W20" s="22"/>
      <c r="X20" s="50" t="b">
        <f t="shared" si="9"/>
        <v>1</v>
      </c>
    </row>
    <row r="21" spans="2:24" ht="39.950000000000003" customHeight="1" x14ac:dyDescent="0.2">
      <c r="B21" s="1" t="s">
        <v>16</v>
      </c>
      <c r="C21" s="121">
        <f t="shared" si="0"/>
        <v>55595</v>
      </c>
      <c r="D21" s="117">
        <f>C21/'1.2. Кол-во МС'!H21</f>
        <v>0.88869529077016529</v>
      </c>
      <c r="E21" s="98">
        <f>SUM(E7:E20)</f>
        <v>6275</v>
      </c>
      <c r="F21" s="122">
        <f t="shared" si="1"/>
        <v>0.11286986239769764</v>
      </c>
      <c r="G21" s="98">
        <f>SUM(G7:G20)</f>
        <v>47926</v>
      </c>
      <c r="H21" s="122">
        <f t="shared" si="2"/>
        <v>0.86205594028239951</v>
      </c>
      <c r="I21" s="98">
        <f>SUM(I7:I20)</f>
        <v>1394</v>
      </c>
      <c r="J21" s="122">
        <f t="shared" si="3"/>
        <v>2.5074197319902868E-2</v>
      </c>
      <c r="K21" s="11">
        <f>SUM(K7:K20)</f>
        <v>4644</v>
      </c>
      <c r="L21" s="117">
        <f t="shared" si="4"/>
        <v>8.3532691788829924E-2</v>
      </c>
      <c r="M21" s="11">
        <f>SUM(M7:M20)</f>
        <v>18831</v>
      </c>
      <c r="N21" s="117">
        <f t="shared" si="5"/>
        <v>0.3387175105674971</v>
      </c>
      <c r="O21" s="11">
        <f>SUM(O7:O20)</f>
        <v>10027</v>
      </c>
      <c r="P21" s="117">
        <f t="shared" si="6"/>
        <v>0.1803579458584405</v>
      </c>
      <c r="Q21" s="11">
        <f>SUM(Q7:Q20)</f>
        <v>6403</v>
      </c>
      <c r="R21" s="117">
        <f t="shared" si="7"/>
        <v>0.11517222771831999</v>
      </c>
      <c r="S21" s="11">
        <f>SUM(S7:S20)</f>
        <v>15690</v>
      </c>
      <c r="T21" s="117">
        <f t="shared" si="8"/>
        <v>0.28221962406691248</v>
      </c>
      <c r="U21" s="11">
        <f>SUM(U7:U20)</f>
        <v>6925</v>
      </c>
      <c r="V21" s="117">
        <f>U21/'1.2. Кол-во МС'!H21</f>
        <v>0.11069727293072029</v>
      </c>
      <c r="W21" s="22"/>
      <c r="X21" s="50" t="b">
        <f t="shared" si="9"/>
        <v>1</v>
      </c>
    </row>
  </sheetData>
  <sheetProtection formatCells="0" formatColumns="0" formatRows="0" selectLockedCells="1"/>
  <mergeCells count="9">
    <mergeCell ref="B2:V2"/>
    <mergeCell ref="B4:B6"/>
    <mergeCell ref="C4:J4"/>
    <mergeCell ref="K4:T5"/>
    <mergeCell ref="U4:U6"/>
    <mergeCell ref="V4:V6"/>
    <mergeCell ref="C5:C6"/>
    <mergeCell ref="D5:D6"/>
    <mergeCell ref="E5:J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19</vt:i4>
      </vt:variant>
    </vt:vector>
  </HeadingPairs>
  <TitlesOfParts>
    <vt:vector size="46" baseType="lpstr">
      <vt:lpstr>Титульный</vt:lpstr>
      <vt:lpstr>1.1. Кол-во ГС</vt:lpstr>
      <vt:lpstr>1.2. Кол-во МС</vt:lpstr>
      <vt:lpstr>2.1. Гендерный ГС</vt:lpstr>
      <vt:lpstr>2.2. Гендерный МС</vt:lpstr>
      <vt:lpstr>3.1. Возраст ГС</vt:lpstr>
      <vt:lpstr>3.2. Возраст МС</vt:lpstr>
      <vt:lpstr>4.1. Образовательный уровень ГС</vt:lpstr>
      <vt:lpstr>4.2. Образовательный уровень МС</vt:lpstr>
      <vt:lpstr>5.1. Ученая степень ГС</vt:lpstr>
      <vt:lpstr>5.2. Ученая степень МС</vt:lpstr>
      <vt:lpstr>6.1. Стаж ГС</vt:lpstr>
      <vt:lpstr>6.2. Стаж МС</vt:lpstr>
      <vt:lpstr>7. Сменяемость ГС</vt:lpstr>
      <vt:lpstr>8. Кол-во гос.органов</vt:lpstr>
      <vt:lpstr>9. Конкурсы</vt:lpstr>
      <vt:lpstr>10. Участие граждан</vt:lpstr>
      <vt:lpstr>11. Замещение</vt:lpstr>
      <vt:lpstr>12. Наставничество</vt:lpstr>
      <vt:lpstr>13. Резерв</vt:lpstr>
      <vt:lpstr>14. Аттестация</vt:lpstr>
      <vt:lpstr>15. Чины</vt:lpstr>
      <vt:lpstr>17.1. Профразвитие</vt:lpstr>
      <vt:lpstr>17.2. Профразвитие</vt:lpstr>
      <vt:lpstr>17.3. ДПО ГС</vt:lpstr>
      <vt:lpstr>17.4. ДПО ГС</vt:lpstr>
      <vt:lpstr>18. ДПО МС</vt:lpstr>
      <vt:lpstr>'8. Кол-во гос.органов'!Заголовки_для_печати</vt:lpstr>
      <vt:lpstr>'1.1. Кол-во ГС'!Область_печати</vt:lpstr>
      <vt:lpstr>'1.2. Кол-во МС'!Область_печати</vt:lpstr>
      <vt:lpstr>'10. Участие граждан'!Область_печати</vt:lpstr>
      <vt:lpstr>'12. Наставничество'!Область_печати</vt:lpstr>
      <vt:lpstr>'13. Резерв'!Область_печати</vt:lpstr>
      <vt:lpstr>'14. Аттестация'!Область_печати</vt:lpstr>
      <vt:lpstr>'15. Чины'!Область_печати</vt:lpstr>
      <vt:lpstr>'18. ДПО МС'!Область_печати</vt:lpstr>
      <vt:lpstr>'2.1. Гендерный ГС'!Область_печати</vt:lpstr>
      <vt:lpstr>'2.2. Гендерный МС'!Область_печати</vt:lpstr>
      <vt:lpstr>'3.1. Возраст ГС'!Область_печати</vt:lpstr>
      <vt:lpstr>'3.2. Возраст МС'!Область_печати</vt:lpstr>
      <vt:lpstr>'4.1. Образовательный уровень ГС'!Область_печати</vt:lpstr>
      <vt:lpstr>'4.2. Образовательный уровень МС'!Область_печати</vt:lpstr>
      <vt:lpstr>'6.1. Стаж ГС'!Область_печати</vt:lpstr>
      <vt:lpstr>'6.2. Стаж МС'!Область_печати</vt:lpstr>
      <vt:lpstr>'7. Сменяемость ГС'!Область_печати</vt:lpstr>
      <vt:lpstr>'9. Конкурсы'!Область_печати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Владислав Захаров</cp:lastModifiedBy>
  <cp:lastPrinted>2021-06-07T14:30:14Z</cp:lastPrinted>
  <dcterms:created xsi:type="dcterms:W3CDTF">2014-07-01T06:07:04Z</dcterms:created>
  <dcterms:modified xsi:type="dcterms:W3CDTF">2025-02-17T08:23:42Z</dcterms:modified>
</cp:coreProperties>
</file>