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13_ncr:1_{556D6543-D544-4300-A764-5397195ED1BC}" xr6:coauthVersionLast="47" xr6:coauthVersionMax="47" xr10:uidLastSave="{00000000-0000-0000-0000-000000000000}"/>
  <bookViews>
    <workbookView xWindow="0" yWindow="0" windowWidth="14400" windowHeight="15600" tabRatio="822" firstSheet="15" activeTab="15" xr2:uid="{7641FC35-5562-4518-A86F-46CD1C5D6D09}"/>
  </bookViews>
  <sheets>
    <sheet name="Титульный" sheetId="52" r:id="rId1"/>
    <sheet name="1.1. Кол-во ГС" sheetId="1" r:id="rId2"/>
    <sheet name="1.2. Кол-во МС" sheetId="47" r:id="rId3"/>
    <sheet name="2.1. Гендерный ГС" sheetId="6" r:id="rId4"/>
    <sheet name="2.2. Гендерный МС" sheetId="5" r:id="rId5"/>
    <sheet name="3.1. Возраст ГС" sheetId="10" r:id="rId6"/>
    <sheet name="3.2. Возраст МС" sheetId="9" r:id="rId7"/>
    <sheet name="4.1. Образовательный уровень ГС" sheetId="8" r:id="rId8"/>
    <sheet name="4.2. Образовательный уровень МС" sheetId="49" r:id="rId9"/>
    <sheet name="5.1. Ученая степень ГС" sheetId="15" r:id="rId10"/>
    <sheet name="5.2. Ученая степень МС" sheetId="14" r:id="rId11"/>
    <sheet name="6.1. Стаж ГС" sheetId="13" r:id="rId12"/>
    <sheet name="6.2. Стаж МС" sheetId="12" r:id="rId13"/>
    <sheet name="7. Сменяемость ГС" sheetId="11" r:id="rId14"/>
    <sheet name="8. Кол-во гос.органов" sheetId="4" r:id="rId15"/>
    <sheet name="9. Конкурсы" sheetId="22" r:id="rId16"/>
    <sheet name="10. Участие граждан" sheetId="21" r:id="rId17"/>
    <sheet name="11. Замещение" sheetId="20" r:id="rId18"/>
    <sheet name="12. Наставничество" sheetId="46" r:id="rId19"/>
    <sheet name="13. Резерв" sheetId="19" r:id="rId20"/>
    <sheet name="14. Аттестация" sheetId="18" r:id="rId21"/>
    <sheet name="15. Чины" sheetId="17" r:id="rId22"/>
    <sheet name="17.1. Профразвитие" sheetId="24" r:id="rId23"/>
    <sheet name="17.2. Профразвитие" sheetId="50" r:id="rId24"/>
    <sheet name="17.3. ДПО ГС" sheetId="23" r:id="rId25"/>
    <sheet name="17.4. ДПО ГС" sheetId="51" r:id="rId26"/>
    <sheet name="18. ДПО МС" sheetId="3" r:id="rId27"/>
  </sheets>
  <definedNames>
    <definedName name="_xlnm.Print_Titles" localSheetId="14">'8. Кол-во гос.органов'!$2:$5</definedName>
    <definedName name="_xlnm.Print_Area" localSheetId="16">'10. Участие граждан'!$A$1:$R$23</definedName>
    <definedName name="_xlnm.Print_Area" localSheetId="17">'11. Замещение'!$A$1:$R$24</definedName>
    <definedName name="_xlnm.Print_Area" localSheetId="18">'12. Наставничество'!$A$1:$M$22</definedName>
    <definedName name="_xlnm.Print_Area" localSheetId="19">'13. Резерв'!$B$1:$S$21</definedName>
    <definedName name="_xlnm.Print_Area" localSheetId="20">'14. Аттестация'!$B$1:$L$21</definedName>
    <definedName name="_xlnm.Print_Area" localSheetId="21">'15. Чины'!$A$1:$T$21</definedName>
    <definedName name="_xlnm.Print_Area" localSheetId="23">'17.2. Профразвитие'!$A$1:$P$24</definedName>
    <definedName name="_xlnm.Print_Area" localSheetId="3">'2.1. Гендерный ГС'!$A$1:$F$19</definedName>
    <definedName name="_xlnm.Print_Area" localSheetId="4">'2.2. Гендерный МС'!$A$1:$F$19</definedName>
    <definedName name="_xlnm.Print_Area" localSheetId="5">'3.1. Возраст ГС'!$A$1:$M$19</definedName>
    <definedName name="_xlnm.Print_Area" localSheetId="6">'3.2. Возраст МС'!$A$1:$M$19</definedName>
    <definedName name="_xlnm.Print_Area" localSheetId="7">'4.1. Образовательный уровень ГС'!$B$1:$V$21</definedName>
    <definedName name="_xlnm.Print_Area" localSheetId="8">'4.2. Образовательный уровень МС'!$B$1:$V$21</definedName>
    <definedName name="_xlnm.Print_Area" localSheetId="11">'6.1. Стаж ГС'!$A$1:$L$19</definedName>
    <definedName name="_xlnm.Print_Area" localSheetId="12">'6.2. Стаж МС'!$A$1:$L$19</definedName>
    <definedName name="_xlnm.Print_Area" localSheetId="13">'7. Сменяемость ГС'!$A$1:$Q$19</definedName>
    <definedName name="_xlnm.Print_Area" localSheetId="15">'9. Конкурсы'!$A$1:$M$20</definedName>
  </definedNames>
  <calcPr calcId="191029"/>
</workbook>
</file>

<file path=xl/calcChain.xml><?xml version="1.0" encoding="utf-8"?>
<calcChain xmlns="http://schemas.openxmlformats.org/spreadsheetml/2006/main">
  <c r="C7" i="22" l="1"/>
  <c r="C8" i="22"/>
  <c r="C9" i="22"/>
  <c r="C10" i="22"/>
  <c r="C11" i="22"/>
  <c r="C12" i="22"/>
  <c r="C13" i="22"/>
  <c r="C14" i="22"/>
  <c r="C15" i="22"/>
  <c r="C16" i="22"/>
  <c r="C17" i="22"/>
  <c r="C18" i="22"/>
  <c r="C19" i="22"/>
  <c r="C6" i="22"/>
  <c r="L14" i="10"/>
  <c r="I15" i="22"/>
  <c r="I14" i="22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I20" i="3"/>
  <c r="G20" i="3"/>
  <c r="E20" i="3"/>
  <c r="C7" i="3"/>
  <c r="F7" i="3" s="1"/>
  <c r="C8" i="3"/>
  <c r="C9" i="3"/>
  <c r="F9" i="3" s="1"/>
  <c r="C10" i="3"/>
  <c r="F10" i="3" s="1"/>
  <c r="C11" i="3"/>
  <c r="D11" i="3" s="1"/>
  <c r="C12" i="3"/>
  <c r="C13" i="3"/>
  <c r="F13" i="3" s="1"/>
  <c r="C14" i="3"/>
  <c r="D14" i="3" s="1"/>
  <c r="C15" i="3"/>
  <c r="D15" i="3"/>
  <c r="C16" i="3"/>
  <c r="C17" i="3"/>
  <c r="C18" i="3"/>
  <c r="D18" i="3"/>
  <c r="C19" i="3"/>
  <c r="H19" i="3" s="1"/>
  <c r="F19" i="3"/>
  <c r="C6" i="3"/>
  <c r="F22" i="51"/>
  <c r="G22" i="51"/>
  <c r="H22" i="51"/>
  <c r="I22" i="51"/>
  <c r="J22" i="51"/>
  <c r="K22" i="51"/>
  <c r="L22" i="51"/>
  <c r="E22" i="51"/>
  <c r="Q21" i="23"/>
  <c r="R21" i="23"/>
  <c r="S21" i="23"/>
  <c r="T21" i="23"/>
  <c r="P21" i="23"/>
  <c r="M21" i="23"/>
  <c r="N21" i="23"/>
  <c r="I21" i="23"/>
  <c r="J21" i="23"/>
  <c r="K21" i="23"/>
  <c r="L21" i="23"/>
  <c r="H21" i="23"/>
  <c r="F21" i="23"/>
  <c r="E21" i="23"/>
  <c r="P22" i="50"/>
  <c r="O22" i="50"/>
  <c r="D22" i="50"/>
  <c r="E22" i="50"/>
  <c r="F22" i="50"/>
  <c r="G22" i="50"/>
  <c r="H22" i="50"/>
  <c r="I22" i="50"/>
  <c r="J22" i="50"/>
  <c r="K22" i="50"/>
  <c r="L22" i="50"/>
  <c r="M22" i="50"/>
  <c r="N22" i="50"/>
  <c r="C22" i="50"/>
  <c r="F21" i="24"/>
  <c r="G21" i="24"/>
  <c r="H21" i="24"/>
  <c r="I21" i="24"/>
  <c r="E21" i="24"/>
  <c r="Q21" i="17"/>
  <c r="O21" i="17"/>
  <c r="M21" i="17"/>
  <c r="K21" i="17"/>
  <c r="C21" i="17" s="1"/>
  <c r="P21" i="17" s="1"/>
  <c r="I21" i="17"/>
  <c r="E21" i="17" s="1"/>
  <c r="G21" i="17"/>
  <c r="R21" i="19"/>
  <c r="P21" i="19"/>
  <c r="N21" i="19"/>
  <c r="L21" i="19"/>
  <c r="J21" i="19"/>
  <c r="H21" i="19"/>
  <c r="F21" i="19"/>
  <c r="E21" i="19" s="1"/>
  <c r="C21" i="19"/>
  <c r="D21" i="19" s="1"/>
  <c r="L22" i="46"/>
  <c r="M22" i="46" s="1"/>
  <c r="K22" i="46"/>
  <c r="I22" i="46"/>
  <c r="G22" i="46"/>
  <c r="F22" i="46"/>
  <c r="D22" i="46"/>
  <c r="E22" i="46"/>
  <c r="C22" i="46"/>
  <c r="Q22" i="20"/>
  <c r="O22" i="20"/>
  <c r="M22" i="20"/>
  <c r="K22" i="20"/>
  <c r="I22" i="20"/>
  <c r="J22" i="20" s="1"/>
  <c r="G22" i="20"/>
  <c r="E22" i="20"/>
  <c r="D22" i="20"/>
  <c r="Q21" i="21"/>
  <c r="O21" i="21"/>
  <c r="P21" i="21" s="1"/>
  <c r="M21" i="21"/>
  <c r="T21" i="21" s="1"/>
  <c r="K21" i="21"/>
  <c r="I21" i="21"/>
  <c r="D21" i="21"/>
  <c r="E21" i="21"/>
  <c r="F21" i="21"/>
  <c r="G21" i="21"/>
  <c r="H21" i="21" s="1"/>
  <c r="C21" i="21"/>
  <c r="L20" i="22"/>
  <c r="J20" i="22"/>
  <c r="H20" i="22"/>
  <c r="F20" i="22"/>
  <c r="D20" i="22"/>
  <c r="D20" i="4"/>
  <c r="C20" i="4"/>
  <c r="N19" i="11"/>
  <c r="O19" i="11"/>
  <c r="P19" i="11"/>
  <c r="M19" i="11"/>
  <c r="K19" i="11"/>
  <c r="I19" i="11"/>
  <c r="G19" i="11"/>
  <c r="E19" i="11"/>
  <c r="K19" i="12"/>
  <c r="L19" i="12" s="1"/>
  <c r="I19" i="12"/>
  <c r="J19" i="12" s="1"/>
  <c r="G19" i="12"/>
  <c r="H19" i="12" s="1"/>
  <c r="E19" i="12"/>
  <c r="F19" i="12" s="1"/>
  <c r="C19" i="12"/>
  <c r="K19" i="13"/>
  <c r="I19" i="13"/>
  <c r="J19" i="13" s="1"/>
  <c r="G19" i="13"/>
  <c r="E19" i="13"/>
  <c r="C19" i="13"/>
  <c r="G19" i="14"/>
  <c r="E19" i="14"/>
  <c r="C19" i="14"/>
  <c r="D19" i="14" s="1"/>
  <c r="G19" i="15"/>
  <c r="H19" i="15" s="1"/>
  <c r="E19" i="15"/>
  <c r="F19" i="15" s="1"/>
  <c r="C19" i="15"/>
  <c r="D19" i="15" s="1"/>
  <c r="U21" i="49"/>
  <c r="S21" i="49"/>
  <c r="Q21" i="49"/>
  <c r="O21" i="49"/>
  <c r="M21" i="49"/>
  <c r="K21" i="49"/>
  <c r="I21" i="49"/>
  <c r="G21" i="49"/>
  <c r="E21" i="49"/>
  <c r="C21" i="49" s="1"/>
  <c r="U21" i="8"/>
  <c r="V21" i="8" s="1"/>
  <c r="S21" i="8"/>
  <c r="Q21" i="8"/>
  <c r="O21" i="8"/>
  <c r="M21" i="8"/>
  <c r="K21" i="8"/>
  <c r="I21" i="8"/>
  <c r="G21" i="8"/>
  <c r="E21" i="8"/>
  <c r="M19" i="9"/>
  <c r="K19" i="9"/>
  <c r="L19" i="9" s="1"/>
  <c r="I19" i="9"/>
  <c r="G19" i="9"/>
  <c r="E19" i="9"/>
  <c r="C19" i="9"/>
  <c r="M19" i="10"/>
  <c r="K19" i="10"/>
  <c r="L19" i="10" s="1"/>
  <c r="I19" i="10"/>
  <c r="G19" i="10"/>
  <c r="E19" i="10"/>
  <c r="F19" i="10" s="1"/>
  <c r="C19" i="10"/>
  <c r="D19" i="10" s="1"/>
  <c r="O19" i="10"/>
  <c r="E19" i="5"/>
  <c r="C19" i="5"/>
  <c r="D19" i="5" s="1"/>
  <c r="E19" i="6"/>
  <c r="C19" i="6"/>
  <c r="L21" i="47"/>
  <c r="M21" i="47"/>
  <c r="K21" i="47"/>
  <c r="H21" i="47"/>
  <c r="I21" i="47"/>
  <c r="E21" i="47" s="1"/>
  <c r="G21" i="47"/>
  <c r="J21" i="47" s="1"/>
  <c r="P21" i="1"/>
  <c r="D21" i="1" s="1"/>
  <c r="F21" i="1" s="1"/>
  <c r="Q21" i="1"/>
  <c r="O21" i="1"/>
  <c r="L21" i="1"/>
  <c r="H19" i="10" s="1"/>
  <c r="F19" i="6"/>
  <c r="M21" i="1"/>
  <c r="E21" i="1" s="1"/>
  <c r="K21" i="1"/>
  <c r="N21" i="1" s="1"/>
  <c r="H21" i="1"/>
  <c r="I21" i="1"/>
  <c r="G21" i="1"/>
  <c r="T21" i="17"/>
  <c r="F21" i="18"/>
  <c r="G21" i="18"/>
  <c r="H21" i="18"/>
  <c r="I21" i="18"/>
  <c r="J21" i="18"/>
  <c r="K21" i="18"/>
  <c r="L21" i="18"/>
  <c r="E21" i="18"/>
  <c r="O12" i="46"/>
  <c r="O13" i="46"/>
  <c r="O14" i="46"/>
  <c r="P17" i="46"/>
  <c r="O8" i="46"/>
  <c r="M7" i="22"/>
  <c r="M8" i="22"/>
  <c r="M9" i="22"/>
  <c r="M10" i="22"/>
  <c r="M12" i="22"/>
  <c r="M13" i="22"/>
  <c r="M15" i="22"/>
  <c r="M16" i="22"/>
  <c r="M18" i="22"/>
  <c r="M19" i="22"/>
  <c r="M6" i="22"/>
  <c r="C7" i="8"/>
  <c r="AA7" i="8" s="1"/>
  <c r="E8" i="17"/>
  <c r="R8" i="17" s="1"/>
  <c r="E9" i="17"/>
  <c r="N9" i="17" s="1"/>
  <c r="J9" i="17"/>
  <c r="E10" i="17"/>
  <c r="J10" i="17" s="1"/>
  <c r="E11" i="17"/>
  <c r="J11" i="17" s="1"/>
  <c r="E12" i="17"/>
  <c r="N12" i="17"/>
  <c r="E13" i="17"/>
  <c r="N13" i="17" s="1"/>
  <c r="E14" i="17"/>
  <c r="F14" i="17"/>
  <c r="E15" i="17"/>
  <c r="J15" i="17" s="1"/>
  <c r="N15" i="17"/>
  <c r="E16" i="17"/>
  <c r="F16" i="17" s="1"/>
  <c r="E17" i="17"/>
  <c r="R17" i="17" s="1"/>
  <c r="E18" i="17"/>
  <c r="R18" i="17" s="1"/>
  <c r="E19" i="17"/>
  <c r="E20" i="17"/>
  <c r="J20" i="17" s="1"/>
  <c r="C8" i="17"/>
  <c r="H8" i="17" s="1"/>
  <c r="C9" i="17"/>
  <c r="P9" i="17" s="1"/>
  <c r="C10" i="17"/>
  <c r="D10" i="17"/>
  <c r="C11" i="17"/>
  <c r="C12" i="17"/>
  <c r="H12" i="17" s="1"/>
  <c r="C13" i="17"/>
  <c r="L13" i="17" s="1"/>
  <c r="C14" i="17"/>
  <c r="D14" i="17" s="1"/>
  <c r="C15" i="17"/>
  <c r="H15" i="17" s="1"/>
  <c r="C16" i="17"/>
  <c r="D16" i="17" s="1"/>
  <c r="C17" i="17"/>
  <c r="C18" i="17"/>
  <c r="L18" i="17"/>
  <c r="C19" i="17"/>
  <c r="C20" i="17"/>
  <c r="D20" i="17" s="1"/>
  <c r="E8" i="19"/>
  <c r="K8" i="19" s="1"/>
  <c r="E9" i="19"/>
  <c r="K9" i="19" s="1"/>
  <c r="E10" i="19"/>
  <c r="O10" i="19" s="1"/>
  <c r="Q10" i="19"/>
  <c r="E11" i="19"/>
  <c r="E12" i="19"/>
  <c r="O12" i="19" s="1"/>
  <c r="E13" i="19"/>
  <c r="O13" i="19"/>
  <c r="E14" i="19"/>
  <c r="Q14" i="19" s="1"/>
  <c r="E15" i="19"/>
  <c r="O15" i="19" s="1"/>
  <c r="E16" i="19"/>
  <c r="I16" i="19" s="1"/>
  <c r="E17" i="19"/>
  <c r="I17" i="19" s="1"/>
  <c r="E18" i="19"/>
  <c r="K18" i="19" s="1"/>
  <c r="S18" i="19"/>
  <c r="E19" i="19"/>
  <c r="S19" i="19"/>
  <c r="E20" i="19"/>
  <c r="C7" i="49"/>
  <c r="Y7" i="49" s="1"/>
  <c r="C9" i="49"/>
  <c r="Y9" i="49" s="1"/>
  <c r="C10" i="49"/>
  <c r="Z10" i="49" s="1"/>
  <c r="C11" i="49"/>
  <c r="F11" i="49" s="1"/>
  <c r="C12" i="49"/>
  <c r="T12" i="49" s="1"/>
  <c r="P12" i="49"/>
  <c r="C13" i="49"/>
  <c r="C14" i="49"/>
  <c r="Z14" i="49" s="1"/>
  <c r="C15" i="49"/>
  <c r="Z15" i="49" s="1"/>
  <c r="C16" i="49"/>
  <c r="X16" i="49" s="1"/>
  <c r="C17" i="49"/>
  <c r="X17" i="49" s="1"/>
  <c r="Z17" i="49"/>
  <c r="C18" i="49"/>
  <c r="Z18" i="49" s="1"/>
  <c r="C19" i="49"/>
  <c r="R19" i="49" s="1"/>
  <c r="C20" i="49"/>
  <c r="Y20" i="49" s="1"/>
  <c r="C8" i="8"/>
  <c r="AA8" i="8" s="1"/>
  <c r="C9" i="8"/>
  <c r="Z9" i="8" s="1"/>
  <c r="C10" i="8"/>
  <c r="P10" i="8" s="1"/>
  <c r="C11" i="8"/>
  <c r="Z11" i="8" s="1"/>
  <c r="C12" i="8"/>
  <c r="P12" i="8" s="1"/>
  <c r="C13" i="8"/>
  <c r="AA13" i="8" s="1"/>
  <c r="C14" i="8"/>
  <c r="Y14" i="8" s="1"/>
  <c r="C15" i="8"/>
  <c r="Z15" i="8" s="1"/>
  <c r="C16" i="8"/>
  <c r="AA16" i="8" s="1"/>
  <c r="C17" i="8"/>
  <c r="Z17" i="8" s="1"/>
  <c r="C18" i="8"/>
  <c r="F18" i="8" s="1"/>
  <c r="C19" i="8"/>
  <c r="Z19" i="8" s="1"/>
  <c r="C20" i="8"/>
  <c r="AA20" i="8" s="1"/>
  <c r="H8" i="3"/>
  <c r="H12" i="3"/>
  <c r="H14" i="3"/>
  <c r="H16" i="3"/>
  <c r="H18" i="3"/>
  <c r="F8" i="3"/>
  <c r="F12" i="3"/>
  <c r="F16" i="3"/>
  <c r="F17" i="3"/>
  <c r="D16" i="3"/>
  <c r="D12" i="3"/>
  <c r="D8" i="3"/>
  <c r="D7" i="3"/>
  <c r="F6" i="3"/>
  <c r="C9" i="51"/>
  <c r="D9" i="51" s="1"/>
  <c r="C10" i="51"/>
  <c r="D10" i="51"/>
  <c r="C11" i="51"/>
  <c r="D11" i="51" s="1"/>
  <c r="C12" i="51"/>
  <c r="D12" i="51" s="1"/>
  <c r="C13" i="51"/>
  <c r="D13" i="51" s="1"/>
  <c r="C14" i="51"/>
  <c r="D14" i="51" s="1"/>
  <c r="C15" i="51"/>
  <c r="D15" i="51" s="1"/>
  <c r="C16" i="51"/>
  <c r="D16" i="51"/>
  <c r="C17" i="51"/>
  <c r="D17" i="51" s="1"/>
  <c r="C18" i="51"/>
  <c r="D18" i="51" s="1"/>
  <c r="C19" i="51"/>
  <c r="D19" i="51" s="1"/>
  <c r="C20" i="51"/>
  <c r="D20" i="51" s="1"/>
  <c r="C21" i="51"/>
  <c r="D21" i="51" s="1"/>
  <c r="C8" i="51"/>
  <c r="D8" i="51"/>
  <c r="C7" i="23"/>
  <c r="O7" i="23" s="1"/>
  <c r="C8" i="23"/>
  <c r="O8" i="23" s="1"/>
  <c r="C9" i="23"/>
  <c r="D9" i="23" s="1"/>
  <c r="C10" i="23"/>
  <c r="D10" i="23" s="1"/>
  <c r="C11" i="23"/>
  <c r="O11" i="23" s="1"/>
  <c r="C12" i="23"/>
  <c r="D12" i="23" s="1"/>
  <c r="C13" i="23"/>
  <c r="D13" i="23" s="1"/>
  <c r="C14" i="23"/>
  <c r="G14" i="23" s="1"/>
  <c r="C15" i="23"/>
  <c r="D15" i="23" s="1"/>
  <c r="C16" i="23"/>
  <c r="O16" i="23" s="1"/>
  <c r="C17" i="23"/>
  <c r="D17" i="23" s="1"/>
  <c r="C18" i="23"/>
  <c r="O18" i="23" s="1"/>
  <c r="C19" i="23"/>
  <c r="O19" i="23" s="1"/>
  <c r="C20" i="23"/>
  <c r="G20" i="23" s="1"/>
  <c r="C8" i="24"/>
  <c r="D8" i="24" s="1"/>
  <c r="C9" i="24"/>
  <c r="D9" i="24" s="1"/>
  <c r="C10" i="24"/>
  <c r="D10" i="24"/>
  <c r="C11" i="24"/>
  <c r="D11" i="24" s="1"/>
  <c r="C12" i="24"/>
  <c r="D12" i="24" s="1"/>
  <c r="C13" i="24"/>
  <c r="D13" i="24" s="1"/>
  <c r="C14" i="24"/>
  <c r="C15" i="24"/>
  <c r="C16" i="24"/>
  <c r="D16" i="24" s="1"/>
  <c r="C17" i="24"/>
  <c r="D17" i="24" s="1"/>
  <c r="C18" i="24"/>
  <c r="D18" i="24" s="1"/>
  <c r="C19" i="24"/>
  <c r="D19" i="24" s="1"/>
  <c r="C20" i="24"/>
  <c r="D20" i="24" s="1"/>
  <c r="D14" i="24"/>
  <c r="D15" i="24"/>
  <c r="C7" i="24"/>
  <c r="D7" i="24" s="1"/>
  <c r="R14" i="17"/>
  <c r="R15" i="17"/>
  <c r="R19" i="17"/>
  <c r="P14" i="17"/>
  <c r="N14" i="17"/>
  <c r="N19" i="17"/>
  <c r="L10" i="17"/>
  <c r="J14" i="17"/>
  <c r="J19" i="17"/>
  <c r="H16" i="17"/>
  <c r="F15" i="17"/>
  <c r="F19" i="17"/>
  <c r="E7" i="17"/>
  <c r="R7" i="17" s="1"/>
  <c r="C7" i="17"/>
  <c r="L7" i="17" s="1"/>
  <c r="D7" i="17"/>
  <c r="D8" i="18"/>
  <c r="N8" i="18"/>
  <c r="D9" i="18"/>
  <c r="N9" i="18" s="1"/>
  <c r="D10" i="18"/>
  <c r="N10" i="18" s="1"/>
  <c r="D11" i="18"/>
  <c r="N11" i="18" s="1"/>
  <c r="D12" i="18"/>
  <c r="N12" i="18"/>
  <c r="D13" i="18"/>
  <c r="N13" i="18"/>
  <c r="D14" i="18"/>
  <c r="N14" i="18" s="1"/>
  <c r="D15" i="18"/>
  <c r="N15" i="18" s="1"/>
  <c r="D16" i="18"/>
  <c r="N16" i="18"/>
  <c r="D17" i="18"/>
  <c r="N17" i="18" s="1"/>
  <c r="D18" i="18"/>
  <c r="N18" i="18" s="1"/>
  <c r="D19" i="18"/>
  <c r="N19" i="18" s="1"/>
  <c r="D20" i="18"/>
  <c r="N20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D7" i="18"/>
  <c r="N7" i="18" s="1"/>
  <c r="C7" i="18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7" i="19"/>
  <c r="S8" i="19"/>
  <c r="S13" i="19"/>
  <c r="S15" i="19"/>
  <c r="Q13" i="19"/>
  <c r="Q15" i="19"/>
  <c r="Q20" i="19"/>
  <c r="O8" i="19"/>
  <c r="M15" i="19"/>
  <c r="K13" i="19"/>
  <c r="K15" i="19"/>
  <c r="I11" i="19"/>
  <c r="I12" i="19"/>
  <c r="I13" i="19"/>
  <c r="I15" i="19"/>
  <c r="G15" i="19"/>
  <c r="E7" i="19"/>
  <c r="Q7" i="19" s="1"/>
  <c r="E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1" i="46"/>
  <c r="M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C9" i="20"/>
  <c r="P9" i="20" s="1"/>
  <c r="C10" i="20"/>
  <c r="F10" i="20" s="1"/>
  <c r="C11" i="20"/>
  <c r="L11" i="20" s="1"/>
  <c r="C12" i="20"/>
  <c r="F12" i="20"/>
  <c r="C13" i="20"/>
  <c r="H13" i="20" s="1"/>
  <c r="C14" i="20"/>
  <c r="R14" i="20" s="1"/>
  <c r="C15" i="20"/>
  <c r="F15" i="20" s="1"/>
  <c r="C16" i="20"/>
  <c r="R16" i="20" s="1"/>
  <c r="P16" i="46"/>
  <c r="C17" i="20"/>
  <c r="R17" i="20"/>
  <c r="C18" i="20"/>
  <c r="F18" i="20" s="1"/>
  <c r="C19" i="20"/>
  <c r="R19" i="20"/>
  <c r="C20" i="20"/>
  <c r="F20" i="20" s="1"/>
  <c r="C21" i="20"/>
  <c r="C8" i="20"/>
  <c r="L8" i="20" s="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P7" i="21"/>
  <c r="N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5" i="13"/>
  <c r="X20" i="4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5" i="9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5" i="6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I7" i="22"/>
  <c r="I8" i="22"/>
  <c r="I9" i="22"/>
  <c r="I10" i="22"/>
  <c r="I11" i="22"/>
  <c r="I12" i="22"/>
  <c r="I13" i="22"/>
  <c r="I16" i="22"/>
  <c r="I17" i="22"/>
  <c r="I18" i="22"/>
  <c r="I19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K6" i="22"/>
  <c r="I6" i="22"/>
  <c r="G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1"/>
  <c r="C6" i="11"/>
  <c r="L6" i="11" s="1"/>
  <c r="J6" i="11"/>
  <c r="C7" i="11"/>
  <c r="D7" i="11" s="1"/>
  <c r="C8" i="11"/>
  <c r="L8" i="11" s="1"/>
  <c r="C9" i="11"/>
  <c r="D9" i="11" s="1"/>
  <c r="C10" i="11"/>
  <c r="F10" i="11" s="1"/>
  <c r="C11" i="11"/>
  <c r="L11" i="11" s="1"/>
  <c r="C12" i="11"/>
  <c r="J12" i="11" s="1"/>
  <c r="C13" i="11"/>
  <c r="C14" i="11"/>
  <c r="L14" i="11" s="1"/>
  <c r="C15" i="11"/>
  <c r="H15" i="11" s="1"/>
  <c r="C16" i="11"/>
  <c r="H16" i="11"/>
  <c r="C17" i="11"/>
  <c r="F17" i="11" s="1"/>
  <c r="C18" i="11"/>
  <c r="J18" i="11" s="1"/>
  <c r="C5" i="11"/>
  <c r="H5" i="11" s="1"/>
  <c r="C8" i="49"/>
  <c r="R8" i="49" s="1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5" i="5"/>
  <c r="C10" i="47"/>
  <c r="C11" i="47"/>
  <c r="F11" i="47" s="1"/>
  <c r="C12" i="47"/>
  <c r="F12" i="47" s="1"/>
  <c r="C13" i="47"/>
  <c r="C14" i="47"/>
  <c r="C15" i="47"/>
  <c r="C16" i="47"/>
  <c r="F16" i="47" s="1"/>
  <c r="C17" i="47"/>
  <c r="C18" i="47"/>
  <c r="C19" i="47"/>
  <c r="C20" i="47"/>
  <c r="Y18" i="8"/>
  <c r="L7" i="8"/>
  <c r="C8" i="47"/>
  <c r="C9" i="47"/>
  <c r="F9" i="47" s="1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D8" i="47"/>
  <c r="D9" i="47"/>
  <c r="N9" i="47"/>
  <c r="D10" i="47"/>
  <c r="F10" i="47" s="1"/>
  <c r="D11" i="47"/>
  <c r="N11" i="47" s="1"/>
  <c r="D12" i="47"/>
  <c r="D13" i="47"/>
  <c r="N13" i="47"/>
  <c r="D14" i="47"/>
  <c r="N14" i="47" s="1"/>
  <c r="D15" i="47"/>
  <c r="N15" i="47"/>
  <c r="D16" i="47"/>
  <c r="N16" i="47"/>
  <c r="D17" i="47"/>
  <c r="N17" i="47" s="1"/>
  <c r="D18" i="47"/>
  <c r="N18" i="47"/>
  <c r="D19" i="47"/>
  <c r="N19" i="47"/>
  <c r="D20" i="47"/>
  <c r="F20" i="47" s="1"/>
  <c r="C10" i="1"/>
  <c r="F10" i="1" s="1"/>
  <c r="C18" i="1"/>
  <c r="N9" i="1"/>
  <c r="N13" i="1"/>
  <c r="N17" i="1"/>
  <c r="J10" i="1"/>
  <c r="J17" i="1"/>
  <c r="J7" i="1"/>
  <c r="E7" i="47"/>
  <c r="D7" i="47"/>
  <c r="N7" i="47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8" i="1"/>
  <c r="R8" i="1" s="1"/>
  <c r="D9" i="1"/>
  <c r="R9" i="1" s="1"/>
  <c r="D10" i="1"/>
  <c r="R10" i="1"/>
  <c r="D11" i="1"/>
  <c r="R11" i="1" s="1"/>
  <c r="D12" i="1"/>
  <c r="F12" i="1" s="1"/>
  <c r="D13" i="1"/>
  <c r="R13" i="1" s="1"/>
  <c r="D14" i="1"/>
  <c r="R14" i="1"/>
  <c r="D15" i="1"/>
  <c r="R15" i="1"/>
  <c r="D16" i="1"/>
  <c r="D17" i="1"/>
  <c r="D18" i="1"/>
  <c r="D19" i="1"/>
  <c r="F19" i="1" s="1"/>
  <c r="D20" i="1"/>
  <c r="R20" i="1"/>
  <c r="C11" i="1"/>
  <c r="C15" i="1"/>
  <c r="C19" i="1"/>
  <c r="E7" i="1"/>
  <c r="D7" i="1"/>
  <c r="R7" i="1" s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H5" i="15"/>
  <c r="F5" i="15"/>
  <c r="D5" i="15"/>
  <c r="V8" i="49"/>
  <c r="V9" i="49"/>
  <c r="V10" i="49"/>
  <c r="V11" i="49"/>
  <c r="V12" i="49"/>
  <c r="V13" i="49"/>
  <c r="V14" i="49"/>
  <c r="V15" i="49"/>
  <c r="V16" i="49"/>
  <c r="V17" i="49"/>
  <c r="V18" i="49"/>
  <c r="V19" i="49"/>
  <c r="V20" i="49"/>
  <c r="V21" i="49"/>
  <c r="T10" i="49"/>
  <c r="T13" i="49"/>
  <c r="T14" i="49"/>
  <c r="T15" i="49"/>
  <c r="T16" i="49"/>
  <c r="T18" i="49"/>
  <c r="T20" i="49"/>
  <c r="R10" i="49"/>
  <c r="R13" i="49"/>
  <c r="R15" i="49"/>
  <c r="R16" i="49"/>
  <c r="R17" i="49"/>
  <c r="R18" i="49"/>
  <c r="R20" i="49"/>
  <c r="P10" i="49"/>
  <c r="P13" i="49"/>
  <c r="P14" i="49"/>
  <c r="P15" i="49"/>
  <c r="P16" i="49"/>
  <c r="P20" i="49"/>
  <c r="N10" i="49"/>
  <c r="N13" i="49"/>
  <c r="N16" i="49"/>
  <c r="N20" i="49"/>
  <c r="V7" i="49"/>
  <c r="L10" i="49"/>
  <c r="L13" i="49"/>
  <c r="L16" i="49"/>
  <c r="L17" i="49"/>
  <c r="L18" i="49"/>
  <c r="L20" i="49"/>
  <c r="J10" i="49"/>
  <c r="J13" i="49"/>
  <c r="J14" i="49"/>
  <c r="J16" i="49"/>
  <c r="J17" i="49"/>
  <c r="J20" i="49"/>
  <c r="H10" i="49"/>
  <c r="H13" i="49"/>
  <c r="H14" i="49"/>
  <c r="H16" i="49"/>
  <c r="H18" i="49"/>
  <c r="H20" i="49"/>
  <c r="F9" i="49"/>
  <c r="F10" i="49"/>
  <c r="F13" i="49"/>
  <c r="F16" i="49"/>
  <c r="F17" i="49"/>
  <c r="F18" i="49"/>
  <c r="F20" i="49"/>
  <c r="D10" i="49"/>
  <c r="D13" i="49"/>
  <c r="D14" i="49"/>
  <c r="D16" i="49"/>
  <c r="D18" i="49"/>
  <c r="D20" i="49"/>
  <c r="R11" i="8"/>
  <c r="R15" i="8"/>
  <c r="N9" i="8"/>
  <c r="N15" i="8"/>
  <c r="L9" i="8"/>
  <c r="J9" i="8"/>
  <c r="J13" i="8"/>
  <c r="H13" i="8"/>
  <c r="D9" i="8"/>
  <c r="V7" i="8"/>
  <c r="T7" i="8"/>
  <c r="L6" i="10"/>
  <c r="L7" i="10"/>
  <c r="L8" i="10"/>
  <c r="L9" i="10"/>
  <c r="L10" i="10"/>
  <c r="L11" i="10"/>
  <c r="L12" i="10"/>
  <c r="L13" i="10"/>
  <c r="L15" i="10"/>
  <c r="L16" i="10"/>
  <c r="L17" i="10"/>
  <c r="L18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F15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R16" i="1"/>
  <c r="N7" i="1"/>
  <c r="P8" i="49"/>
  <c r="D12" i="8"/>
  <c r="P8" i="8"/>
  <c r="D7" i="8"/>
  <c r="R7" i="8"/>
  <c r="J7" i="8"/>
  <c r="F7" i="8"/>
  <c r="N7" i="8"/>
  <c r="H7" i="8"/>
  <c r="C7" i="47"/>
  <c r="F7" i="47" s="1"/>
  <c r="F13" i="47"/>
  <c r="C14" i="1"/>
  <c r="C20" i="1"/>
  <c r="F20" i="1" s="1"/>
  <c r="C16" i="1"/>
  <c r="C12" i="1"/>
  <c r="C8" i="1"/>
  <c r="C21" i="1"/>
  <c r="C13" i="1"/>
  <c r="C9" i="1"/>
  <c r="F9" i="1" s="1"/>
  <c r="J21" i="1"/>
  <c r="C17" i="1"/>
  <c r="J20" i="1"/>
  <c r="H7" i="17"/>
  <c r="P7" i="17"/>
  <c r="R8" i="20"/>
  <c r="J8" i="20"/>
  <c r="P8" i="20"/>
  <c r="H8" i="20"/>
  <c r="N8" i="20"/>
  <c r="J10" i="8"/>
  <c r="R13" i="8"/>
  <c r="P17" i="8"/>
  <c r="T13" i="8"/>
  <c r="J17" i="8"/>
  <c r="D17" i="8"/>
  <c r="D11" i="8"/>
  <c r="F20" i="8"/>
  <c r="J11" i="8"/>
  <c r="N17" i="8"/>
  <c r="T11" i="8"/>
  <c r="Y20" i="8"/>
  <c r="Y16" i="8"/>
  <c r="D10" i="8"/>
  <c r="H17" i="8"/>
  <c r="N11" i="8"/>
  <c r="P14" i="8"/>
  <c r="R17" i="8"/>
  <c r="R14" i="8"/>
  <c r="T17" i="8"/>
  <c r="H6" i="3"/>
  <c r="D6" i="3"/>
  <c r="J7" i="17"/>
  <c r="N7" i="17"/>
  <c r="F7" i="17"/>
  <c r="F17" i="17"/>
  <c r="F13" i="17"/>
  <c r="K7" i="19"/>
  <c r="G18" i="19"/>
  <c r="M20" i="19"/>
  <c r="O20" i="19"/>
  <c r="K10" i="19"/>
  <c r="M13" i="19"/>
  <c r="F8" i="20"/>
  <c r="D5" i="11"/>
  <c r="J5" i="11"/>
  <c r="L5" i="11"/>
  <c r="X8" i="49"/>
  <c r="Y7" i="8"/>
  <c r="P7" i="8"/>
  <c r="F8" i="1"/>
  <c r="X10" i="49"/>
  <c r="Z13" i="49"/>
  <c r="X18" i="49"/>
  <c r="Y18" i="49"/>
  <c r="Y14" i="49"/>
  <c r="Y10" i="49"/>
  <c r="Z20" i="49"/>
  <c r="Z16" i="49"/>
  <c r="Z8" i="49"/>
  <c r="X14" i="49"/>
  <c r="J8" i="8"/>
  <c r="N8" i="8"/>
  <c r="T8" i="8"/>
  <c r="Y8" i="8"/>
  <c r="Z14" i="8"/>
  <c r="Z10" i="8"/>
  <c r="D8" i="8"/>
  <c r="Z20" i="8"/>
  <c r="Z8" i="8"/>
  <c r="F8" i="8"/>
  <c r="T20" i="8"/>
  <c r="O20" i="23"/>
  <c r="D20" i="23"/>
  <c r="L21" i="20"/>
  <c r="N21" i="20"/>
  <c r="H21" i="20"/>
  <c r="P21" i="20"/>
  <c r="F21" i="20"/>
  <c r="J21" i="20"/>
  <c r="R21" i="20"/>
  <c r="H20" i="20"/>
  <c r="F19" i="47"/>
  <c r="D18" i="23"/>
  <c r="Q18" i="19"/>
  <c r="M18" i="19"/>
  <c r="O19" i="46"/>
  <c r="N19" i="20"/>
  <c r="H19" i="20"/>
  <c r="P19" i="20"/>
  <c r="P19" i="46"/>
  <c r="L19" i="20"/>
  <c r="F19" i="20"/>
  <c r="J19" i="20"/>
  <c r="M17" i="22"/>
  <c r="G17" i="23"/>
  <c r="O17" i="23"/>
  <c r="O18" i="46"/>
  <c r="P18" i="46"/>
  <c r="H18" i="20"/>
  <c r="J18" i="20"/>
  <c r="L18" i="20"/>
  <c r="N18" i="20"/>
  <c r="P18" i="20"/>
  <c r="R18" i="20"/>
  <c r="G16" i="19"/>
  <c r="O17" i="46"/>
  <c r="L17" i="20"/>
  <c r="N17" i="20"/>
  <c r="H17" i="20"/>
  <c r="P17" i="20"/>
  <c r="F17" i="20"/>
  <c r="J17" i="20"/>
  <c r="O16" i="46"/>
  <c r="H16" i="20"/>
  <c r="G13" i="19"/>
  <c r="N14" i="20"/>
  <c r="H14" i="20"/>
  <c r="P14" i="20"/>
  <c r="F14" i="20"/>
  <c r="P14" i="46"/>
  <c r="L14" i="20"/>
  <c r="J14" i="20"/>
  <c r="D21" i="47"/>
  <c r="G12" i="23"/>
  <c r="O12" i="23"/>
  <c r="M11" i="22"/>
  <c r="D14" i="23"/>
  <c r="O14" i="23"/>
  <c r="O10" i="23"/>
  <c r="G10" i="23"/>
  <c r="C22" i="20"/>
  <c r="H22" i="20" s="1"/>
  <c r="H11" i="20"/>
  <c r="N11" i="20"/>
  <c r="P11" i="20"/>
  <c r="J11" i="20"/>
  <c r="R11" i="20"/>
  <c r="F11" i="20"/>
  <c r="P8" i="46"/>
  <c r="O15" i="46"/>
  <c r="J15" i="20"/>
  <c r="N15" i="20"/>
  <c r="R15" i="20"/>
  <c r="H15" i="20"/>
  <c r="L15" i="20"/>
  <c r="P15" i="20"/>
  <c r="P15" i="46"/>
  <c r="N12" i="20"/>
  <c r="L12" i="20"/>
  <c r="J12" i="20"/>
  <c r="R12" i="20"/>
  <c r="P12" i="46"/>
  <c r="H12" i="20"/>
  <c r="P12" i="20"/>
  <c r="C21" i="47"/>
  <c r="O10" i="46"/>
  <c r="L10" i="20"/>
  <c r="P10" i="20"/>
  <c r="R10" i="20"/>
  <c r="D8" i="23"/>
  <c r="G8" i="23"/>
  <c r="J9" i="20"/>
  <c r="R9" i="20"/>
  <c r="L9" i="20"/>
  <c r="F9" i="20"/>
  <c r="P9" i="46"/>
  <c r="N9" i="20"/>
  <c r="H9" i="20"/>
  <c r="C20" i="3"/>
  <c r="D20" i="3" s="1"/>
  <c r="Z7" i="8"/>
  <c r="F14" i="47"/>
  <c r="F8" i="49"/>
  <c r="D11" i="11"/>
  <c r="L9" i="11"/>
  <c r="J9" i="11"/>
  <c r="H9" i="11"/>
  <c r="F9" i="11"/>
  <c r="F7" i="11"/>
  <c r="L13" i="11"/>
  <c r="J13" i="11"/>
  <c r="H13" i="11"/>
  <c r="F13" i="11"/>
  <c r="F11" i="11"/>
  <c r="H7" i="11"/>
  <c r="R19" i="1"/>
  <c r="D13" i="11"/>
  <c r="J7" i="11"/>
  <c r="K19" i="19"/>
  <c r="M19" i="19"/>
  <c r="F8" i="17"/>
  <c r="H17" i="17"/>
  <c r="J13" i="17"/>
  <c r="G8" i="19"/>
  <c r="AA9" i="8"/>
  <c r="Y17" i="49"/>
  <c r="D17" i="17"/>
  <c r="D9" i="17"/>
  <c r="G19" i="19"/>
  <c r="I19" i="19"/>
  <c r="I8" i="19"/>
  <c r="M8" i="19"/>
  <c r="H9" i="17"/>
  <c r="L9" i="17"/>
  <c r="S10" i="19"/>
  <c r="AA17" i="8"/>
  <c r="G10" i="19"/>
  <c r="O19" i="19"/>
  <c r="Q19" i="19"/>
  <c r="Z13" i="8"/>
  <c r="H18" i="17"/>
  <c r="H10" i="17"/>
  <c r="P10" i="17"/>
  <c r="F9" i="17"/>
  <c r="Z9" i="49"/>
  <c r="R21" i="21"/>
  <c r="J10" i="11"/>
  <c r="F12" i="49"/>
  <c r="J12" i="49"/>
  <c r="Z12" i="49"/>
  <c r="D12" i="49"/>
  <c r="H12" i="49"/>
  <c r="L12" i="49"/>
  <c r="X11" i="49"/>
  <c r="J11" i="49"/>
  <c r="Y11" i="49"/>
  <c r="D11" i="49"/>
  <c r="L11" i="49"/>
  <c r="Z11" i="49"/>
  <c r="H11" i="49"/>
  <c r="N11" i="49"/>
  <c r="P11" i="49"/>
  <c r="R11" i="49"/>
  <c r="T11" i="49"/>
  <c r="C21" i="8"/>
  <c r="AA21" i="8" s="1"/>
  <c r="R10" i="17"/>
  <c r="F10" i="17"/>
  <c r="N10" i="17"/>
  <c r="R12" i="1"/>
  <c r="H11" i="11"/>
  <c r="G9" i="19"/>
  <c r="D19" i="17"/>
  <c r="P19" i="17"/>
  <c r="L19" i="17"/>
  <c r="H19" i="17"/>
  <c r="D15" i="17"/>
  <c r="P15" i="17"/>
  <c r="O21" i="46"/>
  <c r="P21" i="46"/>
  <c r="Y15" i="49"/>
  <c r="X15" i="49"/>
  <c r="D10" i="11"/>
  <c r="G11" i="23"/>
  <c r="G20" i="19"/>
  <c r="I20" i="19"/>
  <c r="K20" i="19"/>
  <c r="S20" i="19"/>
  <c r="K16" i="19"/>
  <c r="S16" i="19"/>
  <c r="O16" i="19"/>
  <c r="Q16" i="19"/>
  <c r="M16" i="19"/>
  <c r="K11" i="19"/>
  <c r="Q11" i="19"/>
  <c r="O11" i="19"/>
  <c r="S11" i="19"/>
  <c r="M11" i="19"/>
  <c r="G11" i="19"/>
  <c r="L17" i="17"/>
  <c r="P17" i="17"/>
  <c r="D11" i="17"/>
  <c r="L11" i="17"/>
  <c r="P11" i="17"/>
  <c r="H11" i="17"/>
  <c r="N20" i="17"/>
  <c r="R20" i="17"/>
  <c r="F20" i="17"/>
  <c r="L21" i="21"/>
  <c r="D17" i="3"/>
  <c r="H17" i="3"/>
  <c r="D13" i="3"/>
  <c r="H13" i="3"/>
  <c r="D9" i="3"/>
  <c r="H9" i="3"/>
  <c r="L10" i="11"/>
  <c r="D11" i="23"/>
  <c r="D15" i="49"/>
  <c r="F15" i="49"/>
  <c r="H15" i="49"/>
  <c r="J15" i="49"/>
  <c r="L15" i="49"/>
  <c r="L15" i="17"/>
  <c r="Y13" i="49"/>
  <c r="X13" i="49"/>
  <c r="N8" i="17"/>
  <c r="J8" i="17"/>
  <c r="D21" i="18"/>
  <c r="N21" i="18" s="1"/>
  <c r="D16" i="11"/>
  <c r="F16" i="11"/>
  <c r="J16" i="11"/>
  <c r="P16" i="17"/>
  <c r="H14" i="17"/>
  <c r="D14" i="11"/>
  <c r="F14" i="11"/>
  <c r="L16" i="11"/>
  <c r="C22" i="51"/>
  <c r="D22" i="51" s="1"/>
  <c r="I19" i="6"/>
  <c r="F18" i="11"/>
  <c r="H18" i="11"/>
  <c r="D18" i="11"/>
  <c r="F14" i="1"/>
  <c r="F16" i="20"/>
  <c r="F11" i="17"/>
  <c r="O9" i="23"/>
  <c r="F18" i="3"/>
  <c r="S14" i="19"/>
  <c r="L20" i="17"/>
  <c r="N19" i="12"/>
  <c r="L17" i="11"/>
  <c r="P10" i="46"/>
  <c r="H13" i="17"/>
  <c r="R12" i="17"/>
  <c r="T21" i="8"/>
  <c r="R22" i="20"/>
  <c r="F18" i="47"/>
  <c r="N8" i="47"/>
  <c r="R11" i="17"/>
  <c r="F15" i="3"/>
  <c r="H15" i="3"/>
  <c r="D18" i="17"/>
  <c r="Z21" i="8"/>
  <c r="L21" i="8"/>
  <c r="N10" i="20"/>
  <c r="N14" i="8"/>
  <c r="H10" i="11"/>
  <c r="D19" i="6"/>
  <c r="H20" i="17"/>
  <c r="P20" i="17"/>
  <c r="R17" i="1"/>
  <c r="N12" i="47"/>
  <c r="D6" i="11"/>
  <c r="N11" i="17"/>
  <c r="G9" i="23"/>
  <c r="R21" i="8"/>
  <c r="J12" i="17"/>
  <c r="P18" i="17"/>
  <c r="N21" i="8"/>
  <c r="H7" i="3"/>
  <c r="J16" i="20"/>
  <c r="D19" i="3"/>
  <c r="N20" i="8"/>
  <c r="R8" i="8"/>
  <c r="N15" i="49"/>
  <c r="F12" i="17"/>
  <c r="D7" i="23" l="1"/>
  <c r="G18" i="23"/>
  <c r="G7" i="23"/>
  <c r="G15" i="23"/>
  <c r="O15" i="23"/>
  <c r="I9" i="19"/>
  <c r="S9" i="19"/>
  <c r="K17" i="19"/>
  <c r="Q9" i="19"/>
  <c r="G17" i="19"/>
  <c r="K21" i="19"/>
  <c r="M9" i="19"/>
  <c r="S17" i="19"/>
  <c r="U21" i="19"/>
  <c r="O9" i="19"/>
  <c r="M17" i="19"/>
  <c r="G7" i="19"/>
  <c r="O17" i="19"/>
  <c r="Q17" i="19"/>
  <c r="J21" i="49"/>
  <c r="N21" i="49"/>
  <c r="H21" i="49"/>
  <c r="D21" i="49"/>
  <c r="X21" i="49"/>
  <c r="F7" i="49"/>
  <c r="Z7" i="49"/>
  <c r="R9" i="49"/>
  <c r="X9" i="49"/>
  <c r="J7" i="49"/>
  <c r="L7" i="49"/>
  <c r="N7" i="49"/>
  <c r="H7" i="49"/>
  <c r="F21" i="49"/>
  <c r="R7" i="49"/>
  <c r="X7" i="49"/>
  <c r="L19" i="49"/>
  <c r="T7" i="49"/>
  <c r="D7" i="49"/>
  <c r="P7" i="49"/>
  <c r="H21" i="8"/>
  <c r="F13" i="8"/>
  <c r="P21" i="8"/>
  <c r="H16" i="8"/>
  <c r="Y13" i="8"/>
  <c r="L13" i="8"/>
  <c r="F16" i="8"/>
  <c r="F21" i="8"/>
  <c r="D13" i="8"/>
  <c r="P16" i="8"/>
  <c r="N16" i="8"/>
  <c r="D16" i="8"/>
  <c r="L8" i="8"/>
  <c r="J16" i="8"/>
  <c r="T16" i="8"/>
  <c r="L16" i="8"/>
  <c r="H8" i="8"/>
  <c r="N13" i="8"/>
  <c r="R16" i="8"/>
  <c r="Z16" i="8"/>
  <c r="L17" i="8"/>
  <c r="P13" i="8"/>
  <c r="F17" i="8"/>
  <c r="F21" i="17"/>
  <c r="N21" i="17"/>
  <c r="R21" i="17"/>
  <c r="J21" i="17"/>
  <c r="C21" i="18"/>
  <c r="L19" i="8"/>
  <c r="R9" i="8"/>
  <c r="H9" i="49"/>
  <c r="L14" i="49"/>
  <c r="I20" i="22"/>
  <c r="J16" i="17"/>
  <c r="L19" i="13"/>
  <c r="J21" i="21"/>
  <c r="P20" i="46"/>
  <c r="N9" i="49"/>
  <c r="M14" i="19"/>
  <c r="F22" i="20"/>
  <c r="Y21" i="49"/>
  <c r="P16" i="20"/>
  <c r="N12" i="49"/>
  <c r="J10" i="20"/>
  <c r="I18" i="19"/>
  <c r="R20" i="20"/>
  <c r="T14" i="8"/>
  <c r="J15" i="8"/>
  <c r="N22" i="20"/>
  <c r="O14" i="19"/>
  <c r="L21" i="49"/>
  <c r="P13" i="46"/>
  <c r="D12" i="17"/>
  <c r="H12" i="11"/>
  <c r="H10" i="20"/>
  <c r="F7" i="1"/>
  <c r="G13" i="23"/>
  <c r="D16" i="23"/>
  <c r="O18" i="19"/>
  <c r="N20" i="20"/>
  <c r="AA11" i="8"/>
  <c r="M10" i="19"/>
  <c r="J14" i="8"/>
  <c r="H9" i="8"/>
  <c r="F16" i="1"/>
  <c r="L11" i="8"/>
  <c r="F14" i="49"/>
  <c r="P17" i="49"/>
  <c r="R14" i="49"/>
  <c r="T9" i="49"/>
  <c r="Y19" i="8"/>
  <c r="F5" i="11"/>
  <c r="G14" i="19"/>
  <c r="D10" i="3"/>
  <c r="S12" i="19"/>
  <c r="D19" i="12"/>
  <c r="D17" i="11"/>
  <c r="R20" i="8"/>
  <c r="T10" i="8"/>
  <c r="D20" i="8"/>
  <c r="L15" i="8"/>
  <c r="F21" i="47"/>
  <c r="G16" i="23"/>
  <c r="J20" i="20"/>
  <c r="L10" i="8"/>
  <c r="H10" i="8"/>
  <c r="D15" i="8"/>
  <c r="F15" i="1"/>
  <c r="H10" i="3"/>
  <c r="C21" i="24"/>
  <c r="D21" i="24" s="1"/>
  <c r="P21" i="49"/>
  <c r="AA15" i="8"/>
  <c r="N10" i="8"/>
  <c r="H15" i="8"/>
  <c r="P13" i="17"/>
  <c r="L8" i="17"/>
  <c r="T21" i="49"/>
  <c r="D8" i="17"/>
  <c r="O20" i="46"/>
  <c r="AA19" i="8"/>
  <c r="I10" i="19"/>
  <c r="P19" i="8"/>
  <c r="F9" i="8"/>
  <c r="D14" i="8"/>
  <c r="N19" i="8"/>
  <c r="D17" i="49"/>
  <c r="L9" i="49"/>
  <c r="F11" i="1"/>
  <c r="N10" i="47"/>
  <c r="Y15" i="8"/>
  <c r="O13" i="23"/>
  <c r="AA10" i="8"/>
  <c r="R16" i="17"/>
  <c r="O19" i="9"/>
  <c r="G20" i="22"/>
  <c r="C21" i="23"/>
  <c r="G21" i="23" s="1"/>
  <c r="E20" i="4"/>
  <c r="L18" i="11"/>
  <c r="D13" i="17"/>
  <c r="J11" i="11"/>
  <c r="X12" i="49"/>
  <c r="R9" i="17"/>
  <c r="R13" i="17"/>
  <c r="L12" i="11"/>
  <c r="M20" i="22"/>
  <c r="P13" i="20"/>
  <c r="H20" i="8"/>
  <c r="I7" i="19"/>
  <c r="H6" i="11"/>
  <c r="H11" i="8"/>
  <c r="T19" i="8"/>
  <c r="T15" i="8"/>
  <c r="D19" i="8"/>
  <c r="H19" i="8"/>
  <c r="P15" i="8"/>
  <c r="N17" i="49"/>
  <c r="Y9" i="8"/>
  <c r="H22" i="46"/>
  <c r="Z21" i="49"/>
  <c r="R13" i="20"/>
  <c r="J20" i="8"/>
  <c r="Y10" i="8"/>
  <c r="N16" i="20"/>
  <c r="K14" i="19"/>
  <c r="R21" i="49"/>
  <c r="R12" i="49"/>
  <c r="N16" i="17"/>
  <c r="D12" i="11"/>
  <c r="N13" i="20"/>
  <c r="L20" i="8"/>
  <c r="S7" i="19"/>
  <c r="F6" i="11"/>
  <c r="R10" i="8"/>
  <c r="F14" i="8"/>
  <c r="H14" i="8"/>
  <c r="P11" i="8"/>
  <c r="H17" i="49"/>
  <c r="J9" i="49"/>
  <c r="P9" i="49"/>
  <c r="T17" i="49"/>
  <c r="F18" i="1"/>
  <c r="F8" i="47"/>
  <c r="K20" i="22"/>
  <c r="L16" i="20"/>
  <c r="Y12" i="49"/>
  <c r="L13" i="20"/>
  <c r="P20" i="20"/>
  <c r="O7" i="19"/>
  <c r="L14" i="8"/>
  <c r="R19" i="8"/>
  <c r="F10" i="8"/>
  <c r="P9" i="8"/>
  <c r="D9" i="49"/>
  <c r="N14" i="49"/>
  <c r="F17" i="1"/>
  <c r="O9" i="46"/>
  <c r="R21" i="1"/>
  <c r="F17" i="47"/>
  <c r="F15" i="8"/>
  <c r="L22" i="20"/>
  <c r="N20" i="47"/>
  <c r="H17" i="11"/>
  <c r="P20" i="8"/>
  <c r="I14" i="19"/>
  <c r="J17" i="11"/>
  <c r="F12" i="11"/>
  <c r="P22" i="20"/>
  <c r="F13" i="20"/>
  <c r="L20" i="20"/>
  <c r="M7" i="19"/>
  <c r="F19" i="8"/>
  <c r="T9" i="8"/>
  <c r="F13" i="1"/>
  <c r="J19" i="8"/>
  <c r="K12" i="19"/>
  <c r="G21" i="19"/>
  <c r="Q21" i="19"/>
  <c r="I21" i="19"/>
  <c r="M21" i="19"/>
  <c r="S21" i="19"/>
  <c r="O21" i="19"/>
  <c r="H20" i="3"/>
  <c r="H8" i="11"/>
  <c r="N19" i="49"/>
  <c r="F15" i="11"/>
  <c r="D8" i="11"/>
  <c r="N18" i="17"/>
  <c r="N21" i="47"/>
  <c r="Z18" i="8"/>
  <c r="L12" i="8"/>
  <c r="H8" i="49"/>
  <c r="F11" i="8"/>
  <c r="J18" i="49"/>
  <c r="Q12" i="19"/>
  <c r="J17" i="17"/>
  <c r="H11" i="3"/>
  <c r="L16" i="17"/>
  <c r="D21" i="17"/>
  <c r="P22" i="46"/>
  <c r="O22" i="46"/>
  <c r="J19" i="49"/>
  <c r="L15" i="11"/>
  <c r="Y21" i="8"/>
  <c r="P11" i="46"/>
  <c r="Z12" i="8"/>
  <c r="N12" i="8"/>
  <c r="N18" i="8"/>
  <c r="D8" i="49"/>
  <c r="P18" i="49"/>
  <c r="Y11" i="8"/>
  <c r="Q8" i="19"/>
  <c r="F14" i="3"/>
  <c r="Y16" i="49"/>
  <c r="H18" i="8"/>
  <c r="Z19" i="49"/>
  <c r="Y19" i="49"/>
  <c r="N19" i="13"/>
  <c r="M14" i="22"/>
  <c r="L8" i="49"/>
  <c r="J8" i="49"/>
  <c r="P18" i="8"/>
  <c r="P8" i="17"/>
  <c r="F20" i="3"/>
  <c r="C19" i="11"/>
  <c r="H19" i="11" s="1"/>
  <c r="H19" i="49"/>
  <c r="J18" i="17"/>
  <c r="P12" i="17"/>
  <c r="N8" i="49"/>
  <c r="L18" i="8"/>
  <c r="R18" i="1"/>
  <c r="L14" i="17"/>
  <c r="F11" i="3"/>
  <c r="AA14" i="8"/>
  <c r="X19" i="49"/>
  <c r="N21" i="21"/>
  <c r="J18" i="8"/>
  <c r="J19" i="9"/>
  <c r="H21" i="17"/>
  <c r="J21" i="8"/>
  <c r="H14" i="11"/>
  <c r="J13" i="20"/>
  <c r="G19" i="23"/>
  <c r="Y12" i="8"/>
  <c r="F12" i="8"/>
  <c r="N18" i="49"/>
  <c r="M12" i="19"/>
  <c r="D21" i="8"/>
  <c r="J8" i="11"/>
  <c r="J14" i="11"/>
  <c r="J15" i="11"/>
  <c r="L7" i="11"/>
  <c r="T12" i="8"/>
  <c r="H12" i="8"/>
  <c r="J12" i="8"/>
  <c r="N17" i="17"/>
  <c r="G12" i="19"/>
  <c r="L21" i="17"/>
  <c r="Q19" i="11"/>
  <c r="D19" i="23"/>
  <c r="O11" i="46"/>
  <c r="D18" i="8"/>
  <c r="F19" i="49"/>
  <c r="T19" i="49"/>
  <c r="D15" i="11"/>
  <c r="F8" i="11"/>
  <c r="AA18" i="8"/>
  <c r="AA12" i="8"/>
  <c r="P19" i="49"/>
  <c r="L12" i="17"/>
  <c r="F18" i="17"/>
  <c r="D19" i="49"/>
  <c r="T18" i="8"/>
  <c r="R12" i="8"/>
  <c r="T8" i="49"/>
  <c r="Y17" i="8"/>
  <c r="Y8" i="49"/>
  <c r="R18" i="8"/>
  <c r="O21" i="23" l="1"/>
  <c r="D21" i="23"/>
  <c r="L19" i="11"/>
  <c r="D19" i="11"/>
  <c r="F19" i="11"/>
  <c r="J19" i="11"/>
</calcChain>
</file>

<file path=xl/sharedStrings.xml><?xml version="1.0" encoding="utf-8"?>
<sst xmlns="http://schemas.openxmlformats.org/spreadsheetml/2006/main" count="844" uniqueCount="232">
  <si>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</si>
  <si>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</si>
  <si>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</si>
  <si>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</si>
  <si>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</si>
  <si>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</si>
  <si>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</si>
  <si>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</si>
  <si>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</si>
  <si>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</si>
  <si>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</si>
  <si>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</si>
  <si>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</si>
  <si>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</si>
  <si>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</si>
  <si>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</si>
  <si>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</si>
  <si>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</si>
  <si>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</si>
  <si>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</si>
  <si>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Численность должностей государственной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</si>
  <si>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</si>
  <si>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</si>
  <si>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</si>
  <si>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</si>
  <si>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</si>
  <si>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</si>
  <si>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</si>
  <si>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</si>
  <si>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</si>
  <si>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</si>
  <si>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</si>
  <si>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</si>
  <si>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</si>
  <si>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</si>
  <si>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</si>
  <si>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</si>
  <si>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</si>
  <si>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</si>
  <si>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</si>
  <si>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</si>
  <si>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</si>
  <si>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</si>
  <si>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</si>
  <si>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</si>
  <si>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</si>
  <si>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</si>
  <si>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</si>
  <si>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</si>
  <si>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</si>
  <si>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</si>
  <si>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</si>
  <si>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</si>
  <si>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</si>
  <si>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</si>
  <si>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</si>
  <si>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</si>
  <si>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Количество служащих, уволенных на отчетную дату</t>
  </si>
  <si>
    <t>из них:</t>
  </si>
  <si>
    <t>Количество служащих уволенных по достижению предельного возраста пребывания на службе</t>
  </si>
  <si>
    <t>Количество уволенных служащих пребывавших в должности менее 1 года</t>
  </si>
  <si>
    <t>Количество служащих предупрежденных о предстоящем возможном увольнении</t>
  </si>
  <si>
    <t>по инициативе служащего</t>
  </si>
  <si>
    <t xml:space="preserve">по инициативе представителя нанимателя 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</si>
  <si>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</si>
  <si>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</si>
  <si>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</si>
  <si>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</si>
  <si>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</si>
  <si>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чел.</t>
  </si>
  <si>
    <t>% от числа лиц подавших документы</t>
  </si>
  <si>
    <t>в том числе:</t>
  </si>
  <si>
    <t>Информация о замещении вакантных должностей государственной службы</t>
  </si>
  <si>
    <t>% от количества лиц, назначенных на вакантные должности</t>
  </si>
  <si>
    <t>Количество государственных органов, сформировавших резерв</t>
  </si>
  <si>
    <t>% от общего числа органов</t>
  </si>
  <si>
    <t>граждан</t>
  </si>
  <si>
    <t>государственных служащих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</si>
  <si>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</si>
  <si>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</si>
  <si>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</si>
  <si>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</si>
  <si>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</si>
  <si>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с начала отчетного года</t>
  </si>
  <si>
    <t>АППГ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</si>
  <si>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</si>
  <si>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</si>
  <si>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</si>
  <si>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Информация о присвоении государственным служащим классных чинов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</si>
  <si>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</si>
  <si>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</si>
  <si>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</si>
  <si>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</si>
  <si>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</si>
  <si>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</si>
  <si>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</si>
  <si>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служащих, прошедших иные образовательные программы (тренинги, обучающие семинары (менее 16 часов)</t>
  </si>
  <si>
    <t>ИТОГО</t>
  </si>
  <si>
    <t xml:space="preserve">по иным основаниям </t>
  </si>
  <si>
    <t>Общее количество конкурсов на замещение вакантных должностей государственной службы
с начала года (в том числе повторных и несостоявшихся)</t>
  </si>
  <si>
    <t>по срочному служебному контракту</t>
  </si>
  <si>
    <t>по иным основаниям</t>
  </si>
  <si>
    <t>Количество лиц, назначенных на должности без проведения конкурса</t>
  </si>
  <si>
    <t>Информация о наставничестве на государственной службе</t>
  </si>
  <si>
    <t>которым назначены наставники</t>
  </si>
  <si>
    <t>% от количества лиц, назначенных на должности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</si>
  <si>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</si>
  <si>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</si>
  <si>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% от количества лиц, в отношении которых установленно наставничество </t>
  </si>
  <si>
    <t xml:space="preserve">Всего 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</si>
  <si>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</si>
  <si>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</si>
  <si>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</si>
  <si>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</si>
  <si>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</si>
  <si>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в возрасте до 30 лет</t>
  </si>
  <si>
    <t xml:space="preserve">количество </t>
  </si>
  <si>
    <t xml:space="preserve">% от общего количества конкурсов </t>
  </si>
  <si>
    <t>% от общего количества конкурсов</t>
  </si>
  <si>
    <t>количество</t>
  </si>
  <si>
    <t>Профессиональное развитие государственных служащих</t>
  </si>
  <si>
    <t>% от общего числа служащих (без учёта служащих, находящихся в отпуске по уходу за ребенком)</t>
  </si>
  <si>
    <t>из них на основании:</t>
  </si>
  <si>
    <t>решения представителя нанимателя</t>
  </si>
  <si>
    <t xml:space="preserve">назначения в порядке должностного роста впервые на должность категории "руководители" высшей или главной группы должностей или на должность категории "специалисты" высшей группы должностей 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</si>
  <si>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</si>
  <si>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</si>
  <si>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</si>
  <si>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</si>
  <si>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</si>
  <si>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</si>
  <si>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</si>
  <si>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</si>
  <si>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</si>
  <si>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</si>
  <si>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</si>
  <si>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</si>
  <si>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</si>
  <si>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</si>
  <si>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>объём финансирования (тыс. руб.)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</si>
  <si>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</si>
  <si>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</si>
  <si>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 xml:space="preserve">иные случаи установления наставничества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</si>
  <si>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</si>
  <si>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</si>
  <si>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</si>
  <si>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</si>
  <si>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</si>
  <si>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 xml:space="preserve">Всего по штатному расписанию </t>
  </si>
  <si>
    <t>количество работников, находящихся в отпуске по уходу за ребенком</t>
  </si>
  <si>
    <t>количество служащих, находящихся в отпуске по уходу за ребенком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</si>
  <si>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</si>
  <si>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</si>
  <si>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</si>
  <si>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количество лиц, находящихся в отпуске по уходу за ребенком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</si>
  <si>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</si>
  <si>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</si>
  <si>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</si>
  <si>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</si>
  <si>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</si>
  <si>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</si>
  <si>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Всего по штатному расписанию</t>
  </si>
  <si>
    <t>в т.ч. в электронной форме</t>
  </si>
  <si>
    <t>из них имеют квалификацию по специальности (направлению подготовки):</t>
  </si>
  <si>
    <t xml:space="preserve">Коэффициент текучести кадров </t>
  </si>
  <si>
    <t>Примечание 
(основания изменения)</t>
  </si>
  <si>
    <t>Доля конкурсов на включение в кадровый резерв, %</t>
  </si>
  <si>
    <t>Численность должностей, 
не отнесенных к должностям государственной службы</t>
  </si>
  <si>
    <t>Численность должностей, 
не отнесенных к должностям муниципальной службы</t>
  </si>
  <si>
    <t>Конкурсы, 
результаты которых 
были обжалованы</t>
  </si>
  <si>
    <t>Показатель внедрения наставничества</t>
  </si>
  <si>
    <t>Количество наставников, которым произведена доплата (премия, мат.помощь)</t>
  </si>
  <si>
    <t>Количество лиц, впервые поступивших 
на государственную службу</t>
  </si>
  <si>
    <t>Доля служащих, 
в отношении которых назначено наставничество, 
от количества поступивших 
на службу</t>
  </si>
  <si>
    <t>по результатам конкурса 
на включение в кадровый резерв</t>
  </si>
  <si>
    <t>Количество служащих уволенных в связи 
с сокращением штатной численности, преобразованием государственных органов</t>
  </si>
  <si>
    <t xml:space="preserve">Конкурсы, 
проводимые повторно, если в результате первоначального конкурса не были выявлены кандидаты, отвечающие квалификационным требованиям к вакантной должности </t>
  </si>
  <si>
    <t>Несостоявшиеся конкурсы в связи 
с наличием одного кандидата, или отсутствием кандидатов на вакантную должность</t>
  </si>
  <si>
    <t>Информация о конкурсах на замещение вакантных должностей государственной службы 
и включении в кадровый резерв в органах государственной власти</t>
  </si>
  <si>
    <t>Информация об участии граждан в конкурсах на замещение вакантных должностей государственной службы, 
включении в кадровый резерв</t>
  </si>
  <si>
    <t>Количество лиц, 
подавших документы 
для участия в конкурсе, 
с начала отчетного года</t>
  </si>
  <si>
    <t xml:space="preserve">на включение 
в кадровый резерв </t>
  </si>
  <si>
    <t xml:space="preserve">количество лиц, 
не допущенных 
для участия 
в конкурсе </t>
  </si>
  <si>
    <t>количество лиц, 
не прошедших конкурсный отбор</t>
  </si>
  <si>
    <t>количество лиц,
назначенных 
на вакантную должность 
по результатам конкурса</t>
  </si>
  <si>
    <t>% от числа лиц подавших документы для участия в конкурсе на замещение вакантных должностей</t>
  </si>
  <si>
    <t>количество лиц, 
включенных в кадровый резерв</t>
  </si>
  <si>
    <t>по результатам конкурса на включение в кадровый резерв</t>
  </si>
  <si>
    <t>по результатам конкурса на замещение вакантных должностей</t>
  </si>
  <si>
    <t>количество лиц, 
не участвовавших 
в конкурсе 
по причине признания конкурса несостоявшимся (единственный кандидат)</t>
  </si>
  <si>
    <t>на замещение 
вакантных должностей</t>
  </si>
  <si>
    <t>Всего назначено на должности 
государственной службы 
с начала отчетного года</t>
  </si>
  <si>
    <t xml:space="preserve">Количество лиц, назначенных 
на должности 
по результатам конкурса </t>
  </si>
  <si>
    <t>Количество лиц, назначенных 
на должности 
в порядке должностного роста</t>
  </si>
  <si>
    <t>исполнение обязанностей 
по которым связано 
с государственной тайной</t>
  </si>
  <si>
    <t>Количество лиц, впервые назначенных 
на высшую и главную группы должностей государственной службы</t>
  </si>
  <si>
    <t>по результатам конкурса 
на замещение вакантной должности</t>
  </si>
  <si>
    <t>Доля служащих, рекомендованных в резерв от количества лиц, прошедших аттестацию</t>
  </si>
  <si>
    <t>Количество служащих, прошедших аттестацию</t>
  </si>
  <si>
    <t>Количество служащих, 
которым присвоен классный чин</t>
  </si>
  <si>
    <t>в т.ч. ранее срока, установленного для прохождения службы 
в предыдущем классном чине</t>
  </si>
  <si>
    <t>Количество служащих АППГ</t>
  </si>
  <si>
    <t xml:space="preserve">назначения на иную должность при сокращении должностей или упразднении государственного органа  </t>
  </si>
  <si>
    <t>Средств федерального бюджета</t>
  </si>
  <si>
    <t>Средств служащих</t>
  </si>
  <si>
    <t>в т.ч. за счет средств служащих</t>
  </si>
  <si>
    <t>объём финансирования 
(тыс. руб.)</t>
  </si>
  <si>
    <t>Объём финансирования (тыс.руб.)</t>
  </si>
  <si>
    <t xml:space="preserve">Общее количество конкурсов 
на включение в кадровый резерв </t>
  </si>
  <si>
    <t>соответствуют 
замещаемой должности</t>
  </si>
  <si>
    <t>не соответствуют 
замещаемой должности</t>
  </si>
  <si>
    <t>соответствуют
замещаемой должности 
и рекомендованы 
к включению 
в кадровый резерв</t>
  </si>
  <si>
    <t>соответствуют 
замещаемой должности 
при условии успешного получения дополнительного профессионального образования</t>
  </si>
  <si>
    <t xml:space="preserve">Количество служащих, 
принявших участие 
в мероприятиях по профессиональному развитию </t>
  </si>
  <si>
    <t>мероприятия, направленные
на обмен опытом</t>
  </si>
  <si>
    <t xml:space="preserve">мероприятия, направленные 
на получение новых знаний, умений </t>
  </si>
  <si>
    <t>замещено от численности работников системы госуправления, %</t>
  </si>
  <si>
    <t xml:space="preserve">замещено от численности работников системы муниципального управления, % </t>
  </si>
  <si>
    <t>МОНИТОРИНГ
развития государственной, муниципальной службы, реализации 
наградной политики в субъектах Российской Федерации, 
находящихся в пределах Приволжского федерального округа,
по итогам 2021 года</t>
  </si>
  <si>
    <t xml:space="preserve">Упразднено управление по контролю и надзору в сфере образования Республики Башкортостан (указ Главы республики от 13.10.2020 г. № УГ-439). Министерство молодежной политики и спорта Республики Башкортостан разделено на министерство спорта Республики Башкортостан и Государственный комитет Республики Башкортостан по молодежной политике (указ Главы республики от 21.06.2021 г. №УГ-309). Образован аппарат по обеспечению деятельности органов государственной власти Республики Башкортостан в г.Москве (указ Главы республики от 06.09.2021 г. №УГ-478) </t>
  </si>
  <si>
    <t>Упразднен Аппарат Правительства Пермского края (указ губернатора края от 13.04.2021 г. № 50)</t>
  </si>
  <si>
    <t xml:space="preserve">Образовано министерство лесного хозяйства и охраны объектов животного мира Нижегородской области путем присоединения к департаменту лесного хозяйства Нижегородской области комитета по охране, использованию и воспроизводству объектов животного мира Нижегородской области (указ Губернатора области от 11.02.2021 г. № 17)
</t>
  </si>
  <si>
    <t>Упразднено 7 госорганов: департамент градостроительства и архитектуры Пензенской области, управление ветеринарии Пензенской области, управление государственной инспекции в жилищной, строительной сферах и по надзору за техническим состоянием самоходных машин и других видов техники Пензенской области, управление записи актов гражданского состояния Пензенской области, министерство экономики Пензенской области,  управление по регулированию контрактной системы и закупкам Пензенской области, управление транспорта Пензенской области. Образован 1 новый орган исполнительной власти - представительство Правительства Пензенской области при Правительстве Российской Федерации</t>
  </si>
  <si>
    <t>Объём финансирования
(тыс. руб.)</t>
  </si>
  <si>
    <t>по истечению срока срочного
служебного контракта</t>
  </si>
  <si>
    <t>Упразднены Аппарат Правительства Республики Мордовия (указ Главы республики от 15.04.2021 г. №93-УГ), Республиканская ветеринарная служба Республики Мордовия и образован Государственный комитет по транспорту и дорожному хозяйству Республики Мордовия (указ Главы республики от 28.10.2021 г. № 331-УГ)</t>
  </si>
  <si>
    <t>Проведена процедура реорганизации 30 территориальных органов министерства социальной политики и труда Удмуртской Республики в 1 орган исполнительной власти - Управление социальной защиты населения Удмуртской Республики</t>
  </si>
  <si>
    <t>Примечание: в Республике Марий Эл с использованием государственных образовательных сертификатов обучено 358 государственных гражданских служащих, объем финансирования составил 1569,5 тыс.руб. (не учтены в таблице).</t>
  </si>
  <si>
    <t>Примечание: в Нижегородской области 4 гражданина, признанные победителями конкурса, не назначены в связи с их отказом от замещения вакантных должностей. 
В Пензенской области назначение 7 граждан, победивших в конкурсах в декабре 2021 г., планируется в 2022 г.</t>
  </si>
  <si>
    <t>Примечание: в Республике Татарстан, Пермском крае и Пензенской области значительное количество лиц, назначенных по иным основаниям, связано с проведением организационно-штатных мероприятий, связанных с изменением структуры органов исполнительной власти.</t>
  </si>
  <si>
    <t>подсчет J/P</t>
  </si>
  <si>
    <t>исправлен на подсчет J/C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</si>
</sst>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0.0"/>
    <numFmt numFmtId="166" formatCode="0.0%"/>
  </numFmts>
  <fonts count="35" x14ac:knownFonts="1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b/>
      <i/>
      <sz val="14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i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sz val="14"/>
      <name val="Arial Cyr"/>
      <charset val="204"/>
    </font>
    <font>
      <b/>
      <sz val="1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9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3">
    <xf numFmtId="0" fontId="0" fillId="0" borderId="0" xfId="0"/>
    <xf numFmtId="0" fontId="4" fillId="0" borderId="0" xfId="0" applyFont="1" applyAlignment="1">
      <alignment horizontal="right" vertical="top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4" fillId="2" borderId="1" xfId="2" applyFont="1" applyFill="1" applyBorder="1" applyAlignment="1" applyProtection="1">
      <alignment horizontal="center" vertical="center" textRotation="90" wrapText="1"/>
    </xf>
    <xf numFmtId="10" fontId="4" fillId="2" borderId="1" xfId="0" applyNumberFormat="1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0" borderId="0" xfId="0" applyFont="1" applyAlignment="1" applyProtection="1">
      <alignment horizontal="center" vertical="top"/>
      <protection locked="0"/>
    </xf>
    <xf numFmtId="3" fontId="8" fillId="2" borderId="2" xfId="0" applyNumberFormat="1" applyFont="1" applyFill="1" applyBorder="1" applyAlignment="1" applyProtection="1">
      <alignment horizontal="center" vertical="center"/>
      <protection locked="0"/>
    </xf>
    <xf numFmtId="166" fontId="4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 applyProtection="1">
      <alignment horizontal="center" vertical="center"/>
      <protection locked="0"/>
    </xf>
    <xf numFmtId="1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" fontId="3" fillId="4" borderId="2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1" fontId="23" fillId="2" borderId="2" xfId="0" applyNumberFormat="1" applyFont="1" applyFill="1" applyBorder="1" applyAlignment="1" applyProtection="1">
      <alignment horizontal="center" vertical="center"/>
      <protection locked="0"/>
    </xf>
    <xf numFmtId="166" fontId="4" fillId="5" borderId="2" xfId="0" applyNumberFormat="1" applyFont="1" applyFill="1" applyBorder="1" applyAlignment="1">
      <alignment horizontal="center" vertical="center" wrapText="1"/>
    </xf>
    <xf numFmtId="1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Protection="1">
      <protection locked="0"/>
    </xf>
    <xf numFmtId="0" fontId="11" fillId="0" borderId="0" xfId="0" applyFont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1" fontId="2" fillId="4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5" borderId="2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8" fillId="6" borderId="2" xfId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" fontId="3" fillId="4" borderId="0" xfId="0" applyNumberFormat="1" applyFont="1" applyFill="1" applyAlignment="1" applyProtection="1">
      <alignment horizontal="center" vertical="center"/>
      <protection locked="0"/>
    </xf>
    <xf numFmtId="1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2" fillId="2" borderId="2" xfId="0" applyFont="1" applyFill="1" applyBorder="1" applyAlignment="1">
      <alignment horizontal="center" vertical="center" textRotation="90" wrapText="1"/>
    </xf>
    <xf numFmtId="0" fontId="11" fillId="0" borderId="0" xfId="0" applyFont="1" applyAlignment="1" applyProtection="1">
      <alignment horizontal="center" wrapText="1"/>
      <protection locked="0"/>
    </xf>
    <xf numFmtId="166" fontId="0" fillId="0" borderId="0" xfId="0" applyNumberFormat="1" applyProtection="1">
      <protection locked="0"/>
    </xf>
    <xf numFmtId="0" fontId="2" fillId="4" borderId="2" xfId="0" applyFont="1" applyFill="1" applyBorder="1" applyAlignment="1">
      <alignment horizontal="center" vertical="center" wrapText="1"/>
    </xf>
    <xf numFmtId="3" fontId="6" fillId="0" borderId="1" xfId="1" applyNumberFormat="1" applyFont="1" applyBorder="1" applyAlignment="1">
      <alignment horizontal="center" vertical="center"/>
    </xf>
    <xf numFmtId="166" fontId="20" fillId="5" borderId="1" xfId="2" applyNumberFormat="1" applyFont="1" applyFill="1" applyBorder="1" applyAlignment="1" applyProtection="1">
      <alignment horizontal="center" vertical="center"/>
    </xf>
    <xf numFmtId="166" fontId="20" fillId="5" borderId="1" xfId="1" applyNumberFormat="1" applyFont="1" applyFill="1" applyBorder="1" applyAlignment="1">
      <alignment horizontal="center" vertical="center"/>
    </xf>
    <xf numFmtId="3" fontId="6" fillId="0" borderId="1" xfId="1" applyNumberFormat="1" applyFont="1" applyBorder="1" applyAlignment="1" applyProtection="1">
      <alignment horizontal="center" vertical="center"/>
      <protection locked="0"/>
    </xf>
    <xf numFmtId="3" fontId="6" fillId="0" borderId="2" xfId="1" applyNumberFormat="1" applyFont="1" applyBorder="1" applyAlignment="1" applyProtection="1">
      <alignment horizontal="center" vertical="center"/>
      <protection locked="0"/>
    </xf>
    <xf numFmtId="3" fontId="7" fillId="5" borderId="1" xfId="1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0" xfId="0" applyNumberFormat="1" applyFont="1" applyFill="1" applyAlignment="1" applyProtection="1">
      <alignment horizontal="center" vertical="center"/>
      <protection locked="0"/>
    </xf>
    <xf numFmtId="1" fontId="2" fillId="4" borderId="0" xfId="0" applyNumberFormat="1" applyFont="1" applyFill="1" applyAlignment="1">
      <alignment horizontal="center" vertical="center" textRotation="90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/>
    <xf numFmtId="166" fontId="25" fillId="5" borderId="2" xfId="1" applyNumberFormat="1" applyFont="1" applyFill="1" applyBorder="1" applyAlignment="1">
      <alignment horizontal="center" vertical="center" wrapText="1"/>
    </xf>
    <xf numFmtId="166" fontId="21" fillId="5" borderId="2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11" fillId="0" borderId="0" xfId="0" applyFont="1" applyAlignment="1" applyProtection="1">
      <alignment wrapText="1"/>
      <protection locked="0"/>
    </xf>
    <xf numFmtId="0" fontId="14" fillId="3" borderId="2" xfId="0" applyFont="1" applyFill="1" applyBorder="1" applyAlignment="1">
      <alignment horizontal="center" vertical="center" textRotation="90" wrapText="1"/>
    </xf>
    <xf numFmtId="0" fontId="15" fillId="5" borderId="2" xfId="0" applyFont="1" applyFill="1" applyBorder="1" applyAlignment="1">
      <alignment horizontal="center" vertical="center" textRotation="90" wrapText="1"/>
    </xf>
    <xf numFmtId="0" fontId="15" fillId="2" borderId="2" xfId="0" applyFont="1" applyFill="1" applyBorder="1" applyAlignment="1">
      <alignment horizontal="center" vertical="center" textRotation="90" wrapText="1"/>
    </xf>
    <xf numFmtId="0" fontId="14" fillId="4" borderId="2" xfId="0" applyFont="1" applyFill="1" applyBorder="1" applyAlignment="1">
      <alignment horizontal="center" vertical="center" textRotation="90" wrapText="1"/>
    </xf>
    <xf numFmtId="0" fontId="14" fillId="0" borderId="2" xfId="0" applyFont="1" applyBorder="1" applyAlignment="1">
      <alignment horizontal="center" vertical="center" textRotation="90" wrapText="1"/>
    </xf>
    <xf numFmtId="166" fontId="5" fillId="5" borderId="2" xfId="0" applyNumberFormat="1" applyFont="1" applyFill="1" applyBorder="1" applyAlignment="1">
      <alignment horizontal="center" vertical="center" wrapText="1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wrapText="1"/>
      <protection locked="0"/>
    </xf>
    <xf numFmtId="0" fontId="16" fillId="0" borderId="0" xfId="0" applyFont="1" applyProtection="1">
      <protection locked="0"/>
    </xf>
    <xf numFmtId="0" fontId="13" fillId="0" borderId="0" xfId="0" applyFont="1" applyAlignment="1" applyProtection="1">
      <alignment horizontal="center" wrapText="1"/>
      <protection locked="0"/>
    </xf>
    <xf numFmtId="0" fontId="17" fillId="0" borderId="0" xfId="0" applyFont="1" applyProtection="1">
      <protection locked="0"/>
    </xf>
    <xf numFmtId="1" fontId="2" fillId="5" borderId="4" xfId="0" applyNumberFormat="1" applyFont="1" applyFill="1" applyBorder="1"/>
    <xf numFmtId="0" fontId="8" fillId="0" borderId="0" xfId="0" applyFont="1" applyAlignment="1" applyProtection="1">
      <alignment horizontal="center" wrapText="1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4" fillId="5" borderId="1" xfId="0" applyFont="1" applyFill="1" applyBorder="1" applyAlignment="1">
      <alignment horizontal="center" vertical="center" textRotation="90" wrapText="1"/>
    </xf>
    <xf numFmtId="0" fontId="21" fillId="0" borderId="0" xfId="0" applyFont="1" applyAlignment="1" applyProtection="1">
      <alignment horizontal="left" vertical="top"/>
      <protection locked="0"/>
    </xf>
    <xf numFmtId="166" fontId="5" fillId="5" borderId="2" xfId="0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 wrapText="1"/>
    </xf>
    <xf numFmtId="3" fontId="21" fillId="4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27" fillId="0" borderId="0" xfId="0" applyFont="1" applyProtection="1"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3" fillId="5" borderId="4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textRotation="90" wrapText="1"/>
    </xf>
    <xf numFmtId="0" fontId="3" fillId="5" borderId="4" xfId="0" applyFont="1" applyFill="1" applyBorder="1" applyAlignment="1" applyProtection="1">
      <alignment vertical="center"/>
      <protection locked="0"/>
    </xf>
    <xf numFmtId="0" fontId="6" fillId="0" borderId="2" xfId="1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4" borderId="2" xfId="1" applyFont="1" applyFill="1" applyBorder="1" applyAlignment="1" applyProtection="1">
      <alignment horizontal="center" vertical="center" wrapText="1"/>
      <protection locked="0"/>
    </xf>
    <xf numFmtId="0" fontId="7" fillId="5" borderId="1" xfId="1" applyFont="1" applyFill="1" applyBorder="1" applyAlignment="1" applyProtection="1">
      <alignment horizontal="center" vertical="center"/>
      <protection locked="0"/>
    </xf>
    <xf numFmtId="0" fontId="8" fillId="5" borderId="2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wrapText="1"/>
      <protection locked="0"/>
    </xf>
    <xf numFmtId="1" fontId="2" fillId="5" borderId="6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1" fontId="2" fillId="5" borderId="8" xfId="0" applyNumberFormat="1" applyFont="1" applyFill="1" applyBorder="1" applyAlignment="1">
      <alignment horizontal="center" vertical="center"/>
    </xf>
    <xf numFmtId="0" fontId="2" fillId="5" borderId="2" xfId="0" applyFont="1" applyFill="1" applyBorder="1" applyProtection="1">
      <protection locked="0"/>
    </xf>
    <xf numFmtId="1" fontId="2" fillId="5" borderId="9" xfId="0" applyNumberFormat="1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1" fontId="3" fillId="4" borderId="0" xfId="0" applyNumberFormat="1" applyFont="1" applyFill="1" applyAlignment="1" applyProtection="1">
      <alignment horizontal="center"/>
      <protection locked="0"/>
    </xf>
    <xf numFmtId="166" fontId="3" fillId="4" borderId="0" xfId="0" applyNumberFormat="1" applyFont="1" applyFill="1" applyAlignment="1" applyProtection="1">
      <alignment horizontal="center"/>
      <protection locked="0"/>
    </xf>
    <xf numFmtId="166" fontId="9" fillId="2" borderId="2" xfId="0" applyNumberFormat="1" applyFont="1" applyFill="1" applyBorder="1" applyAlignment="1">
      <alignment horizontal="center" vertical="center" wrapText="1"/>
    </xf>
    <xf numFmtId="3" fontId="7" fillId="5" borderId="1" xfId="1" applyNumberFormat="1" applyFont="1" applyFill="1" applyBorder="1" applyAlignment="1">
      <alignment horizontal="center" vertical="center"/>
    </xf>
    <xf numFmtId="166" fontId="19" fillId="5" borderId="1" xfId="2" applyNumberFormat="1" applyFont="1" applyFill="1" applyBorder="1" applyAlignment="1" applyProtection="1">
      <alignment horizontal="center" vertical="center"/>
    </xf>
    <xf numFmtId="166" fontId="19" fillId="5" borderId="1" xfId="1" applyNumberFormat="1" applyFont="1" applyFill="1" applyBorder="1" applyAlignment="1">
      <alignment horizontal="center" vertical="center"/>
    </xf>
    <xf numFmtId="166" fontId="10" fillId="2" borderId="2" xfId="0" applyNumberFormat="1" applyFont="1" applyFill="1" applyBorder="1" applyAlignment="1">
      <alignment horizontal="center" vertical="center" wrapText="1"/>
    </xf>
    <xf numFmtId="3" fontId="22" fillId="5" borderId="2" xfId="0" applyNumberFormat="1" applyFont="1" applyFill="1" applyBorder="1" applyAlignment="1">
      <alignment horizontal="center" vertical="center" wrapText="1"/>
    </xf>
    <xf numFmtId="166" fontId="10" fillId="5" borderId="2" xfId="0" applyNumberFormat="1" applyFont="1" applyFill="1" applyBorder="1" applyAlignment="1">
      <alignment horizontal="center" vertical="center" wrapText="1"/>
    </xf>
    <xf numFmtId="166" fontId="9" fillId="5" borderId="2" xfId="0" applyNumberFormat="1" applyFont="1" applyFill="1" applyBorder="1" applyAlignment="1">
      <alignment horizontal="center" vertical="center" wrapText="1"/>
    </xf>
    <xf numFmtId="166" fontId="26" fillId="5" borderId="2" xfId="1" applyNumberFormat="1" applyFont="1" applyFill="1" applyBorder="1" applyAlignment="1">
      <alignment horizontal="center" vertical="center" wrapText="1"/>
    </xf>
    <xf numFmtId="166" fontId="22" fillId="5" borderId="2" xfId="1" applyNumberFormat="1" applyFont="1" applyFill="1" applyBorder="1" applyAlignment="1">
      <alignment horizontal="center" vertical="center" wrapText="1"/>
    </xf>
    <xf numFmtId="166" fontId="9" fillId="5" borderId="2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 textRotation="90" wrapText="1"/>
    </xf>
    <xf numFmtId="166" fontId="3" fillId="4" borderId="2" xfId="0" applyNumberFormat="1" applyFont="1" applyFill="1" applyBorder="1" applyAlignment="1">
      <alignment horizontal="center" vertical="center"/>
    </xf>
    <xf numFmtId="166" fontId="8" fillId="4" borderId="2" xfId="0" applyNumberFormat="1" applyFont="1" applyFill="1" applyBorder="1" applyAlignment="1">
      <alignment horizontal="center" vertical="center"/>
    </xf>
    <xf numFmtId="166" fontId="3" fillId="0" borderId="2" xfId="0" applyNumberFormat="1" applyFont="1" applyBorder="1" applyAlignment="1" applyProtection="1">
      <alignment horizontal="center" vertical="center"/>
      <protection locked="0"/>
    </xf>
    <xf numFmtId="166" fontId="8" fillId="0" borderId="2" xfId="0" applyNumberFormat="1" applyFont="1" applyBorder="1" applyAlignment="1" applyProtection="1">
      <alignment horizontal="center" vertical="center"/>
      <protection locked="0"/>
    </xf>
    <xf numFmtId="1" fontId="7" fillId="5" borderId="1" xfId="1" applyNumberFormat="1" applyFont="1" applyFill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 textRotation="90"/>
      <protection locked="0"/>
    </xf>
    <xf numFmtId="0" fontId="4" fillId="5" borderId="2" xfId="0" applyFont="1" applyFill="1" applyBorder="1" applyAlignment="1">
      <alignment horizontal="center" vertical="center" wrapText="1"/>
    </xf>
    <xf numFmtId="166" fontId="20" fillId="5" borderId="2" xfId="0" applyNumberFormat="1" applyFont="1" applyFill="1" applyBorder="1" applyAlignment="1">
      <alignment horizontal="center" vertical="center" wrapText="1"/>
    </xf>
    <xf numFmtId="166" fontId="19" fillId="5" borderId="2" xfId="0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 applyProtection="1">
      <alignment wrapText="1"/>
      <protection locked="0"/>
    </xf>
    <xf numFmtId="0" fontId="6" fillId="4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 applyProtection="1">
      <alignment vertical="center"/>
      <protection locked="0"/>
    </xf>
    <xf numFmtId="3" fontId="6" fillId="4" borderId="2" xfId="0" applyNumberFormat="1" applyFont="1" applyFill="1" applyBorder="1" applyAlignment="1">
      <alignment horizontal="center" vertical="center" wrapText="1"/>
    </xf>
    <xf numFmtId="3" fontId="7" fillId="5" borderId="2" xfId="0" applyNumberFormat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 applyProtection="1">
      <alignment horizontal="center"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" fontId="6" fillId="4" borderId="1" xfId="1" applyNumberFormat="1" applyFont="1" applyFill="1" applyBorder="1" applyAlignment="1" applyProtection="1">
      <alignment horizontal="center" vertical="center"/>
      <protection locked="0"/>
    </xf>
    <xf numFmtId="166" fontId="5" fillId="5" borderId="2" xfId="0" applyNumberFormat="1" applyFont="1" applyFill="1" applyBorder="1" applyAlignment="1" applyProtection="1">
      <alignment horizontal="center" vertical="center"/>
      <protection locked="0"/>
    </xf>
    <xf numFmtId="166" fontId="9" fillId="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0" fontId="4" fillId="4" borderId="11" xfId="0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top" wrapText="1"/>
      <protection locked="0"/>
    </xf>
    <xf numFmtId="3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21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1" fillId="4" borderId="2" xfId="0" applyNumberFormat="1" applyFont="1" applyFill="1" applyBorder="1" applyAlignment="1" applyProtection="1">
      <alignment horizontal="center" vertical="center"/>
      <protection locked="0"/>
    </xf>
    <xf numFmtId="3" fontId="2" fillId="4" borderId="2" xfId="0" applyNumberFormat="1" applyFont="1" applyFill="1" applyBorder="1" applyAlignment="1" applyProtection="1">
      <alignment horizontal="center" vertical="center"/>
      <protection locked="0"/>
    </xf>
    <xf numFmtId="3" fontId="23" fillId="2" borderId="2" xfId="0" applyNumberFormat="1" applyFont="1" applyFill="1" applyBorder="1" applyAlignment="1" applyProtection="1">
      <alignment horizontal="center" vertical="center"/>
      <protection locked="0"/>
    </xf>
    <xf numFmtId="3" fontId="2" fillId="4" borderId="0" xfId="0" applyNumberFormat="1" applyFont="1" applyFill="1" applyAlignment="1" applyProtection="1">
      <alignment horizontal="center" vertical="center"/>
      <protection locked="0"/>
    </xf>
    <xf numFmtId="3" fontId="21" fillId="0" borderId="2" xfId="1" applyNumberFormat="1" applyFont="1" applyBorder="1" applyAlignment="1">
      <alignment horizontal="center" vertical="center"/>
    </xf>
    <xf numFmtId="3" fontId="22" fillId="5" borderId="2" xfId="1" applyNumberFormat="1" applyFont="1" applyFill="1" applyBorder="1" applyAlignment="1">
      <alignment horizontal="center" vertical="center"/>
    </xf>
    <xf numFmtId="3" fontId="21" fillId="0" borderId="2" xfId="1" applyNumberFormat="1" applyFont="1" applyBorder="1" applyAlignment="1" applyProtection="1">
      <alignment horizontal="center" vertical="center" wrapText="1"/>
      <protection locked="0"/>
    </xf>
    <xf numFmtId="3" fontId="21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2" fillId="5" borderId="2" xfId="1" applyNumberFormat="1" applyFont="1" applyFill="1" applyBorder="1" applyAlignment="1" applyProtection="1">
      <alignment horizontal="center" vertical="center"/>
      <protection locked="0"/>
    </xf>
    <xf numFmtId="3" fontId="22" fillId="5" borderId="2" xfId="1" applyNumberFormat="1" applyFont="1" applyFill="1" applyBorder="1" applyAlignment="1" applyProtection="1">
      <alignment horizontal="center" vertical="center" wrapText="1"/>
      <protection locked="0"/>
    </xf>
    <xf numFmtId="3" fontId="3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6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2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Alignment="1" applyProtection="1">
      <alignment horizontal="center" vertical="center"/>
      <protection locked="0"/>
    </xf>
    <xf numFmtId="3" fontId="8" fillId="5" borderId="2" xfId="0" applyNumberFormat="1" applyFont="1" applyFill="1" applyBorder="1" applyAlignment="1">
      <alignment horizontal="center" vertical="center" wrapText="1"/>
    </xf>
    <xf numFmtId="3" fontId="3" fillId="4" borderId="0" xfId="0" applyNumberFormat="1" applyFont="1" applyFill="1" applyAlignment="1" applyProtection="1">
      <alignment horizontal="center" vertical="center" wrapText="1"/>
      <protection locked="0"/>
    </xf>
    <xf numFmtId="3" fontId="3" fillId="0" borderId="2" xfId="0" applyNumberFormat="1" applyFont="1" applyBorder="1" applyAlignment="1" applyProtection="1">
      <alignment horizontal="center" vertical="center" wrapText="1"/>
      <protection locked="0"/>
    </xf>
    <xf numFmtId="3" fontId="3" fillId="0" borderId="2" xfId="0" applyNumberFormat="1" applyFont="1" applyBorder="1" applyAlignment="1" applyProtection="1">
      <alignment horizontal="center" vertical="center"/>
      <protection locked="0"/>
    </xf>
    <xf numFmtId="3" fontId="8" fillId="5" borderId="2" xfId="0" applyNumberFormat="1" applyFont="1" applyFill="1" applyBorder="1" applyAlignment="1" applyProtection="1">
      <alignment horizontal="center" vertical="center"/>
      <protection locked="0"/>
    </xf>
    <xf numFmtId="3" fontId="2" fillId="4" borderId="2" xfId="0" applyNumberFormat="1" applyFont="1" applyFill="1" applyBorder="1" applyAlignment="1">
      <alignment horizontal="center" vertical="center" wrapText="1"/>
    </xf>
    <xf numFmtId="3" fontId="2" fillId="4" borderId="12" xfId="0" applyNumberFormat="1" applyFont="1" applyFill="1" applyBorder="1" applyAlignment="1" applyProtection="1">
      <alignment horizontal="center" vertical="center" wrapText="1"/>
      <protection locked="0"/>
    </xf>
    <xf numFmtId="3" fontId="23" fillId="5" borderId="2" xfId="0" applyNumberFormat="1" applyFont="1" applyFill="1" applyBorder="1" applyAlignment="1">
      <alignment horizontal="center" vertical="center" wrapText="1"/>
    </xf>
    <xf numFmtId="3" fontId="2" fillId="4" borderId="13" xfId="0" applyNumberFormat="1" applyFont="1" applyFill="1" applyBorder="1" applyAlignment="1" applyProtection="1">
      <alignment horizontal="center" vertical="center" wrapText="1"/>
      <protection locked="0"/>
    </xf>
    <xf numFmtId="3" fontId="2" fillId="0" borderId="2" xfId="0" applyNumberFormat="1" applyFont="1" applyBorder="1" applyAlignment="1" applyProtection="1">
      <alignment horizontal="center" vertical="center"/>
      <protection locked="0"/>
    </xf>
    <xf numFmtId="3" fontId="23" fillId="0" borderId="2" xfId="0" applyNumberFormat="1" applyFont="1" applyBorder="1" applyAlignment="1" applyProtection="1">
      <alignment horizontal="center" vertical="center"/>
      <protection locked="0"/>
    </xf>
    <xf numFmtId="3" fontId="3" fillId="4" borderId="10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8" fillId="2" borderId="10" xfId="0" applyNumberFormat="1" applyFont="1" applyFill="1" applyBorder="1" applyAlignment="1" applyProtection="1">
      <alignment horizontal="center" vertical="center"/>
      <protection locked="0"/>
    </xf>
    <xf numFmtId="3" fontId="30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0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30" fillId="4" borderId="10" xfId="0" applyNumberFormat="1" applyFont="1" applyFill="1" applyBorder="1" applyAlignment="1" applyProtection="1">
      <alignment horizontal="center" vertical="center" wrapText="1"/>
      <protection locked="0"/>
    </xf>
    <xf numFmtId="3" fontId="30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30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30" fillId="5" borderId="10" xfId="0" applyNumberFormat="1" applyFont="1" applyFill="1" applyBorder="1" applyAlignment="1" applyProtection="1">
      <alignment horizontal="center" vertical="center"/>
      <protection locked="0"/>
    </xf>
    <xf numFmtId="3" fontId="30" fillId="5" borderId="2" xfId="0" applyNumberFormat="1" applyFont="1" applyFill="1" applyBorder="1" applyAlignment="1" applyProtection="1">
      <alignment horizontal="center" vertical="center"/>
      <protection locked="0"/>
    </xf>
    <xf numFmtId="3" fontId="30" fillId="4" borderId="0" xfId="0" applyNumberFormat="1" applyFont="1" applyFill="1" applyAlignment="1" applyProtection="1">
      <alignment horizontal="center" vertical="center"/>
      <protection locked="0"/>
    </xf>
    <xf numFmtId="3" fontId="30" fillId="4" borderId="2" xfId="0" applyNumberFormat="1" applyFont="1" applyFill="1" applyBorder="1" applyAlignment="1" applyProtection="1">
      <alignment horizontal="center" vertical="center"/>
      <protection locked="0"/>
    </xf>
    <xf numFmtId="3" fontId="31" fillId="2" borderId="2" xfId="0" applyNumberFormat="1" applyFont="1" applyFill="1" applyBorder="1" applyAlignment="1" applyProtection="1">
      <alignment horizontal="center" vertical="center"/>
      <protection locked="0"/>
    </xf>
    <xf numFmtId="3" fontId="31" fillId="2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11" fillId="0" borderId="0" xfId="0" applyFont="1" applyAlignment="1" applyProtection="1">
      <alignment horizontal="center"/>
      <protection locked="0"/>
    </xf>
    <xf numFmtId="164" fontId="3" fillId="0" borderId="11" xfId="3" applyFont="1" applyBorder="1" applyAlignment="1" applyProtection="1">
      <alignment horizontal="center" vertical="center" wrapText="1"/>
    </xf>
    <xf numFmtId="164" fontId="3" fillId="0" borderId="15" xfId="3" applyFont="1" applyBorder="1" applyAlignment="1" applyProtection="1">
      <alignment horizontal="center" vertical="center" wrapText="1"/>
    </xf>
    <xf numFmtId="164" fontId="3" fillId="0" borderId="1" xfId="3" applyFont="1" applyBorder="1" applyAlignment="1" applyProtection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2" borderId="15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  <protection locked="0"/>
    </xf>
    <xf numFmtId="0" fontId="2" fillId="5" borderId="11" xfId="0" applyFont="1" applyFill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center" vertical="center" textRotation="90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3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 applyProtection="1">
      <alignment horizontal="center" wrapText="1"/>
      <protection locked="0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 applyProtection="1">
      <alignment horizontal="left" vertical="top" wrapText="1"/>
      <protection locked="0"/>
    </xf>
    <xf numFmtId="0" fontId="14" fillId="0" borderId="1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horizontal="center" vertical="center" wrapText="1"/>
    </xf>
    <xf numFmtId="0" fontId="14" fillId="4" borderId="20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4" borderId="5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textRotation="90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textRotation="90" wrapText="1"/>
    </xf>
    <xf numFmtId="0" fontId="34" fillId="0" borderId="1" xfId="0" applyFont="1" applyBorder="1" applyAlignment="1">
      <alignment horizontal="center" vertical="center" textRotation="90" wrapText="1"/>
    </xf>
    <xf numFmtId="0" fontId="2" fillId="4" borderId="11" xfId="0" applyFont="1" applyFill="1" applyBorder="1" applyAlignment="1">
      <alignment horizontal="center" vertical="center" textRotation="90" wrapText="1"/>
    </xf>
    <xf numFmtId="0" fontId="2" fillId="4" borderId="15" xfId="0" applyFont="1" applyFill="1" applyBorder="1" applyAlignment="1">
      <alignment horizontal="center" vertical="center" textRotation="90" wrapText="1"/>
    </xf>
    <xf numFmtId="0" fontId="2" fillId="4" borderId="1" xfId="0" applyFont="1" applyFill="1" applyBorder="1" applyAlignment="1">
      <alignment horizontal="center" vertical="center" textRotation="90" wrapText="1"/>
    </xf>
    <xf numFmtId="0" fontId="33" fillId="2" borderId="15" xfId="0" applyFont="1" applyFill="1" applyBorder="1" applyAlignment="1">
      <alignment horizontal="center" vertical="center" textRotation="90" wrapText="1"/>
    </xf>
    <xf numFmtId="0" fontId="33" fillId="2" borderId="1" xfId="0" applyFont="1" applyFill="1" applyBorder="1" applyAlignment="1">
      <alignment horizontal="center" vertical="center" textRotation="90" wrapText="1"/>
    </xf>
    <xf numFmtId="0" fontId="4" fillId="5" borderId="11" xfId="0" applyFont="1" applyFill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34" fillId="0" borderId="5" xfId="0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 textRotation="90" wrapText="1"/>
    </xf>
    <xf numFmtId="165" fontId="33" fillId="0" borderId="15" xfId="0" applyNumberFormat="1" applyFont="1" applyBorder="1" applyAlignment="1">
      <alignment horizontal="center" vertical="center" textRotation="90" wrapText="1"/>
    </xf>
    <xf numFmtId="165" fontId="33" fillId="0" borderId="1" xfId="0" applyNumberFormat="1" applyFont="1" applyBorder="1" applyAlignment="1">
      <alignment horizontal="center" vertical="center" textRotation="90" wrapText="1"/>
    </xf>
    <xf numFmtId="0" fontId="33" fillId="5" borderId="15" xfId="0" applyFont="1" applyFill="1" applyBorder="1" applyAlignment="1">
      <alignment horizontal="center" vertical="center" textRotation="90" wrapText="1"/>
    </xf>
    <xf numFmtId="0" fontId="33" fillId="5" borderId="1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wrapText="1"/>
    </xf>
    <xf numFmtId="0" fontId="24" fillId="0" borderId="2" xfId="0" applyFont="1" applyBorder="1"/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2" fillId="4" borderId="16" xfId="0" applyFont="1" applyFill="1" applyBorder="1" applyAlignment="1">
      <alignment horizontal="center" vertical="center" textRotation="90" wrapText="1"/>
    </xf>
    <xf numFmtId="0" fontId="2" fillId="4" borderId="19" xfId="0" applyFont="1" applyFill="1" applyBorder="1" applyAlignment="1">
      <alignment horizontal="center" vertical="center" textRotation="90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 applyProtection="1">
      <alignment horizontal="left" vertical="center" wrapText="1"/>
      <protection locked="0"/>
    </xf>
    <xf numFmtId="0" fontId="2" fillId="4" borderId="3" xfId="0" applyFont="1" applyFill="1" applyBorder="1" applyAlignment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4" fillId="5" borderId="1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1" fontId="6" fillId="4" borderId="2" xfId="0" applyNumberFormat="1" applyFont="1" applyFill="1" applyBorder="1" applyAlignment="1">
      <alignment horizontal="left" vertical="center" wrapText="1"/>
    </xf>
  </cellXfs>
  <cellStyles count="4">
    <cellStyle name="Обычный" xfId="0" builtinId="0"/>
    <cellStyle name="Обычный 2" xfId="1" xr:uid="{0930BDE3-C5AE-4E10-9AA6-4FC76CB4EDB9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4AA1-305B-4032-A53F-94D1F5BEBF77}">
  <dimension ref="A1:N37"/>
  <sheetViews>
    <sheetView workbookViewId="0">
      <selection activeCell="A38" sqref="A38"/>
    </sheetView>
  </sheetViews>
  <sheetFormatPr defaultRowHeight="12.75" x14ac:dyDescent="0.2"/>
  <sheetData>
    <row r="1" spans="1:14" ht="18.75" customHeight="1" x14ac:dyDescent="0.2">
      <c r="A1" s="188" t="s">
        <v>218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</row>
    <row r="2" spans="1:14" ht="18.75" customHeight="1" x14ac:dyDescent="0.2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</row>
    <row r="3" spans="1:14" ht="18.75" customHeight="1" x14ac:dyDescent="0.2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</row>
    <row r="4" spans="1:14" x14ac:dyDescent="0.2">
      <c r="A4" s="189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</row>
    <row r="5" spans="1:14" x14ac:dyDescent="0.2">
      <c r="A5" s="189"/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</row>
    <row r="6" spans="1:14" x14ac:dyDescent="0.2">
      <c r="A6" s="189"/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</row>
    <row r="7" spans="1:14" x14ac:dyDescent="0.2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</row>
    <row r="8" spans="1:14" x14ac:dyDescent="0.2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</row>
    <row r="9" spans="1:14" x14ac:dyDescent="0.2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</row>
    <row r="10" spans="1:14" x14ac:dyDescent="0.2">
      <c r="A10" s="189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</row>
    <row r="11" spans="1:14" x14ac:dyDescent="0.2">
      <c r="A11" s="189"/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</row>
    <row r="12" spans="1:14" x14ac:dyDescent="0.2">
      <c r="A12" s="189"/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</row>
    <row r="13" spans="1:14" x14ac:dyDescent="0.2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</row>
    <row r="14" spans="1:14" x14ac:dyDescent="0.2">
      <c r="A14" s="189"/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</row>
    <row r="15" spans="1:14" x14ac:dyDescent="0.2">
      <c r="A15" s="189"/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</row>
    <row r="16" spans="1:14" x14ac:dyDescent="0.2">
      <c r="A16" s="189"/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</row>
    <row r="17" spans="1:14" x14ac:dyDescent="0.2">
      <c r="A17" s="189"/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</row>
    <row r="18" spans="1:14" x14ac:dyDescent="0.2">
      <c r="A18" s="189"/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</row>
    <row r="19" spans="1:14" x14ac:dyDescent="0.2">
      <c r="A19" s="189"/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</row>
    <row r="20" spans="1:14" x14ac:dyDescent="0.2">
      <c r="A20" s="189"/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</row>
    <row r="21" spans="1:14" x14ac:dyDescent="0.2">
      <c r="A21" s="189"/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</row>
    <row r="22" spans="1:14" x14ac:dyDescent="0.2">
      <c r="A22" s="189"/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</row>
    <row r="23" spans="1:14" x14ac:dyDescent="0.2">
      <c r="A23" s="189"/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</row>
    <row r="24" spans="1:14" x14ac:dyDescent="0.2">
      <c r="A24" s="189"/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</row>
    <row r="25" spans="1:14" x14ac:dyDescent="0.2">
      <c r="A25" s="189"/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</row>
    <row r="26" spans="1:14" x14ac:dyDescent="0.2">
      <c r="A26" s="189"/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</row>
    <row r="27" spans="1:14" x14ac:dyDescent="0.2">
      <c r="A27" s="189"/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</row>
    <row r="28" spans="1:14" x14ac:dyDescent="0.2">
      <c r="A28" s="189"/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</row>
    <row r="29" spans="1:14" x14ac:dyDescent="0.2">
      <c r="A29" s="189"/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</row>
    <row r="30" spans="1:14" x14ac:dyDescent="0.2">
      <c r="A30" s="189"/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</row>
    <row r="31" spans="1:14" x14ac:dyDescent="0.2">
      <c r="A31" s="189"/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</row>
    <row r="32" spans="1:14" x14ac:dyDescent="0.2">
      <c r="A32" s="189"/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</row>
    <row r="33" spans="1:14" x14ac:dyDescent="0.2">
      <c r="A33" s="189"/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</row>
    <row r="34" spans="1:14" x14ac:dyDescent="0.2">
      <c r="A34" s="189"/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</row>
    <row r="35" spans="1:14" x14ac:dyDescent="0.2">
      <c r="A35" s="189"/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</row>
    <row r="36" spans="1:14" x14ac:dyDescent="0.2">
      <c r="A36" s="189"/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</row>
    <row r="37" spans="1:14" x14ac:dyDescent="0.2">
      <c r="A37" s="189"/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</row>
  </sheetData>
  <mergeCells count="1">
    <mergeCell ref="A1:N3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BEDF-1B30-4526-95C0-00F28AF48314}">
  <dimension ref="B2:H20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2:8" ht="20.25" x14ac:dyDescent="0.2">
      <c r="B2" s="217" t="s">
        <v>49</v>
      </c>
      <c r="C2" s="217"/>
      <c r="D2" s="217"/>
      <c r="E2" s="217"/>
      <c r="F2" s="217"/>
      <c r="G2" s="217"/>
      <c r="H2" s="217"/>
    </row>
    <row r="3" spans="2:8" ht="15.75" x14ac:dyDescent="0.2">
      <c r="H3" s="8"/>
    </row>
    <row r="4" spans="2:8" ht="115.5" customHeight="1" x14ac:dyDescent="0.2">
      <c r="B4" s="29" t="s">
        <v>14</v>
      </c>
      <c r="C4" s="29" t="s">
        <v>45</v>
      </c>
      <c r="D4" s="80" t="s">
        <v>36</v>
      </c>
      <c r="E4" s="29" t="s">
        <v>46</v>
      </c>
      <c r="F4" s="80" t="s">
        <v>36</v>
      </c>
      <c r="G4" s="29" t="s">
        <v>47</v>
      </c>
      <c r="H4" s="80" t="s">
        <v>36</v>
      </c>
    </row>
    <row r="5" spans="2:8" ht="24.95" customHeight="1" x14ac:dyDescent="0.2">
      <c r="B5" s="127" t="s">
        <v>0</v>
      </c>
      <c r="C5" s="134">
        <v>948</v>
      </c>
      <c r="D5" s="78">
        <f>C5/'1.1. Кол-во ГС'!L7</f>
        <v>0.19987349778621125</v>
      </c>
      <c r="E5" s="49">
        <v>127</v>
      </c>
      <c r="F5" s="78">
        <f>E5/'1.1. Кол-во ГС'!L7</f>
        <v>2.6776301918616911E-2</v>
      </c>
      <c r="G5" s="49">
        <v>6</v>
      </c>
      <c r="H5" s="78">
        <f>G5/'1.1. Кол-во ГС'!L7</f>
        <v>1.2650221378874131E-3</v>
      </c>
    </row>
    <row r="6" spans="2:8" ht="24.95" customHeight="1" x14ac:dyDescent="0.2">
      <c r="B6" s="127" t="s">
        <v>1</v>
      </c>
      <c r="C6" s="134">
        <v>296</v>
      </c>
      <c r="D6" s="78">
        <f>C6/'1.1. Кол-во ГС'!L8</f>
        <v>0.26570915619389585</v>
      </c>
      <c r="E6" s="50">
        <v>20</v>
      </c>
      <c r="F6" s="78">
        <f>E6/'1.1. Кол-во ГС'!L8</f>
        <v>1.7953321364452424E-2</v>
      </c>
      <c r="G6" s="50">
        <v>0</v>
      </c>
      <c r="H6" s="78">
        <f>G6/'1.1. Кол-во ГС'!L8</f>
        <v>0</v>
      </c>
    </row>
    <row r="7" spans="2:8" ht="24.95" customHeight="1" x14ac:dyDescent="0.2">
      <c r="B7" s="127" t="s">
        <v>2</v>
      </c>
      <c r="C7" s="134">
        <v>244</v>
      </c>
      <c r="D7" s="78">
        <f>C7/'1.1. Кол-во ГС'!L9</f>
        <v>0.22202001819836215</v>
      </c>
      <c r="E7" s="50">
        <v>45</v>
      </c>
      <c r="F7" s="78">
        <f>E7/'1.1. Кол-во ГС'!L9</f>
        <v>4.0946314831665151E-2</v>
      </c>
      <c r="G7" s="50">
        <v>1</v>
      </c>
      <c r="H7" s="78">
        <f>G7/'1.1. Кол-во ГС'!L9</f>
        <v>9.099181073703367E-4</v>
      </c>
    </row>
    <row r="8" spans="2:8" ht="24.95" customHeight="1" x14ac:dyDescent="0.2">
      <c r="B8" s="127" t="s">
        <v>3</v>
      </c>
      <c r="C8" s="134">
        <v>823</v>
      </c>
      <c r="D8" s="78">
        <f>C8/'1.1. Кол-во ГС'!L10</f>
        <v>0.15622627182991647</v>
      </c>
      <c r="E8" s="49">
        <v>137</v>
      </c>
      <c r="F8" s="78">
        <f>E8/'1.1. Кол-во ГС'!L10</f>
        <v>2.6006074411541381E-2</v>
      </c>
      <c r="G8" s="49">
        <v>6</v>
      </c>
      <c r="H8" s="78">
        <f>G8/'1.1. Кол-во ГС'!L10</f>
        <v>1.1389521640091116E-3</v>
      </c>
    </row>
    <row r="9" spans="2:8" ht="24.95" customHeight="1" x14ac:dyDescent="0.2">
      <c r="B9" s="127" t="s">
        <v>4</v>
      </c>
      <c r="C9" s="134">
        <v>350</v>
      </c>
      <c r="D9" s="78">
        <f>C9/'1.1. Кол-во ГС'!L11</f>
        <v>0.2</v>
      </c>
      <c r="E9" s="50">
        <v>14</v>
      </c>
      <c r="F9" s="78">
        <f>E9/'1.1. Кол-во ГС'!L11</f>
        <v>8.0000000000000002E-3</v>
      </c>
      <c r="G9" s="50">
        <v>0</v>
      </c>
      <c r="H9" s="78">
        <f>G9/'1.1. Кол-во ГС'!L11</f>
        <v>0</v>
      </c>
    </row>
    <row r="10" spans="2:8" ht="24.95" customHeight="1" x14ac:dyDescent="0.2">
      <c r="B10" s="127" t="s">
        <v>5</v>
      </c>
      <c r="C10" s="51">
        <v>357</v>
      </c>
      <c r="D10" s="78">
        <f>C10/'1.1. Кол-во ГС'!L12</f>
        <v>0.28266033254156769</v>
      </c>
      <c r="E10" s="51">
        <v>11</v>
      </c>
      <c r="F10" s="78">
        <f>E10/'1.1. Кол-во ГС'!L12</f>
        <v>8.7094220110847196E-3</v>
      </c>
      <c r="G10" s="51">
        <v>0</v>
      </c>
      <c r="H10" s="78">
        <f>G10/'1.1. Кол-во ГС'!L12</f>
        <v>0</v>
      </c>
    </row>
    <row r="11" spans="2:8" ht="24.95" customHeight="1" x14ac:dyDescent="0.2">
      <c r="B11" s="127" t="s">
        <v>6</v>
      </c>
      <c r="C11" s="134">
        <v>384</v>
      </c>
      <c r="D11" s="78">
        <f>C11/'1.1. Кол-во ГС'!L13</f>
        <v>0.12343297974927676</v>
      </c>
      <c r="E11" s="50">
        <v>35</v>
      </c>
      <c r="F11" s="78">
        <f>E11/'1.1. Кол-во ГС'!L13</f>
        <v>1.1250401800064288E-2</v>
      </c>
      <c r="G11" s="50">
        <v>3</v>
      </c>
      <c r="H11" s="78">
        <f>G11/'1.1. Кол-во ГС'!L13</f>
        <v>9.6432015429122472E-4</v>
      </c>
    </row>
    <row r="12" spans="2:8" ht="24.95" customHeight="1" x14ac:dyDescent="0.2">
      <c r="B12" s="127" t="s">
        <v>7</v>
      </c>
      <c r="C12" s="134">
        <v>293</v>
      </c>
      <c r="D12" s="78">
        <f>C12/'1.1. Кол-во ГС'!L14</f>
        <v>0.16161059018201876</v>
      </c>
      <c r="E12" s="50">
        <v>18</v>
      </c>
      <c r="F12" s="78">
        <f>E12/'1.1. Кол-во ГС'!L14</f>
        <v>9.9282956425813564E-3</v>
      </c>
      <c r="G12" s="50">
        <v>0</v>
      </c>
      <c r="H12" s="78">
        <f>G12/'1.1. Кол-во ГС'!L14</f>
        <v>0</v>
      </c>
    </row>
    <row r="13" spans="2:8" ht="24.95" customHeight="1" x14ac:dyDescent="0.2">
      <c r="B13" s="127" t="s">
        <v>8</v>
      </c>
      <c r="C13" s="134">
        <v>959</v>
      </c>
      <c r="D13" s="78">
        <f>C13/'1.1. Кол-во ГС'!L15</f>
        <v>0.25505319148936167</v>
      </c>
      <c r="E13" s="50">
        <v>52</v>
      </c>
      <c r="F13" s="78">
        <f>E13/'1.1. Кол-во ГС'!L15</f>
        <v>1.3829787234042552E-2</v>
      </c>
      <c r="G13" s="50">
        <v>1</v>
      </c>
      <c r="H13" s="78">
        <f>G13/'1.1. Кол-во ГС'!L15</f>
        <v>2.6595744680851064E-4</v>
      </c>
    </row>
    <row r="14" spans="2:8" ht="24.95" customHeight="1" x14ac:dyDescent="0.2">
      <c r="B14" s="127" t="s">
        <v>9</v>
      </c>
      <c r="C14" s="134">
        <v>529</v>
      </c>
      <c r="D14" s="78">
        <f>C14/'1.1. Кол-во ГС'!L16</f>
        <v>0.26253101736972706</v>
      </c>
      <c r="E14" s="50">
        <v>40</v>
      </c>
      <c r="F14" s="78">
        <f>E14/'1.1. Кол-во ГС'!L16</f>
        <v>1.9851116625310174E-2</v>
      </c>
      <c r="G14" s="50">
        <v>0</v>
      </c>
      <c r="H14" s="78">
        <f>G14/'1.1. Кол-во ГС'!L16</f>
        <v>0</v>
      </c>
    </row>
    <row r="15" spans="2:8" ht="24.95" customHeight="1" x14ac:dyDescent="0.2">
      <c r="B15" s="127" t="s">
        <v>10</v>
      </c>
      <c r="C15" s="134">
        <v>255</v>
      </c>
      <c r="D15" s="78">
        <f>C15/'1.1. Кол-во ГС'!L17</f>
        <v>0.17477724468814257</v>
      </c>
      <c r="E15" s="50">
        <v>24</v>
      </c>
      <c r="F15" s="78">
        <f>E15/'1.1. Кол-во ГС'!L17</f>
        <v>1.6449623029472241E-2</v>
      </c>
      <c r="G15" s="50">
        <v>0</v>
      </c>
      <c r="H15" s="78">
        <f>G15/'1.1. Кол-во ГС'!L17</f>
        <v>0</v>
      </c>
    </row>
    <row r="16" spans="2:8" ht="24.95" customHeight="1" x14ac:dyDescent="0.2">
      <c r="B16" s="127" t="s">
        <v>11</v>
      </c>
      <c r="C16" s="134">
        <v>715</v>
      </c>
      <c r="D16" s="78">
        <f>C16/'1.1. Кол-во ГС'!L18</f>
        <v>0.18319241609018705</v>
      </c>
      <c r="E16" s="50">
        <v>100</v>
      </c>
      <c r="F16" s="78">
        <f>E16/'1.1. Кол-во ГС'!L18</f>
        <v>2.5621316935690495E-2</v>
      </c>
      <c r="G16" s="50">
        <v>2</v>
      </c>
      <c r="H16" s="78">
        <f>G16/'1.1. Кол-во ГС'!L18</f>
        <v>5.1242633871380989E-4</v>
      </c>
    </row>
    <row r="17" spans="2:8" ht="24.95" customHeight="1" x14ac:dyDescent="0.2">
      <c r="B17" s="127" t="s">
        <v>12</v>
      </c>
      <c r="C17" s="134">
        <v>315</v>
      </c>
      <c r="D17" s="78">
        <f>C17/'1.1. Кол-во ГС'!L19</f>
        <v>0.13507718696397941</v>
      </c>
      <c r="E17" s="50">
        <v>69</v>
      </c>
      <c r="F17" s="78">
        <f>E17/'1.1. Кол-во ГС'!L19</f>
        <v>2.9588336192109776E-2</v>
      </c>
      <c r="G17" s="50">
        <v>2</v>
      </c>
      <c r="H17" s="78">
        <f>G17/'1.1. Кол-во ГС'!L19</f>
        <v>8.576329331046312E-4</v>
      </c>
    </row>
    <row r="18" spans="2:8" ht="24.95" customHeight="1" x14ac:dyDescent="0.2">
      <c r="B18" s="127" t="s">
        <v>13</v>
      </c>
      <c r="C18" s="134">
        <v>292</v>
      </c>
      <c r="D18" s="78">
        <f>C18/'1.1. Кол-во ГС'!L20</f>
        <v>0.21823617339312407</v>
      </c>
      <c r="E18" s="50">
        <v>19</v>
      </c>
      <c r="F18" s="78">
        <f>E18/'1.1. Кол-во ГС'!L20</f>
        <v>1.4200298953662182E-2</v>
      </c>
      <c r="G18" s="50">
        <v>0</v>
      </c>
      <c r="H18" s="78">
        <f>G18/'1.1. Кол-во ГС'!L20</f>
        <v>0</v>
      </c>
    </row>
    <row r="19" spans="2:8" ht="24.95" customHeight="1" x14ac:dyDescent="0.2">
      <c r="B19" s="128" t="s">
        <v>16</v>
      </c>
      <c r="C19" s="9">
        <f>SUM(C5:C18)</f>
        <v>6760</v>
      </c>
      <c r="D19" s="103">
        <f>C19/'1.1. Кол-во ГС'!L21</f>
        <v>0.19331960649736901</v>
      </c>
      <c r="E19" s="9">
        <f>SUM(E5:E18)</f>
        <v>711</v>
      </c>
      <c r="F19" s="103">
        <f>E19/'1.1. Кол-во ГС'!L21</f>
        <v>2.0332875772134523E-2</v>
      </c>
      <c r="G19" s="9">
        <f>SUM(G5:G18)</f>
        <v>21</v>
      </c>
      <c r="H19" s="103">
        <f>G19/'1.1. Кол-во ГС'!L21</f>
        <v>6.0054907343857242E-4</v>
      </c>
    </row>
    <row r="20" spans="2:8" ht="15" x14ac:dyDescent="0.2">
      <c r="C20" s="19"/>
      <c r="D20" s="19"/>
      <c r="E20" s="19"/>
      <c r="F20" s="19"/>
      <c r="G20" s="19"/>
      <c r="H20" s="19"/>
    </row>
  </sheetData>
  <sheetProtection formatCells="0" formatColumns="0" formatRows="0" selectLockedCells="1"/>
  <mergeCells count="1">
    <mergeCell ref="B2:H2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DB49-ACAA-4106-BA89-85F9D3AC4FFB}">
  <dimension ref="A2:H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1:8" ht="20.25" x14ac:dyDescent="0.2">
      <c r="B2" s="217" t="s">
        <v>48</v>
      </c>
      <c r="C2" s="217"/>
      <c r="D2" s="217"/>
      <c r="E2" s="217"/>
      <c r="F2" s="217"/>
      <c r="G2" s="217"/>
      <c r="H2" s="217"/>
    </row>
    <row r="3" spans="1:8" ht="15.75" x14ac:dyDescent="0.2">
      <c r="H3" s="8"/>
    </row>
    <row r="4" spans="1:8" ht="115.5" customHeight="1" x14ac:dyDescent="0.2">
      <c r="B4" s="29" t="s">
        <v>14</v>
      </c>
      <c r="C4" s="29" t="s">
        <v>45</v>
      </c>
      <c r="D4" s="80" t="s">
        <v>36</v>
      </c>
      <c r="E4" s="29" t="s">
        <v>46</v>
      </c>
      <c r="F4" s="80" t="s">
        <v>36</v>
      </c>
      <c r="G4" s="29" t="s">
        <v>47</v>
      </c>
      <c r="H4" s="80" t="s">
        <v>36</v>
      </c>
    </row>
    <row r="5" spans="1:8" ht="24.95" customHeight="1" x14ac:dyDescent="0.2">
      <c r="B5" s="127" t="s">
        <v>0</v>
      </c>
      <c r="C5" s="134">
        <v>796</v>
      </c>
      <c r="D5" s="78">
        <f>C5/'1.2. Кол-во МС'!H7</f>
        <v>9.943785134291068E-2</v>
      </c>
      <c r="E5" s="49">
        <v>34</v>
      </c>
      <c r="F5" s="78">
        <f>E5/'1.2. Кол-во МС'!H7</f>
        <v>4.2473454091193005E-3</v>
      </c>
      <c r="G5" s="49">
        <v>2</v>
      </c>
      <c r="H5" s="65">
        <f>G5/'1.2. Кол-во МС'!H7</f>
        <v>2.4984384759525296E-4</v>
      </c>
    </row>
    <row r="6" spans="1:8" ht="24.95" customHeight="1" x14ac:dyDescent="0.2">
      <c r="B6" s="127" t="s">
        <v>1</v>
      </c>
      <c r="C6" s="134">
        <v>132</v>
      </c>
      <c r="D6" s="78">
        <f>C6/'1.2. Кол-во МС'!H8</f>
        <v>8.4724005134788186E-2</v>
      </c>
      <c r="E6" s="50">
        <v>5</v>
      </c>
      <c r="F6" s="78">
        <f>E6/'1.2. Кол-во МС'!H8</f>
        <v>3.2092426187419771E-3</v>
      </c>
      <c r="G6" s="50">
        <v>0</v>
      </c>
      <c r="H6" s="65">
        <f>G6/'1.2. Кол-во МС'!H8</f>
        <v>0</v>
      </c>
    </row>
    <row r="7" spans="1:8" ht="24.95" customHeight="1" x14ac:dyDescent="0.2">
      <c r="A7" s="15"/>
      <c r="B7" s="127" t="s">
        <v>2</v>
      </c>
      <c r="C7" s="134">
        <v>173</v>
      </c>
      <c r="D7" s="78">
        <f>C7/'1.2. Кол-во МС'!H9</f>
        <v>9.1874668082846528E-2</v>
      </c>
      <c r="E7" s="50">
        <v>13</v>
      </c>
      <c r="F7" s="78">
        <f>E7/'1.2. Кол-во МС'!H9</f>
        <v>6.9038767923526286E-3</v>
      </c>
      <c r="G7" s="50">
        <v>0</v>
      </c>
      <c r="H7" s="65">
        <f>G7/'1.2. Кол-во МС'!H9</f>
        <v>0</v>
      </c>
    </row>
    <row r="8" spans="1:8" ht="24.95" customHeight="1" x14ac:dyDescent="0.2">
      <c r="B8" s="127" t="s">
        <v>3</v>
      </c>
      <c r="C8" s="134">
        <v>610</v>
      </c>
      <c r="D8" s="78">
        <f>C8/'1.2. Кол-во МС'!H10</f>
        <v>0.1016327890703099</v>
      </c>
      <c r="E8" s="49">
        <v>38</v>
      </c>
      <c r="F8" s="78">
        <f>E8/'1.2. Кол-во МС'!H10</f>
        <v>6.3312229256914359E-3</v>
      </c>
      <c r="G8" s="49">
        <v>0</v>
      </c>
      <c r="H8" s="65">
        <f>G8/'1.2. Кол-во МС'!H10</f>
        <v>0</v>
      </c>
    </row>
    <row r="9" spans="1:8" ht="24.95" customHeight="1" x14ac:dyDescent="0.2">
      <c r="B9" s="127" t="s">
        <v>4</v>
      </c>
      <c r="C9" s="134">
        <v>294</v>
      </c>
      <c r="D9" s="78">
        <f>C9/'1.2. Кол-во МС'!H11</f>
        <v>9.9357891179452512E-2</v>
      </c>
      <c r="E9" s="50">
        <v>4</v>
      </c>
      <c r="F9" s="78">
        <f>E9/'1.2. Кол-во МС'!H11</f>
        <v>1.3518080432578573E-3</v>
      </c>
      <c r="G9" s="50">
        <v>0</v>
      </c>
      <c r="H9" s="65">
        <f>G9/'1.2. Кол-во МС'!H11</f>
        <v>0</v>
      </c>
    </row>
    <row r="10" spans="1:8" ht="24.95" customHeight="1" x14ac:dyDescent="0.2">
      <c r="B10" s="127" t="s">
        <v>5</v>
      </c>
      <c r="C10" s="51">
        <v>216</v>
      </c>
      <c r="D10" s="78">
        <f>C10/'1.2. Кол-во МС'!H12</f>
        <v>9.5406360424028266E-2</v>
      </c>
      <c r="E10" s="51">
        <v>4</v>
      </c>
      <c r="F10" s="78">
        <f>E10/'1.2. Кол-во МС'!H12</f>
        <v>1.7667844522968198E-3</v>
      </c>
      <c r="G10" s="50">
        <v>0</v>
      </c>
      <c r="H10" s="65">
        <f>G10/'1.2. Кол-во МС'!H12</f>
        <v>0</v>
      </c>
    </row>
    <row r="11" spans="1:8" ht="24.95" customHeight="1" x14ac:dyDescent="0.2">
      <c r="B11" s="127" t="s">
        <v>6</v>
      </c>
      <c r="C11" s="134">
        <v>492</v>
      </c>
      <c r="D11" s="78">
        <f>C11/'1.2. Кол-во МС'!H13</f>
        <v>7.3334327023401397E-2</v>
      </c>
      <c r="E11" s="50">
        <v>7</v>
      </c>
      <c r="F11" s="78">
        <f>E11/'1.2. Кол-во МС'!H13</f>
        <v>1.0433745714711581E-3</v>
      </c>
      <c r="G11" s="50">
        <v>0</v>
      </c>
      <c r="H11" s="65">
        <f>G11/'1.2. Кол-во МС'!H13</f>
        <v>0</v>
      </c>
    </row>
    <row r="12" spans="1:8" ht="24.95" customHeight="1" x14ac:dyDescent="0.2">
      <c r="B12" s="127" t="s">
        <v>7</v>
      </c>
      <c r="C12" s="134">
        <v>262</v>
      </c>
      <c r="D12" s="78">
        <f>C12/'1.2. Кол-во МС'!H14</f>
        <v>6.5697091273821465E-2</v>
      </c>
      <c r="E12" s="50">
        <v>5</v>
      </c>
      <c r="F12" s="78">
        <f>E12/'1.2. Кол-во МС'!H14</f>
        <v>1.2537612838515546E-3</v>
      </c>
      <c r="G12" s="50">
        <v>0</v>
      </c>
      <c r="H12" s="65">
        <f>G12/'1.2. Кол-во МС'!H14</f>
        <v>0</v>
      </c>
    </row>
    <row r="13" spans="1:8" ht="24.95" customHeight="1" x14ac:dyDescent="0.2">
      <c r="B13" s="127" t="s">
        <v>8</v>
      </c>
      <c r="C13" s="134">
        <v>1311</v>
      </c>
      <c r="D13" s="78">
        <f>C13/'1.2. Кол-во МС'!H15</f>
        <v>0.17195697796432319</v>
      </c>
      <c r="E13" s="50">
        <v>38</v>
      </c>
      <c r="F13" s="78">
        <f>E13/'1.2. Кол-во МС'!H15</f>
        <v>4.9842602308499476E-3</v>
      </c>
      <c r="G13" s="50">
        <v>2</v>
      </c>
      <c r="H13" s="65">
        <f>G13/'1.2. Кол-во МС'!H15</f>
        <v>2.6232948583420777E-4</v>
      </c>
    </row>
    <row r="14" spans="1:8" ht="24.95" customHeight="1" x14ac:dyDescent="0.2">
      <c r="B14" s="127" t="s">
        <v>9</v>
      </c>
      <c r="C14" s="134">
        <v>502</v>
      </c>
      <c r="D14" s="78">
        <f>C14/'1.2. Кол-во МС'!H16</f>
        <v>0.10427918570835064</v>
      </c>
      <c r="E14" s="50">
        <v>22</v>
      </c>
      <c r="F14" s="78">
        <f>E14/'1.2. Кол-во МС'!H16</f>
        <v>4.5700041545492318E-3</v>
      </c>
      <c r="G14" s="50">
        <v>0</v>
      </c>
      <c r="H14" s="65">
        <f>G14/'1.2. Кол-во МС'!H16</f>
        <v>0</v>
      </c>
    </row>
    <row r="15" spans="1:8" ht="24.95" customHeight="1" x14ac:dyDescent="0.2">
      <c r="A15" s="15"/>
      <c r="B15" s="127" t="s">
        <v>10</v>
      </c>
      <c r="C15" s="134">
        <v>325</v>
      </c>
      <c r="D15" s="78">
        <f>C15/'1.2. Кол-во МС'!H17</f>
        <v>0.10108864696734059</v>
      </c>
      <c r="E15" s="50">
        <v>10</v>
      </c>
      <c r="F15" s="78">
        <f>E15/'1.2. Кол-во МС'!H17</f>
        <v>3.1104199066874028E-3</v>
      </c>
      <c r="G15" s="50">
        <v>0</v>
      </c>
      <c r="H15" s="65">
        <f>G15/'1.2. Кол-во МС'!H17</f>
        <v>0</v>
      </c>
    </row>
    <row r="16" spans="1:8" ht="24.95" customHeight="1" x14ac:dyDescent="0.2">
      <c r="B16" s="127" t="s">
        <v>11</v>
      </c>
      <c r="C16" s="134">
        <v>688</v>
      </c>
      <c r="D16" s="78">
        <f>C16/'1.2. Кол-во МС'!H18</f>
        <v>0.11545561335794596</v>
      </c>
      <c r="E16" s="50">
        <v>42</v>
      </c>
      <c r="F16" s="78">
        <f>E16/'1.2. Кол-во МС'!H18</f>
        <v>7.0481624433629802E-3</v>
      </c>
      <c r="G16" s="50">
        <v>1</v>
      </c>
      <c r="H16" s="65">
        <f>G16/'1.2. Кол-во МС'!H18</f>
        <v>1.678133915086424E-4</v>
      </c>
    </row>
    <row r="17" spans="2:8" ht="24.95" customHeight="1" x14ac:dyDescent="0.2">
      <c r="B17" s="127" t="s">
        <v>12</v>
      </c>
      <c r="C17" s="134">
        <v>357</v>
      </c>
      <c r="D17" s="78">
        <f>C17/'1.2. Кол-во МС'!H19</f>
        <v>7.0847390355229217E-2</v>
      </c>
      <c r="E17" s="50">
        <v>32</v>
      </c>
      <c r="F17" s="78">
        <f>E17/'1.2. Кол-во МС'!H19</f>
        <v>6.350466362373487E-3</v>
      </c>
      <c r="G17" s="50">
        <v>0</v>
      </c>
      <c r="H17" s="65">
        <f>G17/'1.2. Кол-во МС'!H19</f>
        <v>0</v>
      </c>
    </row>
    <row r="18" spans="2:8" ht="24.95" customHeight="1" x14ac:dyDescent="0.2">
      <c r="B18" s="127" t="s">
        <v>13</v>
      </c>
      <c r="C18" s="134">
        <v>209</v>
      </c>
      <c r="D18" s="78">
        <f>C18/'1.2. Кол-во МС'!H20</f>
        <v>0.11081654294803818</v>
      </c>
      <c r="E18" s="50">
        <v>7</v>
      </c>
      <c r="F18" s="78">
        <f>E18/'1.2. Кол-во МС'!H20</f>
        <v>3.711558854718982E-3</v>
      </c>
      <c r="G18" s="50">
        <v>0</v>
      </c>
      <c r="H18" s="65">
        <f>G18/'1.2. Кол-во МС'!H20</f>
        <v>0</v>
      </c>
    </row>
    <row r="19" spans="2:8" ht="24.95" customHeight="1" x14ac:dyDescent="0.2">
      <c r="B19" s="128" t="s">
        <v>16</v>
      </c>
      <c r="C19" s="9">
        <f>SUM(C5:C18)</f>
        <v>6367</v>
      </c>
      <c r="D19" s="103">
        <f>C19/'1.2. Кол-во МС'!H21</f>
        <v>0.1028511428802197</v>
      </c>
      <c r="E19" s="9">
        <f>SUM(E5:E18)</f>
        <v>261</v>
      </c>
      <c r="F19" s="103">
        <f>E19/'1.2. Кол-во МС'!H21</f>
        <v>4.2161376302398837E-3</v>
      </c>
      <c r="G19" s="9">
        <f>SUM(G5:G18)</f>
        <v>5</v>
      </c>
      <c r="H19" s="110">
        <f>G19/'1.2. Кол-во МС'!H21</f>
        <v>8.0768920119537999E-5</v>
      </c>
    </row>
  </sheetData>
  <sheetProtection formatCells="0" formatColumns="0" formatRows="0" selectLockedCells="1"/>
  <mergeCells count="1">
    <mergeCell ref="B2:H2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2731-EEF7-4D5B-A9E2-6F6D0E27DDA8}">
  <sheetPr>
    <pageSetUpPr fitToPage="1"/>
  </sheetPr>
  <dimension ref="B2:N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1.85546875" style="2" customWidth="1"/>
    <col min="5" max="5" width="10.7109375" style="2" customWidth="1"/>
    <col min="6" max="6" width="11.85546875" style="2" customWidth="1"/>
    <col min="7" max="7" width="10.7109375" style="2" customWidth="1"/>
    <col min="8" max="8" width="12" style="2" customWidth="1"/>
    <col min="9" max="9" width="10.7109375" style="2" customWidth="1"/>
    <col min="10" max="10" width="12.140625" style="2" customWidth="1"/>
    <col min="11" max="11" width="10.7109375" style="2" customWidth="1"/>
    <col min="12" max="12" width="11.7109375" style="2" customWidth="1"/>
    <col min="13" max="13" width="6.28515625" style="2" customWidth="1"/>
    <col min="14" max="14" width="12.85546875" style="2" customWidth="1"/>
    <col min="15" max="16384" width="9.140625" style="2"/>
  </cols>
  <sheetData>
    <row r="2" spans="2:14" ht="20.25" x14ac:dyDescent="0.2">
      <c r="B2" s="217" t="s">
        <v>55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</row>
    <row r="3" spans="2:14" ht="15.75" x14ac:dyDescent="0.2">
      <c r="K3" s="8"/>
    </row>
    <row r="4" spans="2:14" ht="110.25" customHeight="1" thickBot="1" x14ac:dyDescent="0.3">
      <c r="B4" s="29" t="s">
        <v>14</v>
      </c>
      <c r="C4" s="29" t="s">
        <v>53</v>
      </c>
      <c r="D4" s="81" t="s">
        <v>36</v>
      </c>
      <c r="E4" s="29" t="s">
        <v>54</v>
      </c>
      <c r="F4" s="81" t="s">
        <v>36</v>
      </c>
      <c r="G4" s="29" t="s">
        <v>50</v>
      </c>
      <c r="H4" s="81" t="s">
        <v>36</v>
      </c>
      <c r="I4" s="29" t="s">
        <v>51</v>
      </c>
      <c r="J4" s="81" t="s">
        <v>36</v>
      </c>
      <c r="K4" s="29" t="s">
        <v>52</v>
      </c>
      <c r="L4" s="81" t="s">
        <v>36</v>
      </c>
      <c r="M4" s="82"/>
      <c r="N4" s="82"/>
    </row>
    <row r="5" spans="2:14" ht="24.95" customHeight="1" thickBot="1" x14ac:dyDescent="0.25">
      <c r="B5" s="127" t="s">
        <v>0</v>
      </c>
      <c r="C5" s="134">
        <v>433</v>
      </c>
      <c r="D5" s="78">
        <f>C5/'1.1. Кол-во ГС'!L7</f>
        <v>9.129243095087497E-2</v>
      </c>
      <c r="E5" s="134">
        <v>894</v>
      </c>
      <c r="F5" s="78">
        <f>E5/'1.1. Кол-во ГС'!L7</f>
        <v>0.18848829854522453</v>
      </c>
      <c r="G5" s="133">
        <v>1005</v>
      </c>
      <c r="H5" s="78">
        <f>G5/'1.1. Кол-во ГС'!L7</f>
        <v>0.21189120809614168</v>
      </c>
      <c r="I5" s="133">
        <v>926</v>
      </c>
      <c r="J5" s="78">
        <f>I5/'1.1. Кол-во ГС'!L7</f>
        <v>0.19523508328062408</v>
      </c>
      <c r="K5" s="133">
        <v>1485</v>
      </c>
      <c r="L5" s="78">
        <f>K5/'1.1. Кол-во ГС'!L7</f>
        <v>0.31309297912713474</v>
      </c>
      <c r="M5" s="83"/>
      <c r="N5" s="84" t="b">
        <f>C5+E5+G5+I5+K5='1.1. Кол-во ГС'!L7</f>
        <v>1</v>
      </c>
    </row>
    <row r="6" spans="2:14" ht="24.95" customHeight="1" thickBot="1" x14ac:dyDescent="0.25">
      <c r="B6" s="127" t="s">
        <v>1</v>
      </c>
      <c r="C6" s="134">
        <v>55</v>
      </c>
      <c r="D6" s="78">
        <f>C6/'1.1. Кол-во ГС'!L8</f>
        <v>4.9371633752244168E-2</v>
      </c>
      <c r="E6" s="134">
        <v>114</v>
      </c>
      <c r="F6" s="78">
        <f>E6/'1.1. Кол-во ГС'!L8</f>
        <v>0.10233393177737882</v>
      </c>
      <c r="G6" s="133">
        <v>184</v>
      </c>
      <c r="H6" s="78">
        <f>G6/'1.1. Кол-во ГС'!L8</f>
        <v>0.16517055655296231</v>
      </c>
      <c r="I6" s="133">
        <v>221</v>
      </c>
      <c r="J6" s="78">
        <f>I6/'1.1. Кол-во ГС'!L8</f>
        <v>0.19838420107719928</v>
      </c>
      <c r="K6" s="133">
        <v>540</v>
      </c>
      <c r="L6" s="78">
        <f>K6/'1.1. Кол-во ГС'!L8</f>
        <v>0.48473967684021546</v>
      </c>
      <c r="M6" s="83"/>
      <c r="N6" s="84" t="b">
        <f>C6+E6+G6+I6+K6='1.1. Кол-во ГС'!L8</f>
        <v>1</v>
      </c>
    </row>
    <row r="7" spans="2:14" ht="24.95" customHeight="1" thickBot="1" x14ac:dyDescent="0.25">
      <c r="B7" s="127" t="s">
        <v>2</v>
      </c>
      <c r="C7" s="134">
        <v>62</v>
      </c>
      <c r="D7" s="78">
        <f>C7/'1.1. Кол-во ГС'!L9</f>
        <v>5.6414922656960874E-2</v>
      </c>
      <c r="E7" s="134">
        <v>164</v>
      </c>
      <c r="F7" s="78">
        <f>E7/'1.1. Кол-во ГС'!L9</f>
        <v>0.1492265696087352</v>
      </c>
      <c r="G7" s="133">
        <v>228</v>
      </c>
      <c r="H7" s="78">
        <f>G7/'1.1. Кол-во ГС'!L9</f>
        <v>0.20746132848043677</v>
      </c>
      <c r="I7" s="133">
        <v>230</v>
      </c>
      <c r="J7" s="78">
        <f>I7/'1.1. Кол-во ГС'!L9</f>
        <v>0.20928116469517744</v>
      </c>
      <c r="K7" s="133">
        <v>415</v>
      </c>
      <c r="L7" s="78">
        <f>K7/'1.1. Кол-во ГС'!L9</f>
        <v>0.37761601455868971</v>
      </c>
      <c r="M7" s="83"/>
      <c r="N7" s="84" t="b">
        <f>C7+E7+G7+I7+K7='1.1. Кол-во ГС'!L9</f>
        <v>1</v>
      </c>
    </row>
    <row r="8" spans="2:14" ht="24.95" customHeight="1" thickBot="1" x14ac:dyDescent="0.25">
      <c r="B8" s="127" t="s">
        <v>3</v>
      </c>
      <c r="C8" s="134">
        <v>421</v>
      </c>
      <c r="D8" s="78">
        <f>C8/'1.1. Кол-во ГС'!L10</f>
        <v>7.9916476841305997E-2</v>
      </c>
      <c r="E8" s="134">
        <v>936</v>
      </c>
      <c r="F8" s="78">
        <f>E8/'1.1. Кол-во ГС'!L10</f>
        <v>0.1776765375854214</v>
      </c>
      <c r="G8" s="133">
        <v>900</v>
      </c>
      <c r="H8" s="78">
        <f>G8/'1.1. Кол-во ГС'!L10</f>
        <v>0.17084282460136674</v>
      </c>
      <c r="I8" s="133">
        <v>838</v>
      </c>
      <c r="J8" s="78">
        <f>I8/'1.1. Кол-во ГС'!L10</f>
        <v>0.15907365223993924</v>
      </c>
      <c r="K8" s="133">
        <v>2173</v>
      </c>
      <c r="L8" s="78">
        <f>K8/'1.1. Кол-во ГС'!L10</f>
        <v>0.41249050873196658</v>
      </c>
      <c r="M8" s="83"/>
      <c r="N8" s="84" t="b">
        <f>C8+E8+G8+I8+K8='1.1. Кол-во ГС'!L10</f>
        <v>1</v>
      </c>
    </row>
    <row r="9" spans="2:14" ht="24.95" customHeight="1" thickBot="1" x14ac:dyDescent="0.25">
      <c r="B9" s="127" t="s">
        <v>4</v>
      </c>
      <c r="C9" s="134">
        <v>131</v>
      </c>
      <c r="D9" s="78">
        <f>C9/'1.1. Кол-во ГС'!L11</f>
        <v>7.4857142857142858E-2</v>
      </c>
      <c r="E9" s="134">
        <v>284</v>
      </c>
      <c r="F9" s="78">
        <f>E9/'1.1. Кол-во ГС'!L11</f>
        <v>0.16228571428571428</v>
      </c>
      <c r="G9" s="133">
        <v>345</v>
      </c>
      <c r="H9" s="78">
        <f>G9/'1.1. Кол-во ГС'!L11</f>
        <v>0.19714285714285715</v>
      </c>
      <c r="I9" s="133">
        <v>338</v>
      </c>
      <c r="J9" s="78">
        <f>I9/'1.1. Кол-во ГС'!L11</f>
        <v>0.19314285714285714</v>
      </c>
      <c r="K9" s="133">
        <v>652</v>
      </c>
      <c r="L9" s="78">
        <f>K9/'1.1. Кол-во ГС'!L11</f>
        <v>0.37257142857142855</v>
      </c>
      <c r="M9" s="83"/>
      <c r="N9" s="84" t="b">
        <f>C9+E9+G9+I9+K9='1.1. Кол-во ГС'!L11</f>
        <v>1</v>
      </c>
    </row>
    <row r="10" spans="2:14" ht="24.95" customHeight="1" thickBot="1" x14ac:dyDescent="0.25">
      <c r="B10" s="127" t="s">
        <v>5</v>
      </c>
      <c r="C10" s="51">
        <v>167</v>
      </c>
      <c r="D10" s="78">
        <f>C10/'1.1. Кол-во ГС'!L12</f>
        <v>0.13222486144101345</v>
      </c>
      <c r="E10" s="51">
        <v>250</v>
      </c>
      <c r="F10" s="78">
        <f>E10/'1.1. Кол-во ГС'!L12</f>
        <v>0.19794140934283452</v>
      </c>
      <c r="G10" s="51">
        <v>264</v>
      </c>
      <c r="H10" s="78">
        <f>G10/'1.1. Кол-во ГС'!L12</f>
        <v>0.20902612826603326</v>
      </c>
      <c r="I10" s="51">
        <v>241</v>
      </c>
      <c r="J10" s="78">
        <f>I10/'1.1. Кол-во ГС'!L12</f>
        <v>0.19081551860649248</v>
      </c>
      <c r="K10" s="51">
        <v>341</v>
      </c>
      <c r="L10" s="78">
        <f>K10/'1.1. Кол-во ГС'!L12</f>
        <v>0.26999208234362626</v>
      </c>
      <c r="M10" s="83"/>
      <c r="N10" s="84" t="b">
        <f>C10+E10+G10+I10+K10='1.1. Кол-во ГС'!L12</f>
        <v>1</v>
      </c>
    </row>
    <row r="11" spans="2:14" ht="24.95" customHeight="1" thickBot="1" x14ac:dyDescent="0.25">
      <c r="B11" s="127" t="s">
        <v>6</v>
      </c>
      <c r="C11" s="134">
        <v>257</v>
      </c>
      <c r="D11" s="78">
        <f>C11/'1.1. Кол-во ГС'!L13</f>
        <v>8.2610093217614922E-2</v>
      </c>
      <c r="E11" s="134">
        <v>645</v>
      </c>
      <c r="F11" s="78">
        <f>E11/'1.1. Кол-во ГС'!L13</f>
        <v>0.2073288331726133</v>
      </c>
      <c r="G11" s="133">
        <v>631</v>
      </c>
      <c r="H11" s="78">
        <f>G11/'1.1. Кол-во ГС'!L13</f>
        <v>0.20282867245258759</v>
      </c>
      <c r="I11" s="133">
        <v>560</v>
      </c>
      <c r="J11" s="78">
        <f>I11/'1.1. Кол-во ГС'!L13</f>
        <v>0.1800064288010286</v>
      </c>
      <c r="K11" s="133">
        <v>1018</v>
      </c>
      <c r="L11" s="78">
        <f>K11/'1.1. Кол-во ГС'!L13</f>
        <v>0.32722597235615558</v>
      </c>
      <c r="M11" s="83"/>
      <c r="N11" s="84" t="b">
        <f>C11+E11+G11+I11+K11='1.1. Кол-во ГС'!L13</f>
        <v>1</v>
      </c>
    </row>
    <row r="12" spans="2:14" ht="24.95" customHeight="1" thickBot="1" x14ac:dyDescent="0.25">
      <c r="B12" s="127" t="s">
        <v>7</v>
      </c>
      <c r="C12" s="134">
        <v>85</v>
      </c>
      <c r="D12" s="78">
        <f>C12/'1.1. Кол-во ГС'!L14</f>
        <v>4.6883618312189741E-2</v>
      </c>
      <c r="E12" s="134">
        <v>280</v>
      </c>
      <c r="F12" s="78">
        <f>E12/'1.1. Кол-во ГС'!L14</f>
        <v>0.15444015444015444</v>
      </c>
      <c r="G12" s="133">
        <v>341</v>
      </c>
      <c r="H12" s="78">
        <f>G12/'1.1. Кол-во ГС'!L14</f>
        <v>0.18808604522890238</v>
      </c>
      <c r="I12" s="133">
        <v>329</v>
      </c>
      <c r="J12" s="78">
        <f>I12/'1.1. Кол-во ГС'!L14</f>
        <v>0.18146718146718147</v>
      </c>
      <c r="K12" s="133">
        <v>778</v>
      </c>
      <c r="L12" s="78">
        <f>K12/'1.1. Кол-во ГС'!L14</f>
        <v>0.42912300055157199</v>
      </c>
      <c r="M12" s="83"/>
      <c r="N12" s="84" t="b">
        <f>C12+E12+G12+I12+K12='1.1. Кол-во ГС'!L14</f>
        <v>1</v>
      </c>
    </row>
    <row r="13" spans="2:14" ht="24.95" customHeight="1" thickBot="1" x14ac:dyDescent="0.25">
      <c r="B13" s="127" t="s">
        <v>8</v>
      </c>
      <c r="C13" s="134">
        <v>229</v>
      </c>
      <c r="D13" s="78">
        <f>C13/'1.1. Кол-во ГС'!L15</f>
        <v>6.0904255319148934E-2</v>
      </c>
      <c r="E13" s="134">
        <v>568</v>
      </c>
      <c r="F13" s="78">
        <f>E13/'1.1. Кол-во ГС'!L15</f>
        <v>0.15106382978723404</v>
      </c>
      <c r="G13" s="133">
        <v>681</v>
      </c>
      <c r="H13" s="78">
        <f>G13/'1.1. Кол-во ГС'!L15</f>
        <v>0.18111702127659574</v>
      </c>
      <c r="I13" s="133">
        <v>807</v>
      </c>
      <c r="J13" s="78">
        <f>I13/'1.1. Кол-во ГС'!L15</f>
        <v>0.21462765957446808</v>
      </c>
      <c r="K13" s="133">
        <v>1475</v>
      </c>
      <c r="L13" s="78">
        <f>K13/'1.1. Кол-во ГС'!L15</f>
        <v>0.39228723404255317</v>
      </c>
      <c r="M13" s="83"/>
      <c r="N13" s="84" t="b">
        <f>C13+E13+G13+I13+K13='1.1. Кол-во ГС'!L15</f>
        <v>1</v>
      </c>
    </row>
    <row r="14" spans="2:14" ht="24.95" customHeight="1" thickBot="1" x14ac:dyDescent="0.25">
      <c r="B14" s="127" t="s">
        <v>9</v>
      </c>
      <c r="C14" s="134">
        <v>167</v>
      </c>
      <c r="D14" s="78">
        <f>C14/'1.1. Кол-во ГС'!L16</f>
        <v>8.2878411910669969E-2</v>
      </c>
      <c r="E14" s="134">
        <v>360</v>
      </c>
      <c r="F14" s="78">
        <f>E14/'1.1. Кол-во ГС'!L16</f>
        <v>0.17866004962779156</v>
      </c>
      <c r="G14" s="133">
        <v>338</v>
      </c>
      <c r="H14" s="78">
        <f>G14/'1.1. Кол-во ГС'!L16</f>
        <v>0.16774193548387098</v>
      </c>
      <c r="I14" s="133">
        <v>342</v>
      </c>
      <c r="J14" s="78">
        <f>I14/'1.1. Кол-во ГС'!L16</f>
        <v>0.16972704714640199</v>
      </c>
      <c r="K14" s="133">
        <v>808</v>
      </c>
      <c r="L14" s="78">
        <f>K14/'1.1. Кол-во ГС'!L16</f>
        <v>0.40099255583126553</v>
      </c>
      <c r="M14" s="83"/>
      <c r="N14" s="84" t="b">
        <f>C14+E14+G14+I14+K14='1.1. Кол-во ГС'!L16</f>
        <v>1</v>
      </c>
    </row>
    <row r="15" spans="2:14" ht="24.95" customHeight="1" thickBot="1" x14ac:dyDescent="0.25">
      <c r="B15" s="127" t="s">
        <v>10</v>
      </c>
      <c r="C15" s="134">
        <v>65</v>
      </c>
      <c r="D15" s="78">
        <f>C15/'1.1. Кол-во ГС'!L17</f>
        <v>4.4551062371487322E-2</v>
      </c>
      <c r="E15" s="134">
        <v>224</v>
      </c>
      <c r="F15" s="78">
        <f>E15/'1.1. Кол-во ГС'!L17</f>
        <v>0.15352981494174092</v>
      </c>
      <c r="G15" s="133">
        <v>258</v>
      </c>
      <c r="H15" s="78">
        <f>G15/'1.1. Кол-во ГС'!L17</f>
        <v>0.17683344756682659</v>
      </c>
      <c r="I15" s="133">
        <v>343</v>
      </c>
      <c r="J15" s="78">
        <f>I15/'1.1. Кол-во ГС'!L17</f>
        <v>0.23509252912954079</v>
      </c>
      <c r="K15" s="133">
        <v>569</v>
      </c>
      <c r="L15" s="78">
        <f>K15/'1.1. Кол-во ГС'!L17</f>
        <v>0.38999314599040441</v>
      </c>
      <c r="M15" s="83"/>
      <c r="N15" s="84" t="b">
        <f>C15+E15+G15+I15+K15='1.1. Кол-во ГС'!L17</f>
        <v>1</v>
      </c>
    </row>
    <row r="16" spans="2:14" ht="24.95" customHeight="1" thickBot="1" x14ac:dyDescent="0.25">
      <c r="B16" s="127" t="s">
        <v>11</v>
      </c>
      <c r="C16" s="134">
        <v>215</v>
      </c>
      <c r="D16" s="78">
        <f>C16/'1.1. Кол-во ГС'!L18</f>
        <v>5.5085831411734565E-2</v>
      </c>
      <c r="E16" s="134">
        <v>531</v>
      </c>
      <c r="F16" s="78">
        <f>E16/'1.1. Кол-во ГС'!L18</f>
        <v>0.13604919292851653</v>
      </c>
      <c r="G16" s="133">
        <v>588</v>
      </c>
      <c r="H16" s="78">
        <f>G16/'1.1. Кол-во ГС'!L18</f>
        <v>0.15065334358186011</v>
      </c>
      <c r="I16" s="133">
        <v>734</v>
      </c>
      <c r="J16" s="78">
        <f>I16/'1.1. Кол-во ГС'!L18</f>
        <v>0.18806046630796822</v>
      </c>
      <c r="K16" s="133">
        <v>1835</v>
      </c>
      <c r="L16" s="78">
        <f>K16/'1.1. Кол-во ГС'!L18</f>
        <v>0.47015116576992055</v>
      </c>
      <c r="M16" s="83"/>
      <c r="N16" s="84" t="b">
        <f>C16+E16+G16+I16+K16='1.1. Кол-во ГС'!L18</f>
        <v>1</v>
      </c>
    </row>
    <row r="17" spans="2:14" ht="24.95" customHeight="1" thickBot="1" x14ac:dyDescent="0.25">
      <c r="B17" s="127" t="s">
        <v>12</v>
      </c>
      <c r="C17" s="134">
        <v>154</v>
      </c>
      <c r="D17" s="78">
        <f>C17/'1.1. Кол-во ГС'!L19</f>
        <v>6.6037735849056603E-2</v>
      </c>
      <c r="E17" s="134">
        <v>389</v>
      </c>
      <c r="F17" s="78">
        <f>E17/'1.1. Кол-во ГС'!L19</f>
        <v>0.16680960548885077</v>
      </c>
      <c r="G17" s="133">
        <v>401</v>
      </c>
      <c r="H17" s="78">
        <f>G17/'1.1. Кол-во ГС'!L19</f>
        <v>0.17195540308747856</v>
      </c>
      <c r="I17" s="133">
        <v>408</v>
      </c>
      <c r="J17" s="78">
        <f>I17/'1.1. Кол-во ГС'!L19</f>
        <v>0.17495711835334476</v>
      </c>
      <c r="K17" s="133">
        <v>980</v>
      </c>
      <c r="L17" s="78">
        <f>K17/'1.1. Кол-во ГС'!L19</f>
        <v>0.42024013722126929</v>
      </c>
      <c r="M17" s="83"/>
      <c r="N17" s="84" t="b">
        <f>C17+E17+G17+I17+K17='1.1. Кол-во ГС'!L19</f>
        <v>1</v>
      </c>
    </row>
    <row r="18" spans="2:14" ht="24.95" customHeight="1" thickBot="1" x14ac:dyDescent="0.25">
      <c r="B18" s="127" t="s">
        <v>13</v>
      </c>
      <c r="C18" s="134">
        <v>69</v>
      </c>
      <c r="D18" s="78">
        <f>C18/'1.1. Кол-во ГС'!L20</f>
        <v>5.1569506726457402E-2</v>
      </c>
      <c r="E18" s="134">
        <v>152</v>
      </c>
      <c r="F18" s="78">
        <f>E18/'1.1. Кол-во ГС'!L20</f>
        <v>0.11360239162929746</v>
      </c>
      <c r="G18" s="133">
        <v>204</v>
      </c>
      <c r="H18" s="78">
        <f>G18/'1.1. Кол-во ГС'!L20</f>
        <v>0.15246636771300448</v>
      </c>
      <c r="I18" s="133">
        <v>303</v>
      </c>
      <c r="J18" s="78">
        <f>I18/'1.1. Кол-во ГС'!L20</f>
        <v>0.226457399103139</v>
      </c>
      <c r="K18" s="133">
        <v>610</v>
      </c>
      <c r="L18" s="78">
        <f>K18/'1.1. Кол-во ГС'!L20</f>
        <v>0.45590433482810166</v>
      </c>
      <c r="M18" s="83"/>
      <c r="N18" s="84" t="b">
        <f>C18+E18+G18+I18+K18='1.1. Кол-во ГС'!L20</f>
        <v>1</v>
      </c>
    </row>
    <row r="19" spans="2:14" ht="24.95" customHeight="1" thickBot="1" x14ac:dyDescent="0.25">
      <c r="B19" s="128" t="s">
        <v>16</v>
      </c>
      <c r="C19" s="9">
        <f>SUM(C5:C18)</f>
        <v>2510</v>
      </c>
      <c r="D19" s="103">
        <f>C19/'1.1. Кол-во ГС'!L21</f>
        <v>7.1779913063372225E-2</v>
      </c>
      <c r="E19" s="9">
        <f>SUM(E5:E18)</f>
        <v>5791</v>
      </c>
      <c r="F19" s="103">
        <f>E19/'1.1. Кол-во ГС'!L21</f>
        <v>0.16560855639441777</v>
      </c>
      <c r="G19" s="9">
        <f>SUM(G5:G18)</f>
        <v>6368</v>
      </c>
      <c r="H19" s="103">
        <f>G19/'1.1. Кол-во ГС'!L21</f>
        <v>0.18210935712651566</v>
      </c>
      <c r="I19" s="9">
        <f>SUM(I5:I18)</f>
        <v>6620</v>
      </c>
      <c r="J19" s="103">
        <f>I19/'1.1. Кол-во ГС'!L21</f>
        <v>0.18931594600777854</v>
      </c>
      <c r="K19" s="9">
        <f>SUM(K5:K18)</f>
        <v>13679</v>
      </c>
      <c r="L19" s="103">
        <f>K19/'1.1. Кол-во ГС'!L21</f>
        <v>0.39118622740791581</v>
      </c>
      <c r="M19" s="83"/>
      <c r="N19" s="84" t="b">
        <f>C19+E19+G19+I19+K19='1.1. Кол-во ГС'!L21</f>
        <v>1</v>
      </c>
    </row>
  </sheetData>
  <sheetProtection formatCells="0" formatColumns="0" formatRows="0" selectLockedCells="1"/>
  <mergeCells count="1">
    <mergeCell ref="B2:L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93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D6C9-C322-491F-827B-97BF4C88BE14}">
  <sheetPr>
    <pageSetUpPr fitToPage="1"/>
  </sheetPr>
  <dimension ref="B2:N22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2" style="2" customWidth="1"/>
    <col min="5" max="5" width="10.7109375" style="2" customWidth="1"/>
    <col min="6" max="6" width="12.140625" style="2" customWidth="1"/>
    <col min="7" max="7" width="10.7109375" style="2" customWidth="1"/>
    <col min="8" max="8" width="11.7109375" style="2" customWidth="1"/>
    <col min="9" max="9" width="10.7109375" style="2" customWidth="1"/>
    <col min="10" max="10" width="11.7109375" style="2" customWidth="1"/>
    <col min="11" max="11" width="10.85546875" style="2" customWidth="1"/>
    <col min="12" max="12" width="11.7109375" style="2" customWidth="1"/>
    <col min="13" max="13" width="6.28515625" style="2" customWidth="1"/>
    <col min="14" max="14" width="12.7109375" style="2" customWidth="1"/>
    <col min="15" max="16384" width="9.140625" style="2"/>
  </cols>
  <sheetData>
    <row r="2" spans="2:14" ht="20.25" x14ac:dyDescent="0.3">
      <c r="B2" s="195" t="s">
        <v>56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</row>
    <row r="3" spans="2:14" ht="15.75" x14ac:dyDescent="0.2">
      <c r="K3" s="8"/>
    </row>
    <row r="4" spans="2:14" ht="111" customHeight="1" thickBot="1" x14ac:dyDescent="0.3">
      <c r="B4" s="36" t="s">
        <v>14</v>
      </c>
      <c r="C4" s="36" t="s">
        <v>53</v>
      </c>
      <c r="D4" s="85" t="s">
        <v>36</v>
      </c>
      <c r="E4" s="36" t="s">
        <v>54</v>
      </c>
      <c r="F4" s="85" t="s">
        <v>36</v>
      </c>
      <c r="G4" s="36" t="s">
        <v>50</v>
      </c>
      <c r="H4" s="85" t="s">
        <v>36</v>
      </c>
      <c r="I4" s="36" t="s">
        <v>51</v>
      </c>
      <c r="J4" s="85" t="s">
        <v>36</v>
      </c>
      <c r="K4" s="36" t="s">
        <v>52</v>
      </c>
      <c r="L4" s="85" t="s">
        <v>36</v>
      </c>
      <c r="M4" s="82"/>
      <c r="N4" s="82"/>
    </row>
    <row r="5" spans="2:14" ht="24.95" customHeight="1" thickBot="1" x14ac:dyDescent="0.3">
      <c r="B5" s="127" t="s">
        <v>0</v>
      </c>
      <c r="C5" s="134">
        <v>784</v>
      </c>
      <c r="D5" s="78">
        <f>C5/'1.2. Кол-во МС'!H7</f>
        <v>9.7938788257339163E-2</v>
      </c>
      <c r="E5" s="134">
        <v>1834</v>
      </c>
      <c r="F5" s="78">
        <f>E5/'1.2. Кол-во МС'!H7</f>
        <v>0.22910680824484697</v>
      </c>
      <c r="G5" s="133">
        <v>1751</v>
      </c>
      <c r="H5" s="78">
        <f>G5/'1.2. Кол-во МС'!H7</f>
        <v>0.21873828856964397</v>
      </c>
      <c r="I5" s="133">
        <v>1486</v>
      </c>
      <c r="J5" s="78">
        <f>I5/'1.2. Кол-во МС'!H7</f>
        <v>0.18563397876327295</v>
      </c>
      <c r="K5" s="133">
        <v>2150</v>
      </c>
      <c r="L5" s="78">
        <f>K5/'1.2. Кол-во МС'!H7</f>
        <v>0.26858213616489696</v>
      </c>
      <c r="M5" s="82"/>
      <c r="N5" s="86" t="b">
        <f>C5+E5+G5+I5+K5='1.2. Кол-во МС'!H7</f>
        <v>1</v>
      </c>
    </row>
    <row r="6" spans="2:14" ht="24.95" customHeight="1" thickBot="1" x14ac:dyDescent="0.3">
      <c r="B6" s="127" t="s">
        <v>1</v>
      </c>
      <c r="C6" s="134">
        <v>117</v>
      </c>
      <c r="D6" s="78">
        <f>C6/'1.2. Кол-во МС'!H8</f>
        <v>7.509627727856226E-2</v>
      </c>
      <c r="E6" s="134">
        <v>319</v>
      </c>
      <c r="F6" s="78">
        <f>E6/'1.2. Кол-во МС'!H8</f>
        <v>0.20474967907573813</v>
      </c>
      <c r="G6" s="133">
        <v>337</v>
      </c>
      <c r="H6" s="78">
        <f>G6/'1.2. Кол-во МС'!H8</f>
        <v>0.21630295250320924</v>
      </c>
      <c r="I6" s="133">
        <v>283</v>
      </c>
      <c r="J6" s="78">
        <f>I6/'1.2. Кол-во МС'!H8</f>
        <v>0.18164313222079589</v>
      </c>
      <c r="K6" s="133">
        <v>502</v>
      </c>
      <c r="L6" s="78">
        <f>K6/'1.2. Кол-во МС'!H8</f>
        <v>0.32220795892169446</v>
      </c>
      <c r="M6" s="82"/>
      <c r="N6" s="86" t="b">
        <f>C6+E6+G6+I6+K6='1.2. Кол-во МС'!H8</f>
        <v>1</v>
      </c>
    </row>
    <row r="7" spans="2:14" ht="24.95" customHeight="1" thickBot="1" x14ac:dyDescent="0.3">
      <c r="B7" s="127" t="s">
        <v>2</v>
      </c>
      <c r="C7" s="134">
        <v>106</v>
      </c>
      <c r="D7" s="78">
        <f>C7/'1.2. Кол-во МС'!H9</f>
        <v>5.6293149229952204E-2</v>
      </c>
      <c r="E7" s="134">
        <v>314</v>
      </c>
      <c r="F7" s="78">
        <f>E7/'1.2. Кол-во МС'!H9</f>
        <v>0.16675517790759425</v>
      </c>
      <c r="G7" s="133">
        <v>436</v>
      </c>
      <c r="H7" s="78">
        <f>G7/'1.2. Кол-во МС'!H9</f>
        <v>0.23154540626659587</v>
      </c>
      <c r="I7" s="133">
        <v>393</v>
      </c>
      <c r="J7" s="78">
        <f>I7/'1.2. Кол-во МС'!H9</f>
        <v>0.20870950610727562</v>
      </c>
      <c r="K7" s="133">
        <v>634</v>
      </c>
      <c r="L7" s="78">
        <f>K7/'1.2. Кол-во МС'!H9</f>
        <v>0.33669676048858205</v>
      </c>
      <c r="M7" s="82"/>
      <c r="N7" s="86" t="b">
        <f>C7+E7+G7+I7+K7='1.2. Кол-во МС'!H9</f>
        <v>1</v>
      </c>
    </row>
    <row r="8" spans="2:14" ht="24.95" customHeight="1" thickBot="1" x14ac:dyDescent="0.3">
      <c r="B8" s="127" t="s">
        <v>3</v>
      </c>
      <c r="C8" s="134">
        <v>490</v>
      </c>
      <c r="D8" s="78">
        <f>C8/'1.2. Кол-во МС'!H10</f>
        <v>8.1639453515494842E-2</v>
      </c>
      <c r="E8" s="134">
        <v>1409</v>
      </c>
      <c r="F8" s="78">
        <f>E8/'1.2. Кол-во МС'!H10</f>
        <v>0.23475508163945352</v>
      </c>
      <c r="G8" s="133">
        <v>1228</v>
      </c>
      <c r="H8" s="78">
        <f>G8/'1.2. Кол-во МС'!H10</f>
        <v>0.20459846717760746</v>
      </c>
      <c r="I8" s="133">
        <v>890</v>
      </c>
      <c r="J8" s="78">
        <f>I8/'1.2. Кол-во МС'!H10</f>
        <v>0.14828390536487837</v>
      </c>
      <c r="K8" s="133">
        <v>1985</v>
      </c>
      <c r="L8" s="78">
        <f>K8/'1.2. Кол-во МС'!H10</f>
        <v>0.3307230923025658</v>
      </c>
      <c r="M8" s="82"/>
      <c r="N8" s="86" t="b">
        <f>C8+E8+G8+I8+K8='1.2. Кол-во МС'!H10</f>
        <v>1</v>
      </c>
    </row>
    <row r="9" spans="2:14" ht="24.95" customHeight="1" thickBot="1" x14ac:dyDescent="0.3">
      <c r="B9" s="127" t="s">
        <v>4</v>
      </c>
      <c r="C9" s="134">
        <v>185</v>
      </c>
      <c r="D9" s="78">
        <f>C9/'1.2. Кол-во МС'!H11</f>
        <v>6.2521122000675902E-2</v>
      </c>
      <c r="E9" s="134">
        <v>483</v>
      </c>
      <c r="F9" s="78">
        <f>E9/'1.2. Кол-во МС'!H11</f>
        <v>0.16323082122338628</v>
      </c>
      <c r="G9" s="133">
        <v>543</v>
      </c>
      <c r="H9" s="78">
        <f>G9/'1.2. Кол-во МС'!H11</f>
        <v>0.18350794187225414</v>
      </c>
      <c r="I9" s="133">
        <v>629</v>
      </c>
      <c r="J9" s="78">
        <f>I9/'1.2. Кол-во МС'!H11</f>
        <v>0.21257181480229809</v>
      </c>
      <c r="K9" s="133">
        <v>1119</v>
      </c>
      <c r="L9" s="78">
        <f>K9/'1.2. Кол-во МС'!H11</f>
        <v>0.37816830010138558</v>
      </c>
      <c r="M9" s="82"/>
      <c r="N9" s="86" t="b">
        <f>C9+E9+G9+I9+K9='1.2. Кол-во МС'!H11</f>
        <v>1</v>
      </c>
    </row>
    <row r="10" spans="2:14" ht="24.95" customHeight="1" thickBot="1" x14ac:dyDescent="0.3">
      <c r="B10" s="127" t="s">
        <v>5</v>
      </c>
      <c r="C10" s="51">
        <v>202</v>
      </c>
      <c r="D10" s="78">
        <f>C10/'1.2. Кол-во МС'!H12</f>
        <v>8.9222614840989395E-2</v>
      </c>
      <c r="E10" s="51">
        <v>561</v>
      </c>
      <c r="F10" s="78">
        <f>E10/'1.2. Кол-во МС'!H12</f>
        <v>0.24779151943462899</v>
      </c>
      <c r="G10" s="51">
        <v>477</v>
      </c>
      <c r="H10" s="78">
        <f>G10/'1.2. Кол-во МС'!H12</f>
        <v>0.21068904593639576</v>
      </c>
      <c r="I10" s="51">
        <v>390</v>
      </c>
      <c r="J10" s="78">
        <f>I10/'1.2. Кол-во МС'!H12</f>
        <v>0.17226148409893993</v>
      </c>
      <c r="K10" s="51">
        <v>634</v>
      </c>
      <c r="L10" s="78">
        <f>K10/'1.2. Кол-во МС'!H12</f>
        <v>0.28003533568904593</v>
      </c>
      <c r="M10" s="82"/>
      <c r="N10" s="86" t="b">
        <f>C10+E10+G10+I10+K10='1.2. Кол-во МС'!H12</f>
        <v>1</v>
      </c>
    </row>
    <row r="11" spans="2:14" ht="24.95" customHeight="1" thickBot="1" x14ac:dyDescent="0.3">
      <c r="B11" s="127" t="s">
        <v>6</v>
      </c>
      <c r="C11" s="134">
        <v>367</v>
      </c>
      <c r="D11" s="78">
        <f>C11/'1.2. Кол-во МС'!H13</f>
        <v>5.4702638247130717E-2</v>
      </c>
      <c r="E11" s="134">
        <v>1089</v>
      </c>
      <c r="F11" s="78">
        <f>E11/'1.2. Кол-во МС'!H13</f>
        <v>0.16231927261887016</v>
      </c>
      <c r="G11" s="133">
        <v>1463</v>
      </c>
      <c r="H11" s="78">
        <f>G11/'1.2. Кол-во МС'!H13</f>
        <v>0.21806528543747206</v>
      </c>
      <c r="I11" s="133">
        <v>1369</v>
      </c>
      <c r="J11" s="78">
        <f>I11/'1.2. Кол-во МС'!H13</f>
        <v>0.2040542554777165</v>
      </c>
      <c r="K11" s="133">
        <v>2421</v>
      </c>
      <c r="L11" s="78">
        <f>K11/'1.2. Кол-во МС'!H13</f>
        <v>0.36085854821881053</v>
      </c>
      <c r="M11" s="82"/>
      <c r="N11" s="86" t="b">
        <f>C11+E11+G11+I11+K11='1.2. Кол-во МС'!H13</f>
        <v>1</v>
      </c>
    </row>
    <row r="12" spans="2:14" ht="24.95" customHeight="1" thickBot="1" x14ac:dyDescent="0.3">
      <c r="B12" s="127" t="s">
        <v>7</v>
      </c>
      <c r="C12" s="134">
        <v>209</v>
      </c>
      <c r="D12" s="78">
        <f>C12/'1.2. Кол-во МС'!H14</f>
        <v>5.2407221664994987E-2</v>
      </c>
      <c r="E12" s="134">
        <v>557</v>
      </c>
      <c r="F12" s="78">
        <f>E12/'1.2. Кол-во МС'!H14</f>
        <v>0.13966900702106319</v>
      </c>
      <c r="G12" s="133">
        <v>931</v>
      </c>
      <c r="H12" s="78">
        <f>G12/'1.2. Кол-во МС'!H14</f>
        <v>0.23345035105315948</v>
      </c>
      <c r="I12" s="133">
        <v>754</v>
      </c>
      <c r="J12" s="78">
        <f>I12/'1.2. Кол-во МС'!H14</f>
        <v>0.18906720160481444</v>
      </c>
      <c r="K12" s="133">
        <v>1537</v>
      </c>
      <c r="L12" s="78">
        <f>K12/'1.2. Кол-во МС'!H14</f>
        <v>0.38540621865596791</v>
      </c>
      <c r="M12" s="82"/>
      <c r="N12" s="86" t="b">
        <f>C12+E12+G12+I12+K12='1.2. Кол-во МС'!H14</f>
        <v>1</v>
      </c>
    </row>
    <row r="13" spans="2:14" ht="24.95" customHeight="1" thickBot="1" x14ac:dyDescent="0.3">
      <c r="B13" s="127" t="s">
        <v>8</v>
      </c>
      <c r="C13" s="134">
        <v>515</v>
      </c>
      <c r="D13" s="78">
        <f>C13/'1.2. Кол-во МС'!H15</f>
        <v>6.7549842602308494E-2</v>
      </c>
      <c r="E13" s="134">
        <v>1243</v>
      </c>
      <c r="F13" s="78">
        <f>E13/'1.2. Кол-во МС'!H15</f>
        <v>0.16303777544596013</v>
      </c>
      <c r="G13" s="133">
        <v>1455</v>
      </c>
      <c r="H13" s="78">
        <f>G13/'1.2. Кол-во МС'!H15</f>
        <v>0.19084470094438616</v>
      </c>
      <c r="I13" s="133">
        <v>1392</v>
      </c>
      <c r="J13" s="78">
        <f>I13/'1.2. Кол-во МС'!H15</f>
        <v>0.1825813221406086</v>
      </c>
      <c r="K13" s="133">
        <v>3019</v>
      </c>
      <c r="L13" s="78">
        <f>K13/'1.2. Кол-во МС'!H15</f>
        <v>0.39598635886673661</v>
      </c>
      <c r="M13" s="82"/>
      <c r="N13" s="86" t="b">
        <f>C13+E13+G13+I13+K13='1.2. Кол-во МС'!H15</f>
        <v>1</v>
      </c>
    </row>
    <row r="14" spans="2:14" ht="24.95" customHeight="1" thickBot="1" x14ac:dyDescent="0.3">
      <c r="B14" s="127" t="s">
        <v>9</v>
      </c>
      <c r="C14" s="134">
        <v>347</v>
      </c>
      <c r="D14" s="78">
        <f>C14/'1.2. Кол-во МС'!H16</f>
        <v>7.2081429164935609E-2</v>
      </c>
      <c r="E14" s="134">
        <v>1018</v>
      </c>
      <c r="F14" s="78">
        <f>E14/'1.2. Кол-во МС'!H16</f>
        <v>0.21146655587868715</v>
      </c>
      <c r="G14" s="133">
        <v>1115</v>
      </c>
      <c r="H14" s="78">
        <f>G14/'1.2. Кол-во МС'!H16</f>
        <v>0.23161611965101786</v>
      </c>
      <c r="I14" s="133">
        <v>935</v>
      </c>
      <c r="J14" s="78">
        <f>I14/'1.2. Кол-во МС'!H16</f>
        <v>0.19422517656834234</v>
      </c>
      <c r="K14" s="133">
        <v>1399</v>
      </c>
      <c r="L14" s="78">
        <f>K14/'1.2. Кол-во МС'!H16</f>
        <v>0.29061071873701705</v>
      </c>
      <c r="M14" s="82"/>
      <c r="N14" s="86" t="b">
        <f>C14+E14+G14+I14+K14='1.2. Кол-во МС'!H16</f>
        <v>1</v>
      </c>
    </row>
    <row r="15" spans="2:14" ht="24.95" customHeight="1" thickBot="1" x14ac:dyDescent="0.3">
      <c r="B15" s="127" t="s">
        <v>10</v>
      </c>
      <c r="C15" s="134">
        <v>110</v>
      </c>
      <c r="D15" s="78">
        <f>C15/'1.2. Кол-во МС'!H17</f>
        <v>3.4214618973561428E-2</v>
      </c>
      <c r="E15" s="134">
        <v>423</v>
      </c>
      <c r="F15" s="78">
        <f>E15/'1.2. Кол-во МС'!H17</f>
        <v>0.13157076205287713</v>
      </c>
      <c r="G15" s="133">
        <v>627</v>
      </c>
      <c r="H15" s="78">
        <f>G15/'1.2. Кол-во МС'!H17</f>
        <v>0.19502332814930015</v>
      </c>
      <c r="I15" s="133">
        <v>682</v>
      </c>
      <c r="J15" s="78">
        <f>I15/'1.2. Кол-во МС'!H17</f>
        <v>0.21213063763608087</v>
      </c>
      <c r="K15" s="133">
        <v>1373</v>
      </c>
      <c r="L15" s="78">
        <f>K15/'1.2. Кол-во МС'!H17</f>
        <v>0.42706065318818043</v>
      </c>
      <c r="M15" s="82"/>
      <c r="N15" s="86" t="b">
        <f>C15+E15+G15+I15+K15='1.2. Кол-во МС'!H17</f>
        <v>1</v>
      </c>
    </row>
    <row r="16" spans="2:14" ht="24.95" customHeight="1" thickBot="1" x14ac:dyDescent="0.3">
      <c r="B16" s="127" t="s">
        <v>11</v>
      </c>
      <c r="C16" s="134">
        <v>271</v>
      </c>
      <c r="D16" s="78">
        <f>C16/'1.2. Кол-во МС'!H18</f>
        <v>4.5477429098842087E-2</v>
      </c>
      <c r="E16" s="134">
        <v>902</v>
      </c>
      <c r="F16" s="78">
        <f>E16/'1.2. Кол-во МС'!H18</f>
        <v>0.15136767914079544</v>
      </c>
      <c r="G16" s="133">
        <v>1192</v>
      </c>
      <c r="H16" s="78">
        <f>G16/'1.2. Кол-во МС'!H18</f>
        <v>0.20003356267830172</v>
      </c>
      <c r="I16" s="133">
        <v>1247</v>
      </c>
      <c r="J16" s="78">
        <f>I16/'1.2. Кол-во МС'!H18</f>
        <v>0.20926329921127707</v>
      </c>
      <c r="K16" s="133">
        <v>2347</v>
      </c>
      <c r="L16" s="78">
        <f>K16/'1.2. Кол-во МС'!H18</f>
        <v>0.39385802987078367</v>
      </c>
      <c r="M16" s="82"/>
      <c r="N16" s="86" t="b">
        <f>C16+E16+G16+I16+K16='1.2. Кол-во МС'!H18</f>
        <v>1</v>
      </c>
    </row>
    <row r="17" spans="2:14" ht="24.95" customHeight="1" thickBot="1" x14ac:dyDescent="0.3">
      <c r="B17" s="127" t="s">
        <v>12</v>
      </c>
      <c r="C17" s="134">
        <v>356</v>
      </c>
      <c r="D17" s="78">
        <f>C17/'1.2. Кол-во МС'!H19</f>
        <v>7.0648938281405047E-2</v>
      </c>
      <c r="E17" s="134">
        <v>986</v>
      </c>
      <c r="F17" s="78">
        <f>E17/'1.2. Кол-во МС'!H19</f>
        <v>0.19567374479063307</v>
      </c>
      <c r="G17" s="133">
        <v>1086</v>
      </c>
      <c r="H17" s="78">
        <f>G17/'1.2. Кол-во МС'!H19</f>
        <v>0.2155189521730502</v>
      </c>
      <c r="I17" s="133">
        <v>1056</v>
      </c>
      <c r="J17" s="78">
        <f>I17/'1.2. Кол-во МС'!H19</f>
        <v>0.20956538995832508</v>
      </c>
      <c r="K17" s="133">
        <v>1555</v>
      </c>
      <c r="L17" s="78">
        <f>K17/'1.2. Кол-во МС'!H19</f>
        <v>0.30859297479658665</v>
      </c>
      <c r="M17" s="82"/>
      <c r="N17" s="86" t="b">
        <f>C17+E17+G17+I17+K17='1.2. Кол-во МС'!H19</f>
        <v>1</v>
      </c>
    </row>
    <row r="18" spans="2:14" ht="24.95" customHeight="1" thickBot="1" x14ac:dyDescent="0.3">
      <c r="B18" s="127" t="s">
        <v>13</v>
      </c>
      <c r="C18" s="134">
        <v>166</v>
      </c>
      <c r="D18" s="78">
        <f>C18/'1.2. Кол-во МС'!H20</f>
        <v>8.8016967126193002E-2</v>
      </c>
      <c r="E18" s="134">
        <v>339</v>
      </c>
      <c r="F18" s="78">
        <f>E18/'1.2. Кол-во МС'!H20</f>
        <v>0.179745493107105</v>
      </c>
      <c r="G18" s="133">
        <v>388</v>
      </c>
      <c r="H18" s="78">
        <f>G18/'1.2. Кол-во МС'!H20</f>
        <v>0.20572640509013787</v>
      </c>
      <c r="I18" s="133">
        <v>397</v>
      </c>
      <c r="J18" s="78">
        <f>I18/'1.2. Кол-во МС'!H20</f>
        <v>0.21049840933191941</v>
      </c>
      <c r="K18" s="133">
        <v>596</v>
      </c>
      <c r="L18" s="78">
        <f>K18/'1.2. Кол-во МС'!H20</f>
        <v>0.31601272534464475</v>
      </c>
      <c r="M18" s="82"/>
      <c r="N18" s="86" t="b">
        <f>C18+E18+G18+I18+K18='1.2. Кол-во МС'!H20</f>
        <v>1</v>
      </c>
    </row>
    <row r="19" spans="2:14" ht="24.95" customHeight="1" thickBot="1" x14ac:dyDescent="0.3">
      <c r="B19" s="128" t="s">
        <v>16</v>
      </c>
      <c r="C19" s="9">
        <f>SUM(C5:C18)</f>
        <v>4225</v>
      </c>
      <c r="D19" s="103">
        <f>C19/'1.2. Кол-во МС'!H21</f>
        <v>6.8249737501009614E-2</v>
      </c>
      <c r="E19" s="9">
        <f>SUM(E5:E18)</f>
        <v>11477</v>
      </c>
      <c r="F19" s="103">
        <f>E19/'1.2. Кол-во МС'!H21</f>
        <v>0.18539697924238752</v>
      </c>
      <c r="G19" s="9">
        <f>SUM(G5:G18)</f>
        <v>13029</v>
      </c>
      <c r="H19" s="103">
        <f>G19/'1.2. Кол-во МС'!H21</f>
        <v>0.21046765204749213</v>
      </c>
      <c r="I19" s="9">
        <f>SUM(I5:I18)</f>
        <v>11903</v>
      </c>
      <c r="J19" s="103">
        <f>I19/'1.2. Кол-во МС'!H21</f>
        <v>0.19227849123657217</v>
      </c>
      <c r="K19" s="9">
        <f>SUM(K5:K18)</f>
        <v>21271</v>
      </c>
      <c r="L19" s="103">
        <f>K19/'1.2. Кол-во МС'!H21</f>
        <v>0.34360713997253856</v>
      </c>
      <c r="M19" s="82"/>
      <c r="N19" s="86" t="b">
        <f>C19+E19+G19+I19+K19='1.2. Кол-во МС'!H21</f>
        <v>1</v>
      </c>
    </row>
    <row r="22" spans="2:14" x14ac:dyDescent="0.2">
      <c r="G22" s="21"/>
    </row>
  </sheetData>
  <sheetProtection formatCells="0" formatColumns="0" formatRows="0" selectLockedCells="1"/>
  <mergeCells count="1">
    <mergeCell ref="B2:L2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93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7A6A-C7C3-43D8-B0EA-5D0D310FDB2E}">
  <dimension ref="B1:S19"/>
  <sheetViews>
    <sheetView view="pageBreakPreview" zoomScale="90" zoomScaleNormal="100" zoomScaleSheetLayoutView="90" workbookViewId="0">
      <selection activeCell="B2" sqref="B2"/>
    </sheetView>
  </sheetViews>
  <sheetFormatPr defaultRowHeight="12.75" x14ac:dyDescent="0.2"/>
  <cols>
    <col min="1" max="1" width="1" style="2" customWidth="1"/>
    <col min="2" max="2" width="31.7109375" style="2" customWidth="1"/>
    <col min="3" max="3" width="8.7109375" style="2" customWidth="1"/>
    <col min="4" max="4" width="9.42578125" style="2" customWidth="1"/>
    <col min="5" max="5" width="8.7109375" style="2" customWidth="1"/>
    <col min="6" max="6" width="9.5703125" style="2" customWidth="1"/>
    <col min="7" max="7" width="8.7109375" style="2" customWidth="1"/>
    <col min="8" max="8" width="9.42578125" style="2" customWidth="1"/>
    <col min="9" max="9" width="8.7109375" style="2" customWidth="1"/>
    <col min="10" max="10" width="9.42578125" style="2" customWidth="1"/>
    <col min="11" max="11" width="8.7109375" style="2" customWidth="1"/>
    <col min="12" max="12" width="9.42578125" style="2" customWidth="1"/>
    <col min="13" max="13" width="8.7109375" style="2" customWidth="1"/>
    <col min="14" max="14" width="8.5703125" style="2" customWidth="1"/>
    <col min="15" max="15" width="9.7109375" style="2" customWidth="1"/>
    <col min="16" max="16" width="8.7109375" style="2" customWidth="1"/>
    <col min="17" max="17" width="9.5703125" style="2" customWidth="1"/>
    <col min="18" max="18" width="11.7109375" style="2" customWidth="1"/>
    <col min="19" max="16384" width="9.140625" style="2"/>
  </cols>
  <sheetData>
    <row r="1" spans="2:19" ht="20.25" x14ac:dyDescent="0.2">
      <c r="B1" s="217" t="s">
        <v>64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0"/>
    </row>
    <row r="2" spans="2:19" ht="15.75" x14ac:dyDescent="0.2">
      <c r="N2" s="220"/>
      <c r="O2" s="220"/>
      <c r="P2" s="220"/>
      <c r="Q2" s="38"/>
    </row>
    <row r="3" spans="2:19" ht="18" customHeight="1" x14ac:dyDescent="0.2">
      <c r="B3" s="212" t="s">
        <v>14</v>
      </c>
      <c r="C3" s="215" t="s">
        <v>57</v>
      </c>
      <c r="D3" s="216" t="s">
        <v>36</v>
      </c>
      <c r="E3" s="190" t="s">
        <v>58</v>
      </c>
      <c r="F3" s="191"/>
      <c r="G3" s="191"/>
      <c r="H3" s="191"/>
      <c r="I3" s="191"/>
      <c r="J3" s="191"/>
      <c r="K3" s="191"/>
      <c r="L3" s="192"/>
      <c r="M3" s="215" t="s">
        <v>59</v>
      </c>
      <c r="N3" s="215" t="s">
        <v>60</v>
      </c>
      <c r="O3" s="215" t="s">
        <v>175</v>
      </c>
      <c r="P3" s="215" t="s">
        <v>61</v>
      </c>
      <c r="Q3" s="218" t="s">
        <v>164</v>
      </c>
    </row>
    <row r="4" spans="2:19" ht="216" customHeight="1" x14ac:dyDescent="0.2">
      <c r="B4" s="214"/>
      <c r="C4" s="215"/>
      <c r="D4" s="216"/>
      <c r="E4" s="34" t="s">
        <v>62</v>
      </c>
      <c r="F4" s="25" t="s">
        <v>27</v>
      </c>
      <c r="G4" s="34" t="s">
        <v>63</v>
      </c>
      <c r="H4" s="25" t="s">
        <v>27</v>
      </c>
      <c r="I4" s="34" t="s">
        <v>224</v>
      </c>
      <c r="J4" s="39" t="s">
        <v>27</v>
      </c>
      <c r="K4" s="34" t="s">
        <v>98</v>
      </c>
      <c r="L4" s="39" t="s">
        <v>27</v>
      </c>
      <c r="M4" s="215"/>
      <c r="N4" s="215"/>
      <c r="O4" s="215"/>
      <c r="P4" s="215"/>
      <c r="Q4" s="219"/>
    </row>
    <row r="5" spans="2:19" ht="24.95" customHeight="1" x14ac:dyDescent="0.2">
      <c r="B5" s="127" t="s">
        <v>0</v>
      </c>
      <c r="C5" s="150">
        <f>E5+G5+I5+K5</f>
        <v>1315</v>
      </c>
      <c r="D5" s="10">
        <f>C5/'1.1. Кол-во ГС'!L7</f>
        <v>0.2772506852203247</v>
      </c>
      <c r="E5" s="152">
        <v>972</v>
      </c>
      <c r="F5" s="55">
        <f>E5/C5</f>
        <v>0.73916349809885928</v>
      </c>
      <c r="G5" s="152">
        <v>25</v>
      </c>
      <c r="H5" s="55">
        <f>G5/C5</f>
        <v>1.9011406844106463E-2</v>
      </c>
      <c r="I5" s="152">
        <v>176</v>
      </c>
      <c r="J5" s="55">
        <f>I5/C5</f>
        <v>0.1338403041825095</v>
      </c>
      <c r="K5" s="152">
        <v>142</v>
      </c>
      <c r="L5" s="55">
        <f>K5/C5</f>
        <v>0.10798479087452471</v>
      </c>
      <c r="M5" s="153">
        <v>22</v>
      </c>
      <c r="N5" s="152">
        <v>264</v>
      </c>
      <c r="O5" s="152">
        <v>49</v>
      </c>
      <c r="P5" s="153">
        <v>59</v>
      </c>
      <c r="Q5" s="56">
        <f>(E5+G5)/'1.1. Кол-во ГС'!L7</f>
        <v>0.21020451191229181</v>
      </c>
      <c r="S5" s="14"/>
    </row>
    <row r="6" spans="2:19" ht="24.95" customHeight="1" x14ac:dyDescent="0.2">
      <c r="B6" s="127" t="s">
        <v>1</v>
      </c>
      <c r="C6" s="150">
        <f t="shared" ref="C6:C19" si="0">E6+G6+I6+K6</f>
        <v>178</v>
      </c>
      <c r="D6" s="10">
        <f>C6/'1.1. Кол-во ГС'!L8</f>
        <v>0.15978456014362658</v>
      </c>
      <c r="E6" s="152">
        <v>151</v>
      </c>
      <c r="F6" s="55">
        <f t="shared" ref="F6:F19" si="1">E6/C6</f>
        <v>0.848314606741573</v>
      </c>
      <c r="G6" s="152">
        <v>9</v>
      </c>
      <c r="H6" s="55">
        <f t="shared" ref="H6:H19" si="2">G6/C6</f>
        <v>5.0561797752808987E-2</v>
      </c>
      <c r="I6" s="152">
        <v>8</v>
      </c>
      <c r="J6" s="55">
        <f t="shared" ref="J6:J19" si="3">I6/C6</f>
        <v>4.49438202247191E-2</v>
      </c>
      <c r="K6" s="152">
        <v>10</v>
      </c>
      <c r="L6" s="55">
        <f t="shared" ref="L6:L19" si="4">K6/C6</f>
        <v>5.6179775280898875E-2</v>
      </c>
      <c r="M6" s="152">
        <v>4</v>
      </c>
      <c r="N6" s="152">
        <v>45</v>
      </c>
      <c r="O6" s="152">
        <v>8</v>
      </c>
      <c r="P6" s="153">
        <v>10</v>
      </c>
      <c r="Q6" s="56">
        <f>(E6+G6)/'1.1. Кол-во ГС'!L8</f>
        <v>0.14362657091561939</v>
      </c>
      <c r="S6" s="14"/>
    </row>
    <row r="7" spans="2:19" ht="24.95" customHeight="1" x14ac:dyDescent="0.2">
      <c r="B7" s="127" t="s">
        <v>2</v>
      </c>
      <c r="C7" s="150">
        <f t="shared" si="0"/>
        <v>223</v>
      </c>
      <c r="D7" s="10">
        <f>C7/'1.1. Кол-во ГС'!L9</f>
        <v>0.20291173794358508</v>
      </c>
      <c r="E7" s="152">
        <v>160</v>
      </c>
      <c r="F7" s="55">
        <f t="shared" si="1"/>
        <v>0.71748878923766812</v>
      </c>
      <c r="G7" s="152">
        <v>10</v>
      </c>
      <c r="H7" s="55">
        <f t="shared" si="2"/>
        <v>4.4843049327354258E-2</v>
      </c>
      <c r="I7" s="152">
        <v>28</v>
      </c>
      <c r="J7" s="55">
        <f t="shared" si="3"/>
        <v>0.12556053811659193</v>
      </c>
      <c r="K7" s="152">
        <v>25</v>
      </c>
      <c r="L7" s="55">
        <f t="shared" si="4"/>
        <v>0.11210762331838565</v>
      </c>
      <c r="M7" s="152">
        <v>3</v>
      </c>
      <c r="N7" s="152">
        <v>36</v>
      </c>
      <c r="O7" s="152">
        <v>10</v>
      </c>
      <c r="P7" s="152">
        <v>21</v>
      </c>
      <c r="Q7" s="56">
        <f>(E7+G7)/'1.1. Кол-во ГС'!L9</f>
        <v>0.15468607825295724</v>
      </c>
      <c r="S7" s="14"/>
    </row>
    <row r="8" spans="2:19" ht="24.95" customHeight="1" x14ac:dyDescent="0.2">
      <c r="B8" s="127" t="s">
        <v>3</v>
      </c>
      <c r="C8" s="150">
        <f t="shared" si="0"/>
        <v>1211</v>
      </c>
      <c r="D8" s="10">
        <f>C8/'1.1. Кол-во ГС'!L10</f>
        <v>0.22987851176917237</v>
      </c>
      <c r="E8" s="152">
        <v>1065</v>
      </c>
      <c r="F8" s="55">
        <f t="shared" si="1"/>
        <v>0.87943848059454999</v>
      </c>
      <c r="G8" s="152">
        <v>37</v>
      </c>
      <c r="H8" s="55">
        <f t="shared" si="2"/>
        <v>3.0553261767134601E-2</v>
      </c>
      <c r="I8" s="152">
        <v>47</v>
      </c>
      <c r="J8" s="55">
        <f t="shared" si="3"/>
        <v>3.8810900082576386E-2</v>
      </c>
      <c r="K8" s="152">
        <v>62</v>
      </c>
      <c r="L8" s="55">
        <f t="shared" si="4"/>
        <v>5.1197357555739058E-2</v>
      </c>
      <c r="M8" s="153">
        <v>82</v>
      </c>
      <c r="N8" s="152">
        <v>498</v>
      </c>
      <c r="O8" s="152">
        <v>31</v>
      </c>
      <c r="P8" s="152">
        <v>226</v>
      </c>
      <c r="Q8" s="56">
        <f>(E8+G8)/'1.1. Кол-во ГС'!L10</f>
        <v>0.20918754745634016</v>
      </c>
      <c r="S8" s="14"/>
    </row>
    <row r="9" spans="2:19" ht="24.95" customHeight="1" x14ac:dyDescent="0.2">
      <c r="B9" s="127" t="s">
        <v>4</v>
      </c>
      <c r="C9" s="150">
        <f t="shared" si="0"/>
        <v>495</v>
      </c>
      <c r="D9" s="10">
        <f>C9/'1.1. Кол-во ГС'!L11</f>
        <v>0.28285714285714286</v>
      </c>
      <c r="E9" s="152">
        <v>307</v>
      </c>
      <c r="F9" s="55">
        <f t="shared" si="1"/>
        <v>0.6202020202020202</v>
      </c>
      <c r="G9" s="152">
        <v>7</v>
      </c>
      <c r="H9" s="55">
        <f t="shared" si="2"/>
        <v>1.4141414141414142E-2</v>
      </c>
      <c r="I9" s="152">
        <v>59</v>
      </c>
      <c r="J9" s="55">
        <f t="shared" si="3"/>
        <v>0.1191919191919192</v>
      </c>
      <c r="K9" s="152">
        <v>122</v>
      </c>
      <c r="L9" s="55">
        <f t="shared" si="4"/>
        <v>0.24646464646464647</v>
      </c>
      <c r="M9" s="152">
        <v>5</v>
      </c>
      <c r="N9" s="152">
        <v>87</v>
      </c>
      <c r="O9" s="152">
        <v>26</v>
      </c>
      <c r="P9" s="152">
        <v>4</v>
      </c>
      <c r="Q9" s="56">
        <f>(E9+G9)/'1.1. Кол-во ГС'!L11</f>
        <v>0.17942857142857144</v>
      </c>
      <c r="S9" s="14"/>
    </row>
    <row r="10" spans="2:19" ht="24.95" customHeight="1" x14ac:dyDescent="0.2">
      <c r="B10" s="127" t="s">
        <v>5</v>
      </c>
      <c r="C10" s="150">
        <f t="shared" si="0"/>
        <v>533</v>
      </c>
      <c r="D10" s="10">
        <f>C10/'1.1. Кол-во ГС'!L12</f>
        <v>0.42201108471892318</v>
      </c>
      <c r="E10" s="152">
        <v>492</v>
      </c>
      <c r="F10" s="55">
        <f t="shared" si="1"/>
        <v>0.92307692307692313</v>
      </c>
      <c r="G10" s="152">
        <v>9</v>
      </c>
      <c r="H10" s="55">
        <f t="shared" si="2"/>
        <v>1.6885553470919325E-2</v>
      </c>
      <c r="I10" s="152">
        <v>18</v>
      </c>
      <c r="J10" s="55">
        <f t="shared" si="3"/>
        <v>3.3771106941838651E-2</v>
      </c>
      <c r="K10" s="152">
        <v>14</v>
      </c>
      <c r="L10" s="55">
        <f t="shared" si="4"/>
        <v>2.6266416510318951E-2</v>
      </c>
      <c r="M10" s="152">
        <v>1</v>
      </c>
      <c r="N10" s="152">
        <v>140</v>
      </c>
      <c r="O10" s="152">
        <v>17</v>
      </c>
      <c r="P10" s="153">
        <v>36</v>
      </c>
      <c r="Q10" s="56">
        <f>(E10+G10)/'1.1. Кол-во ГС'!L12</f>
        <v>0.39667458432304037</v>
      </c>
      <c r="S10" s="14"/>
    </row>
    <row r="11" spans="2:19" ht="24.95" customHeight="1" x14ac:dyDescent="0.2">
      <c r="B11" s="127" t="s">
        <v>6</v>
      </c>
      <c r="C11" s="150">
        <f t="shared" si="0"/>
        <v>1039</v>
      </c>
      <c r="D11" s="10">
        <f>C11/'1.1. Кол-во ГС'!L13</f>
        <v>0.33397621343619416</v>
      </c>
      <c r="E11" s="153">
        <v>770</v>
      </c>
      <c r="F11" s="55">
        <f t="shared" si="1"/>
        <v>0.7410972088546679</v>
      </c>
      <c r="G11" s="152">
        <v>187</v>
      </c>
      <c r="H11" s="55">
        <f t="shared" si="2"/>
        <v>0.17998075072184794</v>
      </c>
      <c r="I11" s="152">
        <v>49</v>
      </c>
      <c r="J11" s="55">
        <f t="shared" si="3"/>
        <v>4.7160731472569779E-2</v>
      </c>
      <c r="K11" s="152">
        <v>33</v>
      </c>
      <c r="L11" s="55">
        <f t="shared" si="4"/>
        <v>3.1761308950914342E-2</v>
      </c>
      <c r="M11" s="152">
        <v>2</v>
      </c>
      <c r="N11" s="152">
        <v>294</v>
      </c>
      <c r="O11" s="153">
        <v>187</v>
      </c>
      <c r="P11" s="152">
        <v>18</v>
      </c>
      <c r="Q11" s="56">
        <f>(E11+G11)/'1.1. Кол-во ГС'!L13</f>
        <v>0.30761812921890069</v>
      </c>
      <c r="S11" s="14"/>
    </row>
    <row r="12" spans="2:19" ht="24.95" customHeight="1" x14ac:dyDescent="0.2">
      <c r="B12" s="127" t="s">
        <v>7</v>
      </c>
      <c r="C12" s="150">
        <f t="shared" si="0"/>
        <v>261</v>
      </c>
      <c r="D12" s="10">
        <f>C12/'1.1. Кол-во ГС'!L14</f>
        <v>0.14396028681742967</v>
      </c>
      <c r="E12" s="152">
        <v>199</v>
      </c>
      <c r="F12" s="55">
        <f t="shared" si="1"/>
        <v>0.76245210727969348</v>
      </c>
      <c r="G12" s="152">
        <v>3</v>
      </c>
      <c r="H12" s="55">
        <f t="shared" si="2"/>
        <v>1.1494252873563218E-2</v>
      </c>
      <c r="I12" s="152">
        <v>20</v>
      </c>
      <c r="J12" s="55">
        <f t="shared" si="3"/>
        <v>7.662835249042145E-2</v>
      </c>
      <c r="K12" s="152">
        <v>39</v>
      </c>
      <c r="L12" s="55">
        <f t="shared" si="4"/>
        <v>0.14942528735632185</v>
      </c>
      <c r="M12" s="152">
        <v>3</v>
      </c>
      <c r="N12" s="152">
        <v>59</v>
      </c>
      <c r="O12" s="152">
        <v>50</v>
      </c>
      <c r="P12" s="152">
        <v>4</v>
      </c>
      <c r="Q12" s="56">
        <f>(E12+G12)/'1.1. Кол-во ГС'!L14</f>
        <v>0.11141753998896856</v>
      </c>
      <c r="S12" s="14"/>
    </row>
    <row r="13" spans="2:19" ht="24.95" customHeight="1" x14ac:dyDescent="0.2">
      <c r="B13" s="127" t="s">
        <v>8</v>
      </c>
      <c r="C13" s="150">
        <f t="shared" si="0"/>
        <v>612</v>
      </c>
      <c r="D13" s="10">
        <f>C13/'1.1. Кол-во ГС'!L15</f>
        <v>0.16276595744680852</v>
      </c>
      <c r="E13" s="152">
        <v>495</v>
      </c>
      <c r="F13" s="55">
        <f t="shared" si="1"/>
        <v>0.80882352941176472</v>
      </c>
      <c r="G13" s="153">
        <v>16</v>
      </c>
      <c r="H13" s="55">
        <f t="shared" si="2"/>
        <v>2.6143790849673203E-2</v>
      </c>
      <c r="I13" s="152">
        <v>33</v>
      </c>
      <c r="J13" s="55">
        <f t="shared" si="3"/>
        <v>5.3921568627450983E-2</v>
      </c>
      <c r="K13" s="152">
        <v>68</v>
      </c>
      <c r="L13" s="55">
        <f t="shared" si="4"/>
        <v>0.1111111111111111</v>
      </c>
      <c r="M13" s="152">
        <v>19</v>
      </c>
      <c r="N13" s="152">
        <v>183</v>
      </c>
      <c r="O13" s="153">
        <v>38</v>
      </c>
      <c r="P13" s="152">
        <v>48</v>
      </c>
      <c r="Q13" s="56">
        <f>(E13+G13)/'1.1. Кол-во ГС'!L15</f>
        <v>0.13590425531914893</v>
      </c>
      <c r="S13" s="14"/>
    </row>
    <row r="14" spans="2:19" ht="24.95" customHeight="1" x14ac:dyDescent="0.2">
      <c r="B14" s="127" t="s">
        <v>9</v>
      </c>
      <c r="C14" s="150">
        <f t="shared" si="0"/>
        <v>352</v>
      </c>
      <c r="D14" s="10">
        <f>C14/'1.1. Кол-во ГС'!L16</f>
        <v>0.17468982630272953</v>
      </c>
      <c r="E14" s="152">
        <v>303</v>
      </c>
      <c r="F14" s="55">
        <f t="shared" si="1"/>
        <v>0.86079545454545459</v>
      </c>
      <c r="G14" s="153">
        <v>4</v>
      </c>
      <c r="H14" s="55">
        <f t="shared" si="2"/>
        <v>1.1363636363636364E-2</v>
      </c>
      <c r="I14" s="152">
        <v>34</v>
      </c>
      <c r="J14" s="55">
        <f t="shared" si="3"/>
        <v>9.6590909090909088E-2</v>
      </c>
      <c r="K14" s="152">
        <v>11</v>
      </c>
      <c r="L14" s="55">
        <f t="shared" si="4"/>
        <v>3.125E-2</v>
      </c>
      <c r="M14" s="153">
        <v>3</v>
      </c>
      <c r="N14" s="152">
        <v>99</v>
      </c>
      <c r="O14" s="153">
        <v>5</v>
      </c>
      <c r="P14" s="153">
        <v>1</v>
      </c>
      <c r="Q14" s="56">
        <f>(E14+G14)/'1.1. Кол-во ГС'!L16</f>
        <v>0.15235732009925559</v>
      </c>
      <c r="S14" s="14"/>
    </row>
    <row r="15" spans="2:19" ht="24.95" customHeight="1" x14ac:dyDescent="0.2">
      <c r="B15" s="127" t="s">
        <v>10</v>
      </c>
      <c r="C15" s="150">
        <f t="shared" si="0"/>
        <v>624</v>
      </c>
      <c r="D15" s="10">
        <f>C15/'1.1. Кол-во ГС'!L17</f>
        <v>0.42769019876627828</v>
      </c>
      <c r="E15" s="152">
        <v>126</v>
      </c>
      <c r="F15" s="55">
        <f t="shared" si="1"/>
        <v>0.20192307692307693</v>
      </c>
      <c r="G15" s="153">
        <v>44</v>
      </c>
      <c r="H15" s="55">
        <f t="shared" si="2"/>
        <v>7.0512820512820512E-2</v>
      </c>
      <c r="I15" s="152">
        <v>110</v>
      </c>
      <c r="J15" s="55">
        <f t="shared" si="3"/>
        <v>0.17628205128205129</v>
      </c>
      <c r="K15" s="152">
        <v>344</v>
      </c>
      <c r="L15" s="55">
        <f t="shared" si="4"/>
        <v>0.55128205128205132</v>
      </c>
      <c r="M15" s="152">
        <v>4</v>
      </c>
      <c r="N15" s="152">
        <v>65</v>
      </c>
      <c r="O15" s="153">
        <v>43</v>
      </c>
      <c r="P15" s="152">
        <v>3</v>
      </c>
      <c r="Q15" s="56">
        <f>(E15+G15)/'1.1. Кол-во ГС'!L17</f>
        <v>0.11651816312542837</v>
      </c>
      <c r="R15" s="15"/>
      <c r="S15" s="14"/>
    </row>
    <row r="16" spans="2:19" ht="24.95" customHeight="1" x14ac:dyDescent="0.2">
      <c r="B16" s="127" t="s">
        <v>11</v>
      </c>
      <c r="C16" s="150">
        <f t="shared" si="0"/>
        <v>570</v>
      </c>
      <c r="D16" s="10">
        <f>C16/'1.1. Кол-во ГС'!L18</f>
        <v>0.14604150653343581</v>
      </c>
      <c r="E16" s="152">
        <v>498</v>
      </c>
      <c r="F16" s="55">
        <f t="shared" si="1"/>
        <v>0.87368421052631584</v>
      </c>
      <c r="G16" s="153">
        <v>8</v>
      </c>
      <c r="H16" s="55">
        <f t="shared" si="2"/>
        <v>1.4035087719298246E-2</v>
      </c>
      <c r="I16" s="152">
        <v>40</v>
      </c>
      <c r="J16" s="55">
        <f t="shared" si="3"/>
        <v>7.0175438596491224E-2</v>
      </c>
      <c r="K16" s="152">
        <v>24</v>
      </c>
      <c r="L16" s="55">
        <f t="shared" si="4"/>
        <v>4.2105263157894736E-2</v>
      </c>
      <c r="M16" s="152">
        <v>6</v>
      </c>
      <c r="N16" s="153">
        <v>115</v>
      </c>
      <c r="O16" s="152">
        <v>16</v>
      </c>
      <c r="P16" s="152">
        <v>32</v>
      </c>
      <c r="Q16" s="56">
        <f>(E16+G16)/'1.1. Кол-во ГС'!L18</f>
        <v>0.12964386369459391</v>
      </c>
      <c r="S16" s="14"/>
    </row>
    <row r="17" spans="2:19" ht="24.95" customHeight="1" x14ac:dyDescent="0.2">
      <c r="B17" s="127" t="s">
        <v>12</v>
      </c>
      <c r="C17" s="150">
        <f t="shared" si="0"/>
        <v>440</v>
      </c>
      <c r="D17" s="10">
        <f>C17/'1.1. Кол-во ГС'!L19</f>
        <v>0.18867924528301888</v>
      </c>
      <c r="E17" s="152">
        <v>374</v>
      </c>
      <c r="F17" s="55">
        <f t="shared" si="1"/>
        <v>0.85</v>
      </c>
      <c r="G17" s="152">
        <v>3</v>
      </c>
      <c r="H17" s="55">
        <f t="shared" si="2"/>
        <v>6.8181818181818179E-3</v>
      </c>
      <c r="I17" s="152">
        <v>31</v>
      </c>
      <c r="J17" s="55">
        <f t="shared" si="3"/>
        <v>7.045454545454545E-2</v>
      </c>
      <c r="K17" s="152">
        <v>32</v>
      </c>
      <c r="L17" s="55">
        <f t="shared" si="4"/>
        <v>7.2727272727272724E-2</v>
      </c>
      <c r="M17" s="152">
        <v>4</v>
      </c>
      <c r="N17" s="152">
        <v>109</v>
      </c>
      <c r="O17" s="153">
        <v>3</v>
      </c>
      <c r="P17" s="153">
        <v>30</v>
      </c>
      <c r="Q17" s="56">
        <f>(E17+G17)/'1.1. Кол-во ГС'!L19</f>
        <v>0.16166380789022297</v>
      </c>
      <c r="S17" s="14"/>
    </row>
    <row r="18" spans="2:19" ht="24.95" customHeight="1" x14ac:dyDescent="0.2">
      <c r="B18" s="127" t="s">
        <v>13</v>
      </c>
      <c r="C18" s="150">
        <f t="shared" si="0"/>
        <v>280</v>
      </c>
      <c r="D18" s="10">
        <f>C18/'1.1. Кол-во ГС'!L20</f>
        <v>0.20926756352765322</v>
      </c>
      <c r="E18" s="152">
        <v>218</v>
      </c>
      <c r="F18" s="55">
        <f t="shared" si="1"/>
        <v>0.77857142857142858</v>
      </c>
      <c r="G18" s="153">
        <v>11</v>
      </c>
      <c r="H18" s="55">
        <f t="shared" si="2"/>
        <v>3.9285714285714285E-2</v>
      </c>
      <c r="I18" s="152">
        <v>41</v>
      </c>
      <c r="J18" s="55">
        <f t="shared" si="3"/>
        <v>0.14642857142857144</v>
      </c>
      <c r="K18" s="152">
        <v>10</v>
      </c>
      <c r="L18" s="55">
        <f t="shared" si="4"/>
        <v>3.5714285714285712E-2</v>
      </c>
      <c r="M18" s="153">
        <v>1</v>
      </c>
      <c r="N18" s="152">
        <v>80</v>
      </c>
      <c r="O18" s="153">
        <v>13</v>
      </c>
      <c r="P18" s="153">
        <v>12</v>
      </c>
      <c r="Q18" s="56">
        <f>(E18+G18)/'1.1. Кол-во ГС'!L20</f>
        <v>0.1711509715994021</v>
      </c>
      <c r="S18" s="14"/>
    </row>
    <row r="19" spans="2:19" ht="24.95" customHeight="1" x14ac:dyDescent="0.2">
      <c r="B19" s="128" t="s">
        <v>16</v>
      </c>
      <c r="C19" s="151">
        <f t="shared" si="0"/>
        <v>8133</v>
      </c>
      <c r="D19" s="107">
        <f>C19/'1.1. Кол-во ГС'!L21</f>
        <v>0.2325840768702814</v>
      </c>
      <c r="E19" s="154">
        <f>SUM(E5:E18)</f>
        <v>6130</v>
      </c>
      <c r="F19" s="111">
        <f t="shared" si="1"/>
        <v>0.75371941473011184</v>
      </c>
      <c r="G19" s="154">
        <f>SUM(G5:G18)</f>
        <v>373</v>
      </c>
      <c r="H19" s="111">
        <f t="shared" si="2"/>
        <v>4.586253534980942E-2</v>
      </c>
      <c r="I19" s="154">
        <f>SUM(I5:I18)</f>
        <v>694</v>
      </c>
      <c r="J19" s="111">
        <f t="shared" si="3"/>
        <v>8.533136603959178E-2</v>
      </c>
      <c r="K19" s="155">
        <f>SUM(K5:K18)</f>
        <v>936</v>
      </c>
      <c r="L19" s="111">
        <f t="shared" si="4"/>
        <v>0.1150866838804869</v>
      </c>
      <c r="M19" s="154">
        <f>SUM(M5:M18)</f>
        <v>159</v>
      </c>
      <c r="N19" s="154">
        <f>SUM(N5:N18)</f>
        <v>2074</v>
      </c>
      <c r="O19" s="154">
        <f>SUM(O5:O18)</f>
        <v>496</v>
      </c>
      <c r="P19" s="154">
        <f>SUM(P5:P18)</f>
        <v>504</v>
      </c>
      <c r="Q19" s="112">
        <f>(E19+G19)/'1.1. Кол-во ГС'!L21</f>
        <v>0.18597002974147792</v>
      </c>
      <c r="S19" s="14"/>
    </row>
  </sheetData>
  <sheetProtection formatCells="0" formatColumns="0" formatRows="0" selectLockedCells="1"/>
  <mergeCells count="11">
    <mergeCell ref="Q3:Q4"/>
    <mergeCell ref="O3:O4"/>
    <mergeCell ref="P3:P4"/>
    <mergeCell ref="B3:B4"/>
    <mergeCell ref="B1:P1"/>
    <mergeCell ref="C3:C4"/>
    <mergeCell ref="D3:D4"/>
    <mergeCell ref="M3:M4"/>
    <mergeCell ref="N3:N4"/>
    <mergeCell ref="N2:P2"/>
    <mergeCell ref="E3:L3"/>
  </mergeCells>
  <phoneticPr fontId="12" type="noConversion"/>
  <printOptions horizontalCentered="1"/>
  <pageMargins left="0.59055118110236227" right="0.59055118110236227" top="0.6692913385826772" bottom="0.47244094488188981" header="0.51181102362204722" footer="0.51181102362204722"/>
  <pageSetup paperSize="9" scale="80" fitToWidth="0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0E5E-7447-4146-9B33-B6A6E021F127}">
  <dimension ref="B2:F20"/>
  <sheetViews>
    <sheetView view="pageBreakPreview" zoomScale="90" zoomScaleNormal="100" zoomScaleSheetLayoutView="90" workbookViewId="0">
      <selection activeCell="B3" sqref="B3"/>
    </sheetView>
  </sheetViews>
  <sheetFormatPr defaultRowHeight="12.75" x14ac:dyDescent="0.2"/>
  <cols>
    <col min="1" max="1" width="1" customWidth="1"/>
    <col min="2" max="2" width="31.42578125" customWidth="1"/>
    <col min="3" max="3" width="15.7109375" customWidth="1"/>
    <col min="4" max="4" width="16.85546875" customWidth="1"/>
    <col min="5" max="5" width="13.28515625" customWidth="1"/>
    <col min="6" max="6" width="53.7109375" customWidth="1"/>
    <col min="7" max="7" width="1.140625" customWidth="1"/>
  </cols>
  <sheetData>
    <row r="2" spans="2:6" ht="20.25" x14ac:dyDescent="0.3">
      <c r="B2" s="222" t="s">
        <v>68</v>
      </c>
      <c r="C2" s="222"/>
      <c r="D2" s="222"/>
      <c r="E2" s="222"/>
      <c r="F2" s="222"/>
    </row>
    <row r="3" spans="2:6" ht="15.75" x14ac:dyDescent="0.2">
      <c r="F3" s="1"/>
    </row>
    <row r="4" spans="2:6" ht="19.5" customHeight="1" x14ac:dyDescent="0.2">
      <c r="B4" s="221" t="s">
        <v>14</v>
      </c>
      <c r="C4" s="221" t="s">
        <v>65</v>
      </c>
      <c r="D4" s="221"/>
      <c r="E4" s="221"/>
      <c r="F4" s="221" t="s">
        <v>165</v>
      </c>
    </row>
    <row r="5" spans="2:6" ht="91.5" customHeight="1" x14ac:dyDescent="0.2">
      <c r="B5" s="221"/>
      <c r="C5" s="29" t="s">
        <v>67</v>
      </c>
      <c r="D5" s="29" t="s">
        <v>66</v>
      </c>
      <c r="E5" s="29" t="s">
        <v>143</v>
      </c>
      <c r="F5" s="221"/>
    </row>
    <row r="6" spans="2:6" ht="204.75" x14ac:dyDescent="0.2">
      <c r="B6" s="127" t="s">
        <v>0</v>
      </c>
      <c r="C6" s="87">
        <v>44</v>
      </c>
      <c r="D6" s="87">
        <v>43</v>
      </c>
      <c r="E6" s="88">
        <f>C6-D6</f>
        <v>1</v>
      </c>
      <c r="F6" s="139" t="s">
        <v>219</v>
      </c>
    </row>
    <row r="7" spans="2:6" ht="24.95" customHeight="1" x14ac:dyDescent="0.2">
      <c r="B7" s="127" t="s">
        <v>1</v>
      </c>
      <c r="C7" s="87">
        <v>25</v>
      </c>
      <c r="D7" s="87">
        <v>25</v>
      </c>
      <c r="E7" s="88">
        <f t="shared" ref="E7:E19" si="0">C7-D7</f>
        <v>0</v>
      </c>
      <c r="F7" s="140"/>
    </row>
    <row r="8" spans="2:6" ht="110.25" x14ac:dyDescent="0.2">
      <c r="B8" s="127" t="s">
        <v>2</v>
      </c>
      <c r="C8" s="87">
        <v>23</v>
      </c>
      <c r="D8" s="87">
        <v>24</v>
      </c>
      <c r="E8" s="88">
        <f t="shared" si="0"/>
        <v>-1</v>
      </c>
      <c r="F8" s="139" t="s">
        <v>225</v>
      </c>
    </row>
    <row r="9" spans="2:6" ht="24.95" customHeight="1" x14ac:dyDescent="0.2">
      <c r="B9" s="127" t="s">
        <v>3</v>
      </c>
      <c r="C9" s="87">
        <v>52</v>
      </c>
      <c r="D9" s="87">
        <v>52</v>
      </c>
      <c r="E9" s="88">
        <f t="shared" si="0"/>
        <v>0</v>
      </c>
      <c r="F9" s="139"/>
    </row>
    <row r="10" spans="2:6" ht="94.5" x14ac:dyDescent="0.2">
      <c r="B10" s="127" t="s">
        <v>4</v>
      </c>
      <c r="C10" s="87">
        <v>30</v>
      </c>
      <c r="D10" s="87">
        <v>29</v>
      </c>
      <c r="E10" s="88">
        <f t="shared" si="0"/>
        <v>1</v>
      </c>
      <c r="F10" s="139" t="s">
        <v>226</v>
      </c>
    </row>
    <row r="11" spans="2:6" ht="24.95" customHeight="1" x14ac:dyDescent="0.2">
      <c r="B11" s="127" t="s">
        <v>5</v>
      </c>
      <c r="C11" s="87">
        <v>24</v>
      </c>
      <c r="D11" s="87">
        <v>24</v>
      </c>
      <c r="E11" s="88">
        <f t="shared" si="0"/>
        <v>0</v>
      </c>
      <c r="F11" s="139"/>
    </row>
    <row r="12" spans="2:6" ht="31.5" x14ac:dyDescent="0.2">
      <c r="B12" s="127" t="s">
        <v>6</v>
      </c>
      <c r="C12" s="87">
        <v>37</v>
      </c>
      <c r="D12" s="87">
        <v>38</v>
      </c>
      <c r="E12" s="88">
        <f t="shared" si="0"/>
        <v>-1</v>
      </c>
      <c r="F12" s="139" t="s">
        <v>220</v>
      </c>
    </row>
    <row r="13" spans="2:6" ht="24.95" customHeight="1" x14ac:dyDescent="0.2">
      <c r="B13" s="127" t="s">
        <v>7</v>
      </c>
      <c r="C13" s="87">
        <v>33</v>
      </c>
      <c r="D13" s="87">
        <v>33</v>
      </c>
      <c r="E13" s="88">
        <f t="shared" si="0"/>
        <v>0</v>
      </c>
      <c r="F13" s="139"/>
    </row>
    <row r="14" spans="2:6" ht="129" customHeight="1" x14ac:dyDescent="0.2">
      <c r="B14" s="127" t="s">
        <v>8</v>
      </c>
      <c r="C14" s="87">
        <v>45</v>
      </c>
      <c r="D14" s="87">
        <v>46</v>
      </c>
      <c r="E14" s="88">
        <f t="shared" si="0"/>
        <v>-1</v>
      </c>
      <c r="F14" s="141" t="s">
        <v>221</v>
      </c>
    </row>
    <row r="15" spans="2:6" ht="24.95" customHeight="1" x14ac:dyDescent="0.2">
      <c r="B15" s="127" t="s">
        <v>9</v>
      </c>
      <c r="C15" s="87">
        <v>32</v>
      </c>
      <c r="D15" s="89">
        <v>32</v>
      </c>
      <c r="E15" s="88">
        <f t="shared" si="0"/>
        <v>0</v>
      </c>
      <c r="F15" s="139"/>
    </row>
    <row r="16" spans="2:6" ht="239.25" customHeight="1" x14ac:dyDescent="0.2">
      <c r="B16" s="127" t="s">
        <v>10</v>
      </c>
      <c r="C16" s="87">
        <v>26</v>
      </c>
      <c r="D16" s="87">
        <v>32</v>
      </c>
      <c r="E16" s="88">
        <f t="shared" si="0"/>
        <v>-6</v>
      </c>
      <c r="F16" s="141" t="s">
        <v>222</v>
      </c>
    </row>
    <row r="17" spans="2:6" ht="24.95" customHeight="1" x14ac:dyDescent="0.2">
      <c r="B17" s="127" t="s">
        <v>11</v>
      </c>
      <c r="C17" s="87">
        <v>39</v>
      </c>
      <c r="D17" s="87">
        <v>39</v>
      </c>
      <c r="E17" s="88">
        <f t="shared" si="0"/>
        <v>0</v>
      </c>
      <c r="F17" s="139"/>
    </row>
    <row r="18" spans="2:6" ht="24.95" customHeight="1" x14ac:dyDescent="0.2">
      <c r="B18" s="127" t="s">
        <v>12</v>
      </c>
      <c r="C18" s="87">
        <v>40</v>
      </c>
      <c r="D18" s="87">
        <v>40</v>
      </c>
      <c r="E18" s="88">
        <f t="shared" si="0"/>
        <v>0</v>
      </c>
      <c r="F18" s="139"/>
    </row>
    <row r="19" spans="2:6" ht="24.95" customHeight="1" x14ac:dyDescent="0.2">
      <c r="B19" s="127" t="s">
        <v>13</v>
      </c>
      <c r="C19" s="87">
        <v>24</v>
      </c>
      <c r="D19" s="87">
        <v>24</v>
      </c>
      <c r="E19" s="88">
        <f t="shared" si="0"/>
        <v>0</v>
      </c>
      <c r="F19" s="139"/>
    </row>
    <row r="20" spans="2:6" ht="24.95" customHeight="1" x14ac:dyDescent="0.2">
      <c r="B20" s="128" t="s">
        <v>16</v>
      </c>
      <c r="C20" s="90">
        <f>SUM(C6:C19)</f>
        <v>474</v>
      </c>
      <c r="D20" s="90">
        <f>SUM(D6:D19)</f>
        <v>481</v>
      </c>
      <c r="E20" s="90">
        <f>SUM(E6:E19)</f>
        <v>-7</v>
      </c>
      <c r="F20" s="91"/>
    </row>
  </sheetData>
  <sheetProtection formatCells="0" formatColumns="0" formatRows="0" selectLockedCells="1"/>
  <mergeCells count="4">
    <mergeCell ref="C4:E4"/>
    <mergeCell ref="B4:B5"/>
    <mergeCell ref="F4:F5"/>
    <mergeCell ref="B2:F2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5" fitToWidth="0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499A-C45C-434C-9BA6-833791C28206}">
  <dimension ref="B1:Q20"/>
  <sheetViews>
    <sheetView tabSelected="1" view="pageBreakPreview" topLeftCell="A4" zoomScale="80" zoomScaleNormal="90" zoomScaleSheetLayoutView="80" workbookViewId="0">
      <selection activeCell="C6" sqref="C6:C19"/>
    </sheetView>
  </sheetViews>
  <sheetFormatPr defaultRowHeight="12.75" x14ac:dyDescent="0.2"/>
  <cols>
    <col min="1" max="1" width="2" style="2" customWidth="1"/>
    <col min="2" max="3" width="31.42578125" style="2" customWidth="1"/>
    <col min="4" max="5" width="11.140625" style="2" customWidth="1"/>
    <col min="6" max="6" width="12" style="2" customWidth="1"/>
    <col min="7" max="7" width="12.42578125" style="2" customWidth="1"/>
    <col min="8" max="8" width="12.140625" style="2" customWidth="1"/>
    <col min="9" max="9" width="11.7109375" style="2" customWidth="1"/>
    <col min="10" max="10" width="11.85546875" style="2" customWidth="1"/>
    <col min="11" max="11" width="11.42578125" style="2" customWidth="1"/>
    <col min="12" max="12" width="12.7109375" style="2" customWidth="1"/>
    <col min="13" max="13" width="12.5703125" style="2" customWidth="1"/>
    <col min="14" max="14" width="9.140625" style="2"/>
    <col min="15" max="15" width="11.7109375" style="2" bestFit="1" customWidth="1"/>
    <col min="16" max="16" width="12.85546875" style="2" customWidth="1"/>
    <col min="17" max="17" width="12.28515625" style="2" customWidth="1"/>
    <col min="18" max="16384" width="9.140625" style="2"/>
  </cols>
  <sheetData>
    <row r="1" spans="2:17" ht="20.25" customHeight="1" x14ac:dyDescent="0.2">
      <c r="B1" s="223" t="s">
        <v>178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</row>
    <row r="2" spans="2:17" ht="24" customHeight="1" x14ac:dyDescent="0.2"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</row>
    <row r="3" spans="2:17" ht="9" customHeight="1" x14ac:dyDescent="0.2">
      <c r="I3" s="220"/>
      <c r="J3" s="220"/>
      <c r="K3" s="220"/>
    </row>
    <row r="4" spans="2:17" ht="159" customHeight="1" x14ac:dyDescent="0.2">
      <c r="B4" s="212" t="s">
        <v>14</v>
      </c>
      <c r="C4" s="186"/>
      <c r="D4" s="226" t="s">
        <v>99</v>
      </c>
      <c r="E4" s="35"/>
      <c r="F4" s="227" t="s">
        <v>176</v>
      </c>
      <c r="G4" s="227"/>
      <c r="H4" s="227" t="s">
        <v>177</v>
      </c>
      <c r="I4" s="227"/>
      <c r="J4" s="227" t="s">
        <v>169</v>
      </c>
      <c r="K4" s="227"/>
      <c r="L4" s="224" t="s">
        <v>208</v>
      </c>
      <c r="M4" s="228" t="s">
        <v>166</v>
      </c>
    </row>
    <row r="5" spans="2:17" ht="145.5" customHeight="1" x14ac:dyDescent="0.2">
      <c r="B5" s="214"/>
      <c r="C5" s="187"/>
      <c r="D5" s="226"/>
      <c r="E5" s="35"/>
      <c r="F5" s="35" t="s">
        <v>116</v>
      </c>
      <c r="G5" s="25" t="s">
        <v>117</v>
      </c>
      <c r="H5" s="35" t="s">
        <v>116</v>
      </c>
      <c r="I5" s="25" t="s">
        <v>118</v>
      </c>
      <c r="J5" s="35" t="s">
        <v>119</v>
      </c>
      <c r="K5" s="25" t="s">
        <v>117</v>
      </c>
      <c r="L5" s="225"/>
      <c r="M5" s="228"/>
      <c r="O5" s="98"/>
      <c r="P5" s="98"/>
      <c r="Q5" s="98"/>
    </row>
    <row r="6" spans="2:17" ht="24.95" customHeight="1" x14ac:dyDescent="0.3">
      <c r="B6" s="127" t="s">
        <v>0</v>
      </c>
      <c r="C6" s="302">
        <f>D6+L6</f>
        <v>572</v>
      </c>
      <c r="D6" s="12">
        <v>223</v>
      </c>
      <c r="E6" s="12"/>
      <c r="F6" s="12">
        <v>18</v>
      </c>
      <c r="G6" s="78">
        <f t="shared" ref="G6:G20" si="0">F6/D6</f>
        <v>8.0717488789237665E-2</v>
      </c>
      <c r="H6" s="12">
        <v>81</v>
      </c>
      <c r="I6" s="78">
        <f t="shared" ref="I6:I20" si="1">H6/D6</f>
        <v>0.3632286995515695</v>
      </c>
      <c r="J6" s="12">
        <v>1</v>
      </c>
      <c r="K6" s="78">
        <f t="shared" ref="K6:K20" si="2">J6/D6</f>
        <v>4.4843049327354259E-3</v>
      </c>
      <c r="L6" s="12">
        <v>349</v>
      </c>
      <c r="M6" s="136" t="e">
        <f>L6/#REF!</f>
        <v>#REF!</v>
      </c>
      <c r="N6" s="41"/>
      <c r="O6" s="99"/>
      <c r="P6" s="100"/>
      <c r="Q6" s="100"/>
    </row>
    <row r="7" spans="2:17" ht="24.95" customHeight="1" x14ac:dyDescent="0.3">
      <c r="B7" s="127" t="s">
        <v>1</v>
      </c>
      <c r="C7" s="302">
        <f t="shared" ref="C7:C19" si="3">D7+L7</f>
        <v>143</v>
      </c>
      <c r="D7" s="12">
        <v>66</v>
      </c>
      <c r="E7" s="12"/>
      <c r="F7" s="12">
        <v>5</v>
      </c>
      <c r="G7" s="78">
        <f t="shared" si="0"/>
        <v>7.575757575757576E-2</v>
      </c>
      <c r="H7" s="12">
        <v>19</v>
      </c>
      <c r="I7" s="78">
        <f t="shared" si="1"/>
        <v>0.2878787878787879</v>
      </c>
      <c r="J7" s="12">
        <v>0</v>
      </c>
      <c r="K7" s="78">
        <f t="shared" si="2"/>
        <v>0</v>
      </c>
      <c r="L7" s="12">
        <v>77</v>
      </c>
      <c r="M7" s="136" t="e">
        <f>L7/#REF!</f>
        <v>#REF!</v>
      </c>
      <c r="N7" s="41"/>
      <c r="O7" s="99"/>
      <c r="P7" s="100"/>
      <c r="Q7" s="100"/>
    </row>
    <row r="8" spans="2:17" ht="24.95" customHeight="1" x14ac:dyDescent="0.3">
      <c r="B8" s="127" t="s">
        <v>2</v>
      </c>
      <c r="C8" s="302">
        <f t="shared" si="3"/>
        <v>108</v>
      </c>
      <c r="D8" s="12">
        <v>49</v>
      </c>
      <c r="E8" s="12"/>
      <c r="F8" s="12">
        <v>1</v>
      </c>
      <c r="G8" s="78">
        <f t="shared" si="0"/>
        <v>2.0408163265306121E-2</v>
      </c>
      <c r="H8" s="12">
        <v>15</v>
      </c>
      <c r="I8" s="78">
        <f t="shared" si="1"/>
        <v>0.30612244897959184</v>
      </c>
      <c r="J8" s="12">
        <v>0</v>
      </c>
      <c r="K8" s="78">
        <f t="shared" si="2"/>
        <v>0</v>
      </c>
      <c r="L8" s="12">
        <v>59</v>
      </c>
      <c r="M8" s="136" t="e">
        <f>L8/#REF!</f>
        <v>#REF!</v>
      </c>
      <c r="N8" s="41"/>
      <c r="O8" s="99"/>
      <c r="P8" s="100"/>
      <c r="Q8" s="100"/>
    </row>
    <row r="9" spans="2:17" ht="24.95" customHeight="1" x14ac:dyDescent="0.3">
      <c r="B9" s="127" t="s">
        <v>3</v>
      </c>
      <c r="C9" s="302">
        <f t="shared" si="3"/>
        <v>729</v>
      </c>
      <c r="D9" s="12">
        <v>361</v>
      </c>
      <c r="E9" s="12"/>
      <c r="F9" s="12">
        <v>33</v>
      </c>
      <c r="G9" s="78">
        <f t="shared" si="0"/>
        <v>9.141274238227147E-2</v>
      </c>
      <c r="H9" s="12">
        <v>124</v>
      </c>
      <c r="I9" s="78">
        <f t="shared" si="1"/>
        <v>0.34349030470914127</v>
      </c>
      <c r="J9" s="12">
        <v>0</v>
      </c>
      <c r="K9" s="78">
        <f t="shared" si="2"/>
        <v>0</v>
      </c>
      <c r="L9" s="12">
        <v>368</v>
      </c>
      <c r="M9" s="136" t="e">
        <f>L9/#REF!</f>
        <v>#REF!</v>
      </c>
      <c r="N9" s="41"/>
      <c r="O9" s="99"/>
      <c r="P9" s="100"/>
      <c r="Q9" s="100"/>
    </row>
    <row r="10" spans="2:17" ht="24.95" customHeight="1" x14ac:dyDescent="0.3">
      <c r="B10" s="127" t="s">
        <v>4</v>
      </c>
      <c r="C10" s="302">
        <f t="shared" si="3"/>
        <v>269</v>
      </c>
      <c r="D10" s="12">
        <v>197</v>
      </c>
      <c r="E10" s="12"/>
      <c r="F10" s="12">
        <v>11</v>
      </c>
      <c r="G10" s="78">
        <f t="shared" si="0"/>
        <v>5.5837563451776651E-2</v>
      </c>
      <c r="H10" s="12">
        <v>102</v>
      </c>
      <c r="I10" s="78">
        <f t="shared" si="1"/>
        <v>0.51776649746192893</v>
      </c>
      <c r="J10" s="12">
        <v>0</v>
      </c>
      <c r="K10" s="78">
        <f t="shared" si="2"/>
        <v>0</v>
      </c>
      <c r="L10" s="12">
        <v>72</v>
      </c>
      <c r="M10" s="136" t="e">
        <f>L10/#REF!</f>
        <v>#REF!</v>
      </c>
      <c r="N10" s="41"/>
      <c r="O10" s="99"/>
      <c r="P10" s="100"/>
      <c r="Q10" s="100"/>
    </row>
    <row r="11" spans="2:17" ht="24.95" customHeight="1" x14ac:dyDescent="0.3">
      <c r="B11" s="127" t="s">
        <v>5</v>
      </c>
      <c r="C11" s="302">
        <f t="shared" si="3"/>
        <v>469</v>
      </c>
      <c r="D11" s="12">
        <v>122</v>
      </c>
      <c r="E11" s="12"/>
      <c r="F11" s="12">
        <v>12</v>
      </c>
      <c r="G11" s="78">
        <f t="shared" si="0"/>
        <v>9.8360655737704916E-2</v>
      </c>
      <c r="H11" s="32">
        <v>24</v>
      </c>
      <c r="I11" s="78">
        <f t="shared" si="1"/>
        <v>0.19672131147540983</v>
      </c>
      <c r="J11" s="12">
        <v>0</v>
      </c>
      <c r="K11" s="78">
        <f t="shared" si="2"/>
        <v>0</v>
      </c>
      <c r="L11" s="12">
        <v>347</v>
      </c>
      <c r="M11" s="136" t="e">
        <f>L11/#REF!</f>
        <v>#REF!</v>
      </c>
      <c r="N11" s="41"/>
      <c r="O11" s="99"/>
      <c r="P11" s="100"/>
      <c r="Q11" s="100"/>
    </row>
    <row r="12" spans="2:17" ht="24.95" customHeight="1" x14ac:dyDescent="0.3">
      <c r="B12" s="127" t="s">
        <v>6</v>
      </c>
      <c r="C12" s="302">
        <f t="shared" si="3"/>
        <v>159</v>
      </c>
      <c r="D12" s="12">
        <v>19</v>
      </c>
      <c r="E12" s="12"/>
      <c r="F12" s="12">
        <v>0</v>
      </c>
      <c r="G12" s="78">
        <f t="shared" si="0"/>
        <v>0</v>
      </c>
      <c r="H12" s="12">
        <v>4</v>
      </c>
      <c r="I12" s="78">
        <f t="shared" si="1"/>
        <v>0.21052631578947367</v>
      </c>
      <c r="J12" s="12">
        <v>0</v>
      </c>
      <c r="K12" s="78">
        <f t="shared" si="2"/>
        <v>0</v>
      </c>
      <c r="L12" s="12">
        <v>140</v>
      </c>
      <c r="M12" s="136" t="e">
        <f>L12/#REF!</f>
        <v>#REF!</v>
      </c>
      <c r="N12" s="41"/>
      <c r="O12" s="99"/>
      <c r="P12" s="100"/>
      <c r="Q12" s="100"/>
    </row>
    <row r="13" spans="2:17" ht="24.95" customHeight="1" x14ac:dyDescent="0.3">
      <c r="B13" s="127" t="s">
        <v>7</v>
      </c>
      <c r="C13" s="302">
        <f t="shared" si="3"/>
        <v>160</v>
      </c>
      <c r="D13" s="12">
        <v>65</v>
      </c>
      <c r="E13" s="12"/>
      <c r="F13" s="12">
        <v>3</v>
      </c>
      <c r="G13" s="78">
        <f t="shared" si="0"/>
        <v>4.6153846153846156E-2</v>
      </c>
      <c r="H13" s="12">
        <v>31</v>
      </c>
      <c r="I13" s="78">
        <f t="shared" si="1"/>
        <v>0.47692307692307695</v>
      </c>
      <c r="J13" s="12">
        <v>0</v>
      </c>
      <c r="K13" s="78">
        <f t="shared" si="2"/>
        <v>0</v>
      </c>
      <c r="L13" s="12">
        <v>95</v>
      </c>
      <c r="M13" s="136" t="e">
        <f>L13/#REF!</f>
        <v>#REF!</v>
      </c>
      <c r="N13" s="41"/>
      <c r="O13" s="99"/>
      <c r="P13" s="100"/>
      <c r="Q13" s="100"/>
    </row>
    <row r="14" spans="2:17" ht="24.95" customHeight="1" x14ac:dyDescent="0.3">
      <c r="B14" s="127" t="s">
        <v>8</v>
      </c>
      <c r="C14" s="302">
        <f t="shared" si="3"/>
        <v>266</v>
      </c>
      <c r="D14" s="12">
        <v>128</v>
      </c>
      <c r="E14" s="12"/>
      <c r="F14" s="12">
        <v>12</v>
      </c>
      <c r="G14" s="78">
        <f t="shared" si="0"/>
        <v>9.375E-2</v>
      </c>
      <c r="H14" s="12">
        <v>41</v>
      </c>
      <c r="I14" s="78">
        <f t="shared" si="1"/>
        <v>0.3203125</v>
      </c>
      <c r="J14" s="12">
        <v>0</v>
      </c>
      <c r="K14" s="78">
        <f t="shared" si="2"/>
        <v>0</v>
      </c>
      <c r="L14" s="12">
        <v>138</v>
      </c>
      <c r="M14" s="136" t="e">
        <f>L14/#REF!</f>
        <v>#REF!</v>
      </c>
      <c r="N14" s="41"/>
      <c r="O14" s="99"/>
      <c r="P14" s="100"/>
      <c r="Q14" s="100"/>
    </row>
    <row r="15" spans="2:17" ht="24.95" customHeight="1" x14ac:dyDescent="0.3">
      <c r="B15" s="127" t="s">
        <v>9</v>
      </c>
      <c r="C15" s="302">
        <f t="shared" si="3"/>
        <v>291</v>
      </c>
      <c r="D15" s="12">
        <v>216</v>
      </c>
      <c r="E15" s="12"/>
      <c r="F15" s="12">
        <v>13</v>
      </c>
      <c r="G15" s="78">
        <f t="shared" si="0"/>
        <v>6.0185185185185182E-2</v>
      </c>
      <c r="H15" s="12">
        <v>54</v>
      </c>
      <c r="I15" s="78">
        <f t="shared" si="1"/>
        <v>0.25</v>
      </c>
      <c r="J15" s="12">
        <v>0</v>
      </c>
      <c r="K15" s="78">
        <f t="shared" si="2"/>
        <v>0</v>
      </c>
      <c r="L15" s="12">
        <v>75</v>
      </c>
      <c r="M15" s="136" t="e">
        <f>L15/#REF!</f>
        <v>#REF!</v>
      </c>
      <c r="N15" s="41"/>
      <c r="O15" s="99"/>
      <c r="P15" s="100"/>
      <c r="Q15" s="100"/>
    </row>
    <row r="16" spans="2:17" ht="24.95" customHeight="1" x14ac:dyDescent="0.3">
      <c r="B16" s="127" t="s">
        <v>10</v>
      </c>
      <c r="C16" s="302">
        <f t="shared" si="3"/>
        <v>259</v>
      </c>
      <c r="D16" s="12">
        <v>30</v>
      </c>
      <c r="E16" s="12"/>
      <c r="F16" s="12">
        <v>0</v>
      </c>
      <c r="G16" s="78">
        <f t="shared" si="0"/>
        <v>0</v>
      </c>
      <c r="H16" s="12">
        <v>8</v>
      </c>
      <c r="I16" s="78">
        <f t="shared" si="1"/>
        <v>0.26666666666666666</v>
      </c>
      <c r="J16" s="12">
        <v>0</v>
      </c>
      <c r="K16" s="78">
        <f t="shared" si="2"/>
        <v>0</v>
      </c>
      <c r="L16" s="12">
        <v>229</v>
      </c>
      <c r="M16" s="136" t="e">
        <f>L16/#REF!</f>
        <v>#REF!</v>
      </c>
      <c r="N16" s="41"/>
      <c r="O16" s="99"/>
      <c r="P16" s="100"/>
      <c r="Q16" s="100"/>
    </row>
    <row r="17" spans="2:17" ht="24.95" customHeight="1" x14ac:dyDescent="0.3">
      <c r="B17" s="127" t="s">
        <v>11</v>
      </c>
      <c r="C17" s="302">
        <f t="shared" si="3"/>
        <v>514</v>
      </c>
      <c r="D17" s="12">
        <v>33</v>
      </c>
      <c r="E17" s="12"/>
      <c r="F17" s="12">
        <v>9</v>
      </c>
      <c r="G17" s="78">
        <f t="shared" si="0"/>
        <v>0.27272727272727271</v>
      </c>
      <c r="H17" s="12">
        <v>22</v>
      </c>
      <c r="I17" s="78">
        <f t="shared" si="1"/>
        <v>0.66666666666666663</v>
      </c>
      <c r="J17" s="12">
        <v>0</v>
      </c>
      <c r="K17" s="78">
        <f t="shared" si="2"/>
        <v>0</v>
      </c>
      <c r="L17" s="12">
        <v>481</v>
      </c>
      <c r="M17" s="136" t="e">
        <f>L17/#REF!</f>
        <v>#REF!</v>
      </c>
      <c r="N17" s="41"/>
      <c r="O17" s="99"/>
      <c r="P17" s="100"/>
      <c r="Q17" s="100"/>
    </row>
    <row r="18" spans="2:17" ht="24.95" customHeight="1" x14ac:dyDescent="0.3">
      <c r="B18" s="127" t="s">
        <v>12</v>
      </c>
      <c r="C18" s="302">
        <f t="shared" si="3"/>
        <v>68</v>
      </c>
      <c r="D18" s="12">
        <v>4</v>
      </c>
      <c r="E18" s="12"/>
      <c r="F18" s="12">
        <v>0</v>
      </c>
      <c r="G18" s="78">
        <f t="shared" si="0"/>
        <v>0</v>
      </c>
      <c r="H18" s="12">
        <v>2</v>
      </c>
      <c r="I18" s="78">
        <f t="shared" si="1"/>
        <v>0.5</v>
      </c>
      <c r="J18" s="12">
        <v>0</v>
      </c>
      <c r="K18" s="78">
        <f t="shared" si="2"/>
        <v>0</v>
      </c>
      <c r="L18" s="12">
        <v>64</v>
      </c>
      <c r="M18" s="136" t="e">
        <f>L18/#REF!</f>
        <v>#REF!</v>
      </c>
      <c r="N18" s="41"/>
      <c r="O18" s="99"/>
      <c r="P18" s="100"/>
      <c r="Q18" s="100"/>
    </row>
    <row r="19" spans="2:17" ht="24.95" customHeight="1" x14ac:dyDescent="0.3">
      <c r="B19" s="127" t="s">
        <v>13</v>
      </c>
      <c r="C19" s="302">
        <f t="shared" si="3"/>
        <v>239</v>
      </c>
      <c r="D19" s="12">
        <v>135</v>
      </c>
      <c r="E19" s="12"/>
      <c r="F19" s="12">
        <v>17</v>
      </c>
      <c r="G19" s="78">
        <f t="shared" si="0"/>
        <v>0.12592592592592591</v>
      </c>
      <c r="H19" s="12">
        <v>34</v>
      </c>
      <c r="I19" s="78">
        <f t="shared" si="1"/>
        <v>0.25185185185185183</v>
      </c>
      <c r="J19" s="12">
        <v>0</v>
      </c>
      <c r="K19" s="78">
        <f t="shared" si="2"/>
        <v>0</v>
      </c>
      <c r="L19" s="12">
        <v>104</v>
      </c>
      <c r="M19" s="136" t="e">
        <f>L19/#REF!</f>
        <v>#REF!</v>
      </c>
      <c r="N19" s="41"/>
      <c r="O19" s="99"/>
      <c r="P19" s="100"/>
      <c r="Q19" s="100"/>
    </row>
    <row r="20" spans="2:17" ht="24.95" customHeight="1" x14ac:dyDescent="0.3">
      <c r="B20" s="128" t="s">
        <v>16</v>
      </c>
      <c r="C20" s="128"/>
      <c r="D20" s="9">
        <f>SUM(D6:D19)</f>
        <v>1648</v>
      </c>
      <c r="E20" s="9"/>
      <c r="F20" s="9">
        <f>SUM(F6:F19)</f>
        <v>134</v>
      </c>
      <c r="G20" s="103">
        <f t="shared" si="0"/>
        <v>8.1310679611650491E-2</v>
      </c>
      <c r="H20" s="9">
        <f>SUM(H6:H19)</f>
        <v>561</v>
      </c>
      <c r="I20" s="103">
        <f t="shared" si="1"/>
        <v>0.34041262135922329</v>
      </c>
      <c r="J20" s="9">
        <f>SUM(J6:J19)</f>
        <v>1</v>
      </c>
      <c r="K20" s="103">
        <f t="shared" si="2"/>
        <v>6.0679611650485432E-4</v>
      </c>
      <c r="L20" s="9">
        <f>SUM(L6:L19)</f>
        <v>2598</v>
      </c>
      <c r="M20" s="137" t="e">
        <f>L20/#REF!</f>
        <v>#REF!</v>
      </c>
      <c r="N20" s="41"/>
      <c r="O20" s="101"/>
      <c r="P20" s="102"/>
      <c r="Q20" s="102"/>
    </row>
  </sheetData>
  <sheetProtection formatCells="0" formatColumns="0" formatRows="0" selectLockedCells="1"/>
  <mergeCells count="9">
    <mergeCell ref="B1:M2"/>
    <mergeCell ref="L4:L5"/>
    <mergeCell ref="D4:D5"/>
    <mergeCell ref="H4:I4"/>
    <mergeCell ref="J4:K4"/>
    <mergeCell ref="B4:B5"/>
    <mergeCell ref="F4:G4"/>
    <mergeCell ref="I3:K3"/>
    <mergeCell ref="M4:M5"/>
  </mergeCells>
  <phoneticPr fontId="12" type="noConversion"/>
  <printOptions horizontalCentered="1"/>
  <pageMargins left="0.59055118110236227" right="0.59055118110236227" top="0.59055118110236227" bottom="0.47244094488188981" header="0.51181102362204722" footer="0.51181102362204722"/>
  <pageSetup paperSize="9" scale="72" fitToWidth="0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E6C2-DE52-459C-8C8C-83CB8B6E1436}">
  <sheetPr>
    <pageSetUpPr fitToPage="1"/>
  </sheetPr>
  <dimension ref="B1:T23"/>
  <sheetViews>
    <sheetView view="pageBreakPreview" zoomScale="70" zoomScaleNormal="90" zoomScaleSheetLayoutView="70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1.42578125" style="2" customWidth="1"/>
    <col min="3" max="3" width="11.7109375" style="2" customWidth="1"/>
    <col min="4" max="4" width="10" style="2" customWidth="1"/>
    <col min="5" max="5" width="10.7109375" style="2" customWidth="1"/>
    <col min="6" max="6" width="10.28515625" style="2" customWidth="1"/>
    <col min="7" max="7" width="8.7109375" style="2" customWidth="1"/>
    <col min="8" max="8" width="11.5703125" style="2" customWidth="1"/>
    <col min="9" max="9" width="8.7109375" style="2" customWidth="1"/>
    <col min="10" max="10" width="11.7109375" style="2" customWidth="1"/>
    <col min="11" max="11" width="8.7109375" style="2" customWidth="1"/>
    <col min="12" max="12" width="12.85546875" style="2" customWidth="1"/>
    <col min="13" max="13" width="10.28515625" style="2" customWidth="1"/>
    <col min="14" max="14" width="11.42578125" style="2" customWidth="1"/>
    <col min="15" max="15" width="10" style="2" customWidth="1"/>
    <col min="16" max="16" width="11.7109375" style="2" customWidth="1"/>
    <col min="17" max="17" width="10.140625" style="2" customWidth="1"/>
    <col min="18" max="18" width="11.42578125" style="2" customWidth="1"/>
    <col min="19" max="19" width="10.28515625" style="2" customWidth="1"/>
    <col min="20" max="20" width="12.7109375" style="2" customWidth="1"/>
    <col min="21" max="16384" width="9.140625" style="2"/>
  </cols>
  <sheetData>
    <row r="1" spans="2:20" ht="15" customHeight="1" x14ac:dyDescent="0.2">
      <c r="B1" s="223" t="s">
        <v>179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</row>
    <row r="2" spans="2:20" ht="24" customHeight="1" x14ac:dyDescent="0.2"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</row>
    <row r="3" spans="2:20" ht="13.5" customHeight="1" x14ac:dyDescent="0.3">
      <c r="B3" s="40"/>
      <c r="C3" s="40"/>
      <c r="D3" s="40"/>
      <c r="E3" s="40"/>
      <c r="F3" s="40"/>
      <c r="G3" s="40"/>
      <c r="H3" s="40"/>
      <c r="I3" s="40"/>
      <c r="J3" s="40"/>
      <c r="K3" s="40"/>
      <c r="L3" s="220"/>
      <c r="M3" s="220"/>
      <c r="N3" s="220"/>
      <c r="O3" s="220"/>
      <c r="P3" s="220"/>
      <c r="Q3" s="38"/>
      <c r="R3" s="38"/>
    </row>
    <row r="4" spans="2:20" ht="24.75" customHeight="1" x14ac:dyDescent="0.2">
      <c r="B4" s="221" t="s">
        <v>14</v>
      </c>
      <c r="C4" s="230" t="s">
        <v>180</v>
      </c>
      <c r="D4" s="231"/>
      <c r="E4" s="231"/>
      <c r="F4" s="232"/>
      <c r="G4" s="236" t="s">
        <v>71</v>
      </c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8"/>
    </row>
    <row r="5" spans="2:20" ht="128.25" customHeight="1" x14ac:dyDescent="0.2">
      <c r="B5" s="221"/>
      <c r="C5" s="233"/>
      <c r="D5" s="234"/>
      <c r="E5" s="234"/>
      <c r="F5" s="235"/>
      <c r="G5" s="227" t="s">
        <v>182</v>
      </c>
      <c r="H5" s="227"/>
      <c r="I5" s="227" t="s">
        <v>183</v>
      </c>
      <c r="J5" s="227"/>
      <c r="K5" s="227" t="s">
        <v>184</v>
      </c>
      <c r="L5" s="227"/>
      <c r="M5" s="190" t="s">
        <v>186</v>
      </c>
      <c r="N5" s="191"/>
      <c r="O5" s="191"/>
      <c r="P5" s="192"/>
      <c r="Q5" s="190" t="s">
        <v>189</v>
      </c>
      <c r="R5" s="192"/>
    </row>
    <row r="6" spans="2:20" ht="192.75" customHeight="1" thickBot="1" x14ac:dyDescent="0.25">
      <c r="B6" s="221"/>
      <c r="C6" s="57" t="s">
        <v>190</v>
      </c>
      <c r="D6" s="58" t="s">
        <v>162</v>
      </c>
      <c r="E6" s="57" t="s">
        <v>181</v>
      </c>
      <c r="F6" s="58" t="s">
        <v>162</v>
      </c>
      <c r="G6" s="35" t="s">
        <v>69</v>
      </c>
      <c r="H6" s="25" t="s">
        <v>70</v>
      </c>
      <c r="I6" s="35" t="s">
        <v>69</v>
      </c>
      <c r="J6" s="25" t="s">
        <v>70</v>
      </c>
      <c r="K6" s="35" t="s">
        <v>69</v>
      </c>
      <c r="L6" s="25" t="s">
        <v>185</v>
      </c>
      <c r="M6" s="35" t="s">
        <v>188</v>
      </c>
      <c r="N6" s="26" t="s">
        <v>70</v>
      </c>
      <c r="O6" s="34" t="s">
        <v>187</v>
      </c>
      <c r="P6" s="25" t="s">
        <v>70</v>
      </c>
      <c r="Q6" s="35" t="s">
        <v>69</v>
      </c>
      <c r="R6" s="25" t="s">
        <v>70</v>
      </c>
    </row>
    <row r="7" spans="2:20" ht="30" customHeight="1" thickBot="1" x14ac:dyDescent="0.25">
      <c r="B7" s="127" t="s">
        <v>0</v>
      </c>
      <c r="C7" s="50">
        <v>827</v>
      </c>
      <c r="D7" s="156">
        <v>0</v>
      </c>
      <c r="E7" s="50">
        <v>1524</v>
      </c>
      <c r="F7" s="157">
        <v>9</v>
      </c>
      <c r="G7" s="134">
        <v>87</v>
      </c>
      <c r="H7" s="65">
        <f>G7/(C7+E7)</f>
        <v>3.7005529561888559E-2</v>
      </c>
      <c r="I7" s="134">
        <v>672</v>
      </c>
      <c r="J7" s="65">
        <f>I7/(C7+E7)</f>
        <v>0.2858358145470013</v>
      </c>
      <c r="K7" s="134">
        <v>208</v>
      </c>
      <c r="L7" s="65">
        <f>K7/C7</f>
        <v>0.25151148730350664</v>
      </c>
      <c r="M7" s="134">
        <v>305</v>
      </c>
      <c r="N7" s="65">
        <f>M7/C7</f>
        <v>0.36880290205562272</v>
      </c>
      <c r="O7" s="134">
        <v>1037</v>
      </c>
      <c r="P7" s="65">
        <f>O7/E7</f>
        <v>0.68044619422572183</v>
      </c>
      <c r="Q7" s="134">
        <v>42</v>
      </c>
      <c r="R7" s="65">
        <f>Q7/(C7+E7)</f>
        <v>1.7864738409187581E-2</v>
      </c>
      <c r="S7" s="24"/>
      <c r="T7" s="53" t="b">
        <f>C7+E7=G7+I7+K7+M7+O7+Q7</f>
        <v>1</v>
      </c>
    </row>
    <row r="8" spans="2:20" ht="30" customHeight="1" thickBot="1" x14ac:dyDescent="0.25">
      <c r="B8" s="127" t="s">
        <v>1</v>
      </c>
      <c r="C8" s="50">
        <v>203</v>
      </c>
      <c r="D8" s="156">
        <v>6</v>
      </c>
      <c r="E8" s="50">
        <v>218</v>
      </c>
      <c r="F8" s="157">
        <v>14</v>
      </c>
      <c r="G8" s="134">
        <v>14</v>
      </c>
      <c r="H8" s="65">
        <f t="shared" ref="H8:H21" si="0">G8/(C8+E8)</f>
        <v>3.3254156769596199E-2</v>
      </c>
      <c r="I8" s="134">
        <v>121</v>
      </c>
      <c r="J8" s="65">
        <f t="shared" ref="J8:J21" si="1">I8/(C8+E8)</f>
        <v>0.28741092636579574</v>
      </c>
      <c r="K8" s="134">
        <v>41</v>
      </c>
      <c r="L8" s="65">
        <f t="shared" ref="L8:L21" si="2">K8/C8</f>
        <v>0.2019704433497537</v>
      </c>
      <c r="M8" s="134">
        <v>112</v>
      </c>
      <c r="N8" s="65">
        <f t="shared" ref="N8:N21" si="3">M8/C8</f>
        <v>0.55172413793103448</v>
      </c>
      <c r="O8" s="134">
        <v>125</v>
      </c>
      <c r="P8" s="65">
        <f t="shared" ref="P8:P21" si="4">O8/E8</f>
        <v>0.57339449541284404</v>
      </c>
      <c r="Q8" s="134">
        <v>8</v>
      </c>
      <c r="R8" s="65">
        <f t="shared" ref="R8:R21" si="5">Q8/(C8+E8)</f>
        <v>1.9002375296912115E-2</v>
      </c>
      <c r="S8" s="24"/>
      <c r="T8" s="53" t="b">
        <f t="shared" ref="T8:T21" si="6">C8+E8=G8+I8+K8+M8+O8+Q8</f>
        <v>1</v>
      </c>
    </row>
    <row r="9" spans="2:20" ht="30" customHeight="1" thickBot="1" x14ac:dyDescent="0.25">
      <c r="B9" s="127" t="s">
        <v>2</v>
      </c>
      <c r="C9" s="50">
        <v>136</v>
      </c>
      <c r="D9" s="156">
        <v>6</v>
      </c>
      <c r="E9" s="50">
        <v>218</v>
      </c>
      <c r="F9" s="157">
        <v>6</v>
      </c>
      <c r="G9" s="134">
        <v>12</v>
      </c>
      <c r="H9" s="65">
        <f t="shared" si="0"/>
        <v>3.3898305084745763E-2</v>
      </c>
      <c r="I9" s="134">
        <v>43</v>
      </c>
      <c r="J9" s="65">
        <f t="shared" si="1"/>
        <v>0.12146892655367232</v>
      </c>
      <c r="K9" s="134">
        <v>34</v>
      </c>
      <c r="L9" s="65">
        <f t="shared" si="2"/>
        <v>0.25</v>
      </c>
      <c r="M9" s="134">
        <v>69</v>
      </c>
      <c r="N9" s="65">
        <f t="shared" si="3"/>
        <v>0.50735294117647056</v>
      </c>
      <c r="O9" s="134">
        <v>195</v>
      </c>
      <c r="P9" s="65">
        <f t="shared" si="4"/>
        <v>0.89449541284403666</v>
      </c>
      <c r="Q9" s="134">
        <v>1</v>
      </c>
      <c r="R9" s="65">
        <f t="shared" si="5"/>
        <v>2.8248587570621469E-3</v>
      </c>
      <c r="S9" s="24"/>
      <c r="T9" s="53" t="b">
        <f t="shared" si="6"/>
        <v>1</v>
      </c>
    </row>
    <row r="10" spans="2:20" ht="30" customHeight="1" thickBot="1" x14ac:dyDescent="0.25">
      <c r="B10" s="127" t="s">
        <v>3</v>
      </c>
      <c r="C10" s="50">
        <v>704</v>
      </c>
      <c r="D10" s="156">
        <v>83</v>
      </c>
      <c r="E10" s="50">
        <v>1116</v>
      </c>
      <c r="F10" s="157">
        <v>91</v>
      </c>
      <c r="G10" s="134">
        <v>36</v>
      </c>
      <c r="H10" s="65">
        <f t="shared" si="0"/>
        <v>1.9780219780219779E-2</v>
      </c>
      <c r="I10" s="134">
        <v>881</v>
      </c>
      <c r="J10" s="65">
        <f t="shared" si="1"/>
        <v>0.48406593406593407</v>
      </c>
      <c r="K10" s="134">
        <v>187</v>
      </c>
      <c r="L10" s="65">
        <f t="shared" si="2"/>
        <v>0.265625</v>
      </c>
      <c r="M10" s="134">
        <v>127</v>
      </c>
      <c r="N10" s="65">
        <f t="shared" si="3"/>
        <v>0.18039772727272727</v>
      </c>
      <c r="O10" s="134">
        <v>502</v>
      </c>
      <c r="P10" s="65">
        <f t="shared" si="4"/>
        <v>0.44982078853046598</v>
      </c>
      <c r="Q10" s="134">
        <v>87</v>
      </c>
      <c r="R10" s="65">
        <f t="shared" si="5"/>
        <v>4.7802197802197799E-2</v>
      </c>
      <c r="S10" s="24"/>
      <c r="T10" s="53" t="b">
        <f t="shared" si="6"/>
        <v>1</v>
      </c>
    </row>
    <row r="11" spans="2:20" ht="30" customHeight="1" thickBot="1" x14ac:dyDescent="0.25">
      <c r="B11" s="127" t="s">
        <v>4</v>
      </c>
      <c r="C11" s="50">
        <v>448</v>
      </c>
      <c r="D11" s="156">
        <v>30</v>
      </c>
      <c r="E11" s="50">
        <v>232</v>
      </c>
      <c r="F11" s="157">
        <v>12</v>
      </c>
      <c r="G11" s="134">
        <v>14</v>
      </c>
      <c r="H11" s="65">
        <f t="shared" si="0"/>
        <v>2.0588235294117647E-2</v>
      </c>
      <c r="I11" s="134">
        <v>216</v>
      </c>
      <c r="J11" s="65">
        <f t="shared" si="1"/>
        <v>0.31764705882352939</v>
      </c>
      <c r="K11" s="134">
        <v>95</v>
      </c>
      <c r="L11" s="65">
        <f t="shared" si="2"/>
        <v>0.21205357142857142</v>
      </c>
      <c r="M11" s="134">
        <v>154</v>
      </c>
      <c r="N11" s="65">
        <f t="shared" si="3"/>
        <v>0.34375</v>
      </c>
      <c r="O11" s="134">
        <v>152</v>
      </c>
      <c r="P11" s="65">
        <f t="shared" si="4"/>
        <v>0.65517241379310343</v>
      </c>
      <c r="Q11" s="134">
        <v>49</v>
      </c>
      <c r="R11" s="65">
        <f t="shared" si="5"/>
        <v>7.2058823529411759E-2</v>
      </c>
      <c r="S11" s="24"/>
      <c r="T11" s="53" t="b">
        <f t="shared" si="6"/>
        <v>1</v>
      </c>
    </row>
    <row r="12" spans="2:20" ht="30" customHeight="1" thickBot="1" x14ac:dyDescent="0.25">
      <c r="B12" s="127" t="s">
        <v>5</v>
      </c>
      <c r="C12" s="50">
        <v>216</v>
      </c>
      <c r="D12" s="156">
        <v>0</v>
      </c>
      <c r="E12" s="50">
        <v>540</v>
      </c>
      <c r="F12" s="157">
        <v>4</v>
      </c>
      <c r="G12" s="51">
        <v>2</v>
      </c>
      <c r="H12" s="65">
        <f t="shared" si="0"/>
        <v>2.6455026455026454E-3</v>
      </c>
      <c r="I12" s="51">
        <v>243</v>
      </c>
      <c r="J12" s="65">
        <f t="shared" si="1"/>
        <v>0.32142857142857145</v>
      </c>
      <c r="K12" s="51">
        <v>47</v>
      </c>
      <c r="L12" s="65">
        <f t="shared" si="2"/>
        <v>0.21759259259259259</v>
      </c>
      <c r="M12" s="134">
        <v>76</v>
      </c>
      <c r="N12" s="65">
        <f t="shared" si="3"/>
        <v>0.35185185185185186</v>
      </c>
      <c r="O12" s="133">
        <v>376</v>
      </c>
      <c r="P12" s="65">
        <f t="shared" si="4"/>
        <v>0.6962962962962963</v>
      </c>
      <c r="Q12" s="134">
        <v>12</v>
      </c>
      <c r="R12" s="65">
        <f t="shared" si="5"/>
        <v>1.5873015873015872E-2</v>
      </c>
      <c r="S12" s="24"/>
      <c r="T12" s="53" t="b">
        <f t="shared" si="6"/>
        <v>1</v>
      </c>
    </row>
    <row r="13" spans="2:20" ht="30" customHeight="1" thickBot="1" x14ac:dyDescent="0.25">
      <c r="B13" s="127" t="s">
        <v>6</v>
      </c>
      <c r="C13" s="50">
        <v>53</v>
      </c>
      <c r="D13" s="156">
        <v>1</v>
      </c>
      <c r="E13" s="50">
        <v>1485</v>
      </c>
      <c r="F13" s="157">
        <v>11</v>
      </c>
      <c r="G13" s="134">
        <v>1</v>
      </c>
      <c r="H13" s="65">
        <f t="shared" si="0"/>
        <v>6.5019505851755528E-4</v>
      </c>
      <c r="I13" s="134">
        <v>149</v>
      </c>
      <c r="J13" s="65">
        <f t="shared" si="1"/>
        <v>9.6879063719115741E-2</v>
      </c>
      <c r="K13" s="134">
        <v>7</v>
      </c>
      <c r="L13" s="65">
        <f t="shared" si="2"/>
        <v>0.13207547169811321</v>
      </c>
      <c r="M13" s="134">
        <v>27</v>
      </c>
      <c r="N13" s="65">
        <f t="shared" si="3"/>
        <v>0.50943396226415094</v>
      </c>
      <c r="O13" s="134">
        <v>1354</v>
      </c>
      <c r="P13" s="65">
        <f t="shared" si="4"/>
        <v>0.91178451178451181</v>
      </c>
      <c r="Q13" s="134">
        <v>0</v>
      </c>
      <c r="R13" s="65">
        <f t="shared" si="5"/>
        <v>0</v>
      </c>
      <c r="S13" s="24"/>
      <c r="T13" s="53" t="b">
        <f t="shared" si="6"/>
        <v>1</v>
      </c>
    </row>
    <row r="14" spans="2:20" ht="30" customHeight="1" thickBot="1" x14ac:dyDescent="0.25">
      <c r="B14" s="127" t="s">
        <v>7</v>
      </c>
      <c r="C14" s="50">
        <v>244</v>
      </c>
      <c r="D14" s="156">
        <v>16</v>
      </c>
      <c r="E14" s="50">
        <v>512</v>
      </c>
      <c r="F14" s="157">
        <v>8</v>
      </c>
      <c r="G14" s="134">
        <v>24</v>
      </c>
      <c r="H14" s="65">
        <f t="shared" si="0"/>
        <v>3.1746031746031744E-2</v>
      </c>
      <c r="I14" s="134">
        <v>291</v>
      </c>
      <c r="J14" s="65">
        <f t="shared" si="1"/>
        <v>0.38492063492063494</v>
      </c>
      <c r="K14" s="134">
        <v>31</v>
      </c>
      <c r="L14" s="65">
        <f t="shared" si="2"/>
        <v>0.12704918032786885</v>
      </c>
      <c r="M14" s="134">
        <v>77</v>
      </c>
      <c r="N14" s="65">
        <f t="shared" si="3"/>
        <v>0.3155737704918033</v>
      </c>
      <c r="O14" s="134">
        <v>320</v>
      </c>
      <c r="P14" s="65">
        <f t="shared" si="4"/>
        <v>0.625</v>
      </c>
      <c r="Q14" s="134">
        <v>13</v>
      </c>
      <c r="R14" s="65">
        <f t="shared" si="5"/>
        <v>1.7195767195767195E-2</v>
      </c>
      <c r="S14" s="24"/>
      <c r="T14" s="53" t="b">
        <f t="shared" si="6"/>
        <v>1</v>
      </c>
    </row>
    <row r="15" spans="2:20" ht="30" customHeight="1" thickBot="1" x14ac:dyDescent="0.25">
      <c r="B15" s="127" t="s">
        <v>8</v>
      </c>
      <c r="C15" s="50">
        <v>436</v>
      </c>
      <c r="D15" s="156">
        <v>25</v>
      </c>
      <c r="E15" s="50">
        <v>881</v>
      </c>
      <c r="F15" s="157">
        <v>43</v>
      </c>
      <c r="G15" s="134">
        <v>79</v>
      </c>
      <c r="H15" s="65">
        <f t="shared" si="0"/>
        <v>5.9984813971146543E-2</v>
      </c>
      <c r="I15" s="134">
        <v>259</v>
      </c>
      <c r="J15" s="65">
        <f t="shared" si="1"/>
        <v>0.19665907365223995</v>
      </c>
      <c r="K15" s="134">
        <v>67</v>
      </c>
      <c r="L15" s="65">
        <f t="shared" si="2"/>
        <v>0.1536697247706422</v>
      </c>
      <c r="M15" s="134">
        <v>156</v>
      </c>
      <c r="N15" s="65">
        <f t="shared" si="3"/>
        <v>0.3577981651376147</v>
      </c>
      <c r="O15" s="134">
        <v>729</v>
      </c>
      <c r="P15" s="65">
        <f t="shared" si="4"/>
        <v>0.82746878547105562</v>
      </c>
      <c r="Q15" s="134">
        <v>23</v>
      </c>
      <c r="R15" s="65">
        <f t="shared" si="5"/>
        <v>1.7463933181473046E-2</v>
      </c>
      <c r="S15" s="24"/>
      <c r="T15" s="53" t="b">
        <f t="shared" si="6"/>
        <v>0</v>
      </c>
    </row>
    <row r="16" spans="2:20" ht="30" customHeight="1" thickBot="1" x14ac:dyDescent="0.25">
      <c r="B16" s="127" t="s">
        <v>9</v>
      </c>
      <c r="C16" s="50">
        <v>846</v>
      </c>
      <c r="D16" s="156">
        <v>121</v>
      </c>
      <c r="E16" s="50">
        <v>271</v>
      </c>
      <c r="F16" s="157">
        <v>36</v>
      </c>
      <c r="G16" s="134">
        <v>129</v>
      </c>
      <c r="H16" s="65">
        <f t="shared" si="0"/>
        <v>0.11548791405550582</v>
      </c>
      <c r="I16" s="134">
        <v>446</v>
      </c>
      <c r="J16" s="65">
        <f t="shared" si="1"/>
        <v>0.39928379588182633</v>
      </c>
      <c r="K16" s="134">
        <v>162</v>
      </c>
      <c r="L16" s="65">
        <f t="shared" si="2"/>
        <v>0.19148936170212766</v>
      </c>
      <c r="M16" s="134">
        <v>219</v>
      </c>
      <c r="N16" s="65">
        <f t="shared" si="3"/>
        <v>0.25886524822695034</v>
      </c>
      <c r="O16" s="134">
        <v>138</v>
      </c>
      <c r="P16" s="65">
        <f t="shared" si="4"/>
        <v>0.5092250922509225</v>
      </c>
      <c r="Q16" s="134">
        <v>23</v>
      </c>
      <c r="R16" s="65">
        <f t="shared" si="5"/>
        <v>2.0590868397493287E-2</v>
      </c>
      <c r="S16" s="24"/>
      <c r="T16" s="53" t="b">
        <f t="shared" si="6"/>
        <v>1</v>
      </c>
    </row>
    <row r="17" spans="2:20" ht="30" customHeight="1" thickBot="1" x14ac:dyDescent="0.25">
      <c r="B17" s="127" t="s">
        <v>10</v>
      </c>
      <c r="C17" s="50">
        <v>89</v>
      </c>
      <c r="D17" s="156">
        <v>0</v>
      </c>
      <c r="E17" s="50">
        <v>539</v>
      </c>
      <c r="F17" s="157">
        <v>7</v>
      </c>
      <c r="G17" s="134">
        <v>7</v>
      </c>
      <c r="H17" s="65">
        <f t="shared" si="0"/>
        <v>1.1146496815286623E-2</v>
      </c>
      <c r="I17" s="134">
        <v>387</v>
      </c>
      <c r="J17" s="65">
        <f t="shared" si="1"/>
        <v>0.61624203821656054</v>
      </c>
      <c r="K17" s="134">
        <v>14</v>
      </c>
      <c r="L17" s="65">
        <f t="shared" si="2"/>
        <v>0.15730337078651685</v>
      </c>
      <c r="M17" s="134">
        <v>9</v>
      </c>
      <c r="N17" s="65">
        <f t="shared" si="3"/>
        <v>0.10112359550561797</v>
      </c>
      <c r="O17" s="134">
        <v>188</v>
      </c>
      <c r="P17" s="65">
        <f t="shared" si="4"/>
        <v>0.34879406307977734</v>
      </c>
      <c r="Q17" s="134">
        <v>16</v>
      </c>
      <c r="R17" s="65">
        <f t="shared" si="5"/>
        <v>2.5477707006369428E-2</v>
      </c>
      <c r="S17" s="24"/>
      <c r="T17" s="53" t="b">
        <f t="shared" si="6"/>
        <v>0</v>
      </c>
    </row>
    <row r="18" spans="2:20" ht="30" customHeight="1" thickBot="1" x14ac:dyDescent="0.25">
      <c r="B18" s="127" t="s">
        <v>11</v>
      </c>
      <c r="C18" s="50">
        <v>82</v>
      </c>
      <c r="D18" s="156">
        <v>1</v>
      </c>
      <c r="E18" s="50">
        <v>1183</v>
      </c>
      <c r="F18" s="157">
        <v>87</v>
      </c>
      <c r="G18" s="134">
        <v>41</v>
      </c>
      <c r="H18" s="65">
        <f t="shared" si="0"/>
        <v>3.241106719367589E-2</v>
      </c>
      <c r="I18" s="134">
        <v>338</v>
      </c>
      <c r="J18" s="65">
        <f t="shared" si="1"/>
        <v>0.26719367588932808</v>
      </c>
      <c r="K18" s="134">
        <v>71</v>
      </c>
      <c r="L18" s="65">
        <f t="shared" si="2"/>
        <v>0.86585365853658536</v>
      </c>
      <c r="M18" s="134">
        <v>22</v>
      </c>
      <c r="N18" s="65">
        <f t="shared" si="3"/>
        <v>0.26829268292682928</v>
      </c>
      <c r="O18" s="134">
        <v>699</v>
      </c>
      <c r="P18" s="65">
        <f t="shared" si="4"/>
        <v>0.59087066779374475</v>
      </c>
      <c r="Q18" s="134">
        <v>94</v>
      </c>
      <c r="R18" s="65">
        <f t="shared" si="5"/>
        <v>7.4308300395256918E-2</v>
      </c>
      <c r="S18" s="24"/>
      <c r="T18" s="53" t="b">
        <f t="shared" si="6"/>
        <v>1</v>
      </c>
    </row>
    <row r="19" spans="2:20" ht="30" customHeight="1" thickBot="1" x14ac:dyDescent="0.25">
      <c r="B19" s="127" t="s">
        <v>12</v>
      </c>
      <c r="C19" s="50">
        <v>15</v>
      </c>
      <c r="D19" s="156">
        <v>0</v>
      </c>
      <c r="E19" s="50">
        <v>520</v>
      </c>
      <c r="F19" s="157">
        <v>0</v>
      </c>
      <c r="G19" s="134">
        <v>19</v>
      </c>
      <c r="H19" s="65">
        <f t="shared" si="0"/>
        <v>3.5514018691588788E-2</v>
      </c>
      <c r="I19" s="134">
        <v>62</v>
      </c>
      <c r="J19" s="65">
        <f t="shared" si="1"/>
        <v>0.11588785046728972</v>
      </c>
      <c r="K19" s="134">
        <v>4</v>
      </c>
      <c r="L19" s="65">
        <f t="shared" si="2"/>
        <v>0.26666666666666666</v>
      </c>
      <c r="M19" s="134">
        <v>8</v>
      </c>
      <c r="N19" s="65">
        <f t="shared" si="3"/>
        <v>0.53333333333333333</v>
      </c>
      <c r="O19" s="134">
        <v>441</v>
      </c>
      <c r="P19" s="65">
        <f t="shared" si="4"/>
        <v>0.84807692307692306</v>
      </c>
      <c r="Q19" s="134">
        <v>1</v>
      </c>
      <c r="R19" s="65">
        <f t="shared" si="5"/>
        <v>1.869158878504673E-3</v>
      </c>
      <c r="S19" s="24"/>
      <c r="T19" s="53" t="b">
        <f t="shared" si="6"/>
        <v>1</v>
      </c>
    </row>
    <row r="20" spans="2:20" ht="30" customHeight="1" thickBot="1" x14ac:dyDescent="0.25">
      <c r="B20" s="127" t="s">
        <v>13</v>
      </c>
      <c r="C20" s="50">
        <v>221</v>
      </c>
      <c r="D20" s="156">
        <v>13</v>
      </c>
      <c r="E20" s="50">
        <v>287</v>
      </c>
      <c r="F20" s="157">
        <v>8</v>
      </c>
      <c r="G20" s="134">
        <v>20</v>
      </c>
      <c r="H20" s="65">
        <f t="shared" si="0"/>
        <v>3.937007874015748E-2</v>
      </c>
      <c r="I20" s="134">
        <v>251</v>
      </c>
      <c r="J20" s="65">
        <f t="shared" si="1"/>
        <v>0.49409448818897639</v>
      </c>
      <c r="K20" s="134">
        <v>63</v>
      </c>
      <c r="L20" s="65">
        <f t="shared" si="2"/>
        <v>0.28506787330316741</v>
      </c>
      <c r="M20" s="134">
        <v>12</v>
      </c>
      <c r="N20" s="65">
        <f t="shared" si="3"/>
        <v>5.4298642533936653E-2</v>
      </c>
      <c r="O20" s="134">
        <v>140</v>
      </c>
      <c r="P20" s="65">
        <f t="shared" si="4"/>
        <v>0.48780487804878048</v>
      </c>
      <c r="Q20" s="134">
        <v>22</v>
      </c>
      <c r="R20" s="65">
        <f t="shared" si="5"/>
        <v>4.3307086614173228E-2</v>
      </c>
      <c r="S20" s="24"/>
      <c r="T20" s="53" t="b">
        <f t="shared" si="6"/>
        <v>1</v>
      </c>
    </row>
    <row r="21" spans="2:20" ht="30" customHeight="1" thickBot="1" x14ac:dyDescent="0.25">
      <c r="B21" s="128" t="s">
        <v>16</v>
      </c>
      <c r="C21" s="158">
        <f>SUM(C7:C20)</f>
        <v>4520</v>
      </c>
      <c r="D21" s="158">
        <f>SUM(D7:D20)</f>
        <v>302</v>
      </c>
      <c r="E21" s="158">
        <f>SUM(E7:E20)</f>
        <v>9526</v>
      </c>
      <c r="F21" s="158">
        <f>SUM(F7:F20)</f>
        <v>336</v>
      </c>
      <c r="G21" s="158">
        <f>SUM(G7:G20)</f>
        <v>485</v>
      </c>
      <c r="H21" s="110">
        <f t="shared" si="0"/>
        <v>3.4529403388865156E-2</v>
      </c>
      <c r="I21" s="9">
        <f>SUM(I7:I20)</f>
        <v>4359</v>
      </c>
      <c r="J21" s="110">
        <f t="shared" si="1"/>
        <v>0.31033746262281076</v>
      </c>
      <c r="K21" s="9">
        <f>SUM(K7:K20)</f>
        <v>1031</v>
      </c>
      <c r="L21" s="110">
        <f t="shared" si="2"/>
        <v>0.22809734513274335</v>
      </c>
      <c r="M21" s="142">
        <f>SUM(M7:M20)</f>
        <v>1373</v>
      </c>
      <c r="N21" s="110">
        <f t="shared" si="3"/>
        <v>0.30376106194690267</v>
      </c>
      <c r="O21" s="9">
        <f>SUM(O7:O20)</f>
        <v>6396</v>
      </c>
      <c r="P21" s="110">
        <f t="shared" si="4"/>
        <v>0.67142557211841281</v>
      </c>
      <c r="Q21" s="142">
        <f>SUM(Q7:Q20)</f>
        <v>391</v>
      </c>
      <c r="R21" s="110">
        <f t="shared" si="5"/>
        <v>2.7837106649579953E-2</v>
      </c>
      <c r="S21" s="24"/>
      <c r="T21" s="53" t="b">
        <f t="shared" si="6"/>
        <v>0</v>
      </c>
    </row>
    <row r="23" spans="2:20" ht="40.5" customHeight="1" x14ac:dyDescent="0.2">
      <c r="B23" s="229" t="s">
        <v>228</v>
      </c>
      <c r="C23" s="229"/>
      <c r="D23" s="229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</row>
  </sheetData>
  <sheetProtection formatCells="0" formatColumns="0" formatRows="0" selectLockedCells="1"/>
  <mergeCells count="11">
    <mergeCell ref="K5:L5"/>
    <mergeCell ref="B4:B6"/>
    <mergeCell ref="L3:P3"/>
    <mergeCell ref="B23:R23"/>
    <mergeCell ref="B1:R2"/>
    <mergeCell ref="C4:F5"/>
    <mergeCell ref="M5:P5"/>
    <mergeCell ref="Q5:R5"/>
    <mergeCell ref="G4:R4"/>
    <mergeCell ref="G5:H5"/>
    <mergeCell ref="I5:J5"/>
  </mergeCells>
  <phoneticPr fontId="12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57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3997-CD9E-4706-82BF-50D7580F6B03}">
  <sheetPr>
    <pageSetUpPr fitToPage="1"/>
  </sheetPr>
  <dimension ref="B1:R24"/>
  <sheetViews>
    <sheetView view="pageBreakPreview" topLeftCell="A2" zoomScale="80" zoomScaleNormal="90" zoomScaleSheetLayoutView="80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1.42578125" style="2" customWidth="1"/>
    <col min="3" max="4" width="9.7109375" style="2" customWidth="1"/>
    <col min="5" max="5" width="9.28515625" style="2" customWidth="1"/>
    <col min="6" max="6" width="12.28515625" style="2" customWidth="1"/>
    <col min="7" max="7" width="9.7109375" style="2" customWidth="1"/>
    <col min="8" max="8" width="11.7109375" style="2" customWidth="1"/>
    <col min="9" max="9" width="9.7109375" style="2" customWidth="1"/>
    <col min="10" max="10" width="11.42578125" style="2" customWidth="1"/>
    <col min="11" max="11" width="9.5703125" style="2" customWidth="1"/>
    <col min="12" max="12" width="11.42578125" style="2" customWidth="1"/>
    <col min="13" max="13" width="9.7109375" style="2" customWidth="1"/>
    <col min="14" max="14" width="11.42578125" style="2" customWidth="1"/>
    <col min="15" max="15" width="9.7109375" style="2" customWidth="1"/>
    <col min="16" max="16" width="11.5703125" style="2" customWidth="1"/>
    <col min="17" max="17" width="9.7109375" style="2" customWidth="1"/>
    <col min="18" max="18" width="11.5703125" style="2" customWidth="1"/>
    <col min="19" max="16384" width="9.140625" style="2"/>
  </cols>
  <sheetData>
    <row r="1" spans="2:18" ht="13.5" customHeight="1" x14ac:dyDescent="0.3"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2:18" ht="16.5" customHeight="1" x14ac:dyDescent="0.3">
      <c r="B2" s="223" t="s">
        <v>72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</row>
    <row r="3" spans="2:18" ht="16.5" customHeight="1" x14ac:dyDescent="0.3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220"/>
      <c r="N3" s="220"/>
      <c r="O3" s="37"/>
      <c r="P3" s="37"/>
      <c r="Q3" s="220"/>
      <c r="R3" s="220"/>
    </row>
    <row r="4" spans="2:18" ht="15" customHeight="1" x14ac:dyDescent="0.2">
      <c r="B4" s="221" t="s">
        <v>14</v>
      </c>
      <c r="C4" s="226" t="s">
        <v>191</v>
      </c>
      <c r="D4" s="240" t="s">
        <v>71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2"/>
    </row>
    <row r="5" spans="2:18" ht="21.75" customHeight="1" x14ac:dyDescent="0.2">
      <c r="B5" s="221"/>
      <c r="C5" s="226"/>
      <c r="D5" s="224" t="s">
        <v>115</v>
      </c>
      <c r="E5" s="246" t="s">
        <v>110</v>
      </c>
      <c r="F5" s="247"/>
      <c r="G5" s="246" t="s">
        <v>192</v>
      </c>
      <c r="H5" s="247"/>
      <c r="I5" s="246" t="s">
        <v>193</v>
      </c>
      <c r="J5" s="247"/>
      <c r="K5" s="243" t="s">
        <v>102</v>
      </c>
      <c r="L5" s="244"/>
      <c r="M5" s="244"/>
      <c r="N5" s="244"/>
      <c r="O5" s="244"/>
      <c r="P5" s="244"/>
      <c r="Q5" s="244"/>
      <c r="R5" s="245"/>
    </row>
    <row r="6" spans="2:18" ht="75.75" customHeight="1" x14ac:dyDescent="0.2">
      <c r="B6" s="221"/>
      <c r="C6" s="226"/>
      <c r="D6" s="253"/>
      <c r="E6" s="248"/>
      <c r="F6" s="249"/>
      <c r="G6" s="248"/>
      <c r="H6" s="249"/>
      <c r="I6" s="248"/>
      <c r="J6" s="249"/>
      <c r="K6" s="243" t="s">
        <v>100</v>
      </c>
      <c r="L6" s="252"/>
      <c r="M6" s="250" t="s">
        <v>194</v>
      </c>
      <c r="N6" s="251"/>
      <c r="O6" s="250" t="s">
        <v>125</v>
      </c>
      <c r="P6" s="251"/>
      <c r="Q6" s="250" t="s">
        <v>101</v>
      </c>
      <c r="R6" s="251"/>
    </row>
    <row r="7" spans="2:18" ht="120" customHeight="1" x14ac:dyDescent="0.2">
      <c r="B7" s="221"/>
      <c r="C7" s="226"/>
      <c r="D7" s="225"/>
      <c r="E7" s="60" t="s">
        <v>69</v>
      </c>
      <c r="F7" s="61" t="s">
        <v>73</v>
      </c>
      <c r="G7" s="60" t="s">
        <v>69</v>
      </c>
      <c r="H7" s="62" t="s">
        <v>73</v>
      </c>
      <c r="I7" s="63" t="s">
        <v>69</v>
      </c>
      <c r="J7" s="62" t="s">
        <v>73</v>
      </c>
      <c r="K7" s="60" t="s">
        <v>69</v>
      </c>
      <c r="L7" s="62" t="s">
        <v>73</v>
      </c>
      <c r="M7" s="64" t="s">
        <v>69</v>
      </c>
      <c r="N7" s="62" t="s">
        <v>73</v>
      </c>
      <c r="O7" s="63" t="s">
        <v>69</v>
      </c>
      <c r="P7" s="62" t="s">
        <v>73</v>
      </c>
      <c r="Q7" s="64" t="s">
        <v>69</v>
      </c>
      <c r="R7" s="62" t="s">
        <v>73</v>
      </c>
    </row>
    <row r="8" spans="2:18" ht="30" customHeight="1" x14ac:dyDescent="0.2">
      <c r="B8" s="127" t="s">
        <v>0</v>
      </c>
      <c r="C8" s="159">
        <f>G8+K8+M8+O8+Q8</f>
        <v>1565</v>
      </c>
      <c r="D8" s="160">
        <v>491</v>
      </c>
      <c r="E8" s="134">
        <v>1115</v>
      </c>
      <c r="F8" s="65">
        <f>E8/C8</f>
        <v>0.71246006389776362</v>
      </c>
      <c r="G8" s="134">
        <v>236</v>
      </c>
      <c r="H8" s="65">
        <f>G8/C8</f>
        <v>0.15079872204472844</v>
      </c>
      <c r="I8" s="134">
        <v>165</v>
      </c>
      <c r="J8" s="65">
        <f>I8/C8</f>
        <v>0.10543130990415335</v>
      </c>
      <c r="K8" s="134">
        <v>736</v>
      </c>
      <c r="L8" s="65">
        <f>K8/C8</f>
        <v>0.47028753993610223</v>
      </c>
      <c r="M8" s="134">
        <v>119</v>
      </c>
      <c r="N8" s="65">
        <f>M8/C8</f>
        <v>7.6038338658146964E-2</v>
      </c>
      <c r="O8" s="134">
        <v>389</v>
      </c>
      <c r="P8" s="65">
        <f>O8/C8</f>
        <v>0.24856230031948881</v>
      </c>
      <c r="Q8" s="134">
        <v>85</v>
      </c>
      <c r="R8" s="65">
        <f>Q8/C8</f>
        <v>5.4313099041533544E-2</v>
      </c>
    </row>
    <row r="9" spans="2:18" ht="30" customHeight="1" x14ac:dyDescent="0.2">
      <c r="B9" s="127" t="s">
        <v>1</v>
      </c>
      <c r="C9" s="159">
        <f t="shared" ref="C9:C22" si="0">G9+K9+M9+O9+Q9</f>
        <v>317</v>
      </c>
      <c r="D9" s="134">
        <v>47</v>
      </c>
      <c r="E9" s="134">
        <v>162</v>
      </c>
      <c r="F9" s="65">
        <f t="shared" ref="F9:F22" si="1">E9/C9</f>
        <v>0.51104100946372244</v>
      </c>
      <c r="G9" s="134">
        <v>41</v>
      </c>
      <c r="H9" s="65">
        <f t="shared" ref="H9:H22" si="2">G9/C9</f>
        <v>0.12933753943217666</v>
      </c>
      <c r="I9" s="134">
        <v>87</v>
      </c>
      <c r="J9" s="65">
        <f t="shared" ref="J9:J22" si="3">I9/C9</f>
        <v>0.27444794952681389</v>
      </c>
      <c r="K9" s="134">
        <v>68</v>
      </c>
      <c r="L9" s="65">
        <f t="shared" ref="L9:L22" si="4">K9/C9</f>
        <v>0.21451104100946372</v>
      </c>
      <c r="M9" s="134">
        <v>16</v>
      </c>
      <c r="N9" s="65">
        <f t="shared" ref="N9:N22" si="5">M9/C9</f>
        <v>5.0473186119873815E-2</v>
      </c>
      <c r="O9" s="134">
        <v>157</v>
      </c>
      <c r="P9" s="65">
        <f t="shared" ref="P9:P22" si="6">O9/C9</f>
        <v>0.4952681388012618</v>
      </c>
      <c r="Q9" s="134">
        <v>35</v>
      </c>
      <c r="R9" s="65">
        <f t="shared" ref="R9:R22" si="7">Q9/C9</f>
        <v>0.11041009463722397</v>
      </c>
    </row>
    <row r="10" spans="2:18" ht="30" customHeight="1" x14ac:dyDescent="0.2">
      <c r="B10" s="127" t="s">
        <v>2</v>
      </c>
      <c r="C10" s="159">
        <f t="shared" si="0"/>
        <v>251</v>
      </c>
      <c r="D10" s="134">
        <v>60</v>
      </c>
      <c r="E10" s="134">
        <v>85</v>
      </c>
      <c r="F10" s="65">
        <f t="shared" si="1"/>
        <v>0.3386454183266932</v>
      </c>
      <c r="G10" s="134">
        <v>34</v>
      </c>
      <c r="H10" s="65">
        <f t="shared" si="2"/>
        <v>0.13545816733067728</v>
      </c>
      <c r="I10" s="134">
        <v>43</v>
      </c>
      <c r="J10" s="65">
        <f t="shared" si="3"/>
        <v>0.17131474103585656</v>
      </c>
      <c r="K10" s="134">
        <v>79</v>
      </c>
      <c r="L10" s="65">
        <f t="shared" si="4"/>
        <v>0.3147410358565737</v>
      </c>
      <c r="M10" s="134">
        <v>7</v>
      </c>
      <c r="N10" s="65">
        <f t="shared" si="5"/>
        <v>2.7888446215139442E-2</v>
      </c>
      <c r="O10" s="134">
        <v>119</v>
      </c>
      <c r="P10" s="65">
        <f t="shared" si="6"/>
        <v>0.47410358565737054</v>
      </c>
      <c r="Q10" s="134">
        <v>12</v>
      </c>
      <c r="R10" s="65">
        <f t="shared" si="7"/>
        <v>4.7808764940239043E-2</v>
      </c>
    </row>
    <row r="11" spans="2:18" ht="30" customHeight="1" x14ac:dyDescent="0.2">
      <c r="B11" s="127" t="s">
        <v>3</v>
      </c>
      <c r="C11" s="159">
        <f t="shared" si="0"/>
        <v>2232</v>
      </c>
      <c r="D11" s="134">
        <v>624</v>
      </c>
      <c r="E11" s="134">
        <v>1475</v>
      </c>
      <c r="F11" s="65">
        <f t="shared" si="1"/>
        <v>0.66084229390681004</v>
      </c>
      <c r="G11" s="134">
        <v>187</v>
      </c>
      <c r="H11" s="65">
        <f t="shared" si="2"/>
        <v>8.3781362007168458E-2</v>
      </c>
      <c r="I11" s="134">
        <v>301</v>
      </c>
      <c r="J11" s="65">
        <f t="shared" si="3"/>
        <v>0.13485663082437277</v>
      </c>
      <c r="K11" s="134">
        <v>486</v>
      </c>
      <c r="L11" s="65">
        <f t="shared" si="4"/>
        <v>0.21774193548387097</v>
      </c>
      <c r="M11" s="134">
        <v>79</v>
      </c>
      <c r="N11" s="65">
        <f t="shared" si="5"/>
        <v>3.5394265232974911E-2</v>
      </c>
      <c r="O11" s="134">
        <v>491</v>
      </c>
      <c r="P11" s="65">
        <f t="shared" si="6"/>
        <v>0.2199820788530466</v>
      </c>
      <c r="Q11" s="134">
        <v>989</v>
      </c>
      <c r="R11" s="65">
        <f t="shared" si="7"/>
        <v>0.44310035842293904</v>
      </c>
    </row>
    <row r="12" spans="2:18" ht="30" customHeight="1" x14ac:dyDescent="0.2">
      <c r="B12" s="127" t="s">
        <v>4</v>
      </c>
      <c r="C12" s="159">
        <f t="shared" si="0"/>
        <v>571</v>
      </c>
      <c r="D12" s="134">
        <v>150</v>
      </c>
      <c r="E12" s="134">
        <v>199</v>
      </c>
      <c r="F12" s="65">
        <f t="shared" si="1"/>
        <v>0.34851138353765326</v>
      </c>
      <c r="G12" s="134">
        <v>95</v>
      </c>
      <c r="H12" s="65">
        <f t="shared" si="2"/>
        <v>0.16637478108581435</v>
      </c>
      <c r="I12" s="134">
        <v>113</v>
      </c>
      <c r="J12" s="65">
        <f t="shared" si="3"/>
        <v>0.19789842381786341</v>
      </c>
      <c r="K12" s="134">
        <v>166</v>
      </c>
      <c r="L12" s="65">
        <f t="shared" si="4"/>
        <v>0.29071803852889666</v>
      </c>
      <c r="M12" s="134">
        <v>13</v>
      </c>
      <c r="N12" s="65">
        <f t="shared" si="5"/>
        <v>2.276707530647986E-2</v>
      </c>
      <c r="O12" s="134">
        <v>226</v>
      </c>
      <c r="P12" s="65">
        <f t="shared" si="6"/>
        <v>0.39579684763572681</v>
      </c>
      <c r="Q12" s="134">
        <v>71</v>
      </c>
      <c r="R12" s="65">
        <f t="shared" si="7"/>
        <v>0.12434325744308231</v>
      </c>
    </row>
    <row r="13" spans="2:18" ht="30" customHeight="1" x14ac:dyDescent="0.2">
      <c r="B13" s="127" t="s">
        <v>5</v>
      </c>
      <c r="C13" s="159">
        <f t="shared" si="0"/>
        <v>351</v>
      </c>
      <c r="D13" s="134">
        <v>110</v>
      </c>
      <c r="E13" s="134">
        <v>241</v>
      </c>
      <c r="F13" s="65">
        <f t="shared" si="1"/>
        <v>0.68660968660968658</v>
      </c>
      <c r="G13" s="133">
        <v>47</v>
      </c>
      <c r="H13" s="65">
        <f t="shared" si="2"/>
        <v>0.13390313390313391</v>
      </c>
      <c r="I13" s="162">
        <v>35</v>
      </c>
      <c r="J13" s="65">
        <f t="shared" si="3"/>
        <v>9.9715099715099717E-2</v>
      </c>
      <c r="K13" s="51">
        <v>89</v>
      </c>
      <c r="L13" s="65">
        <f t="shared" si="4"/>
        <v>0.25356125356125359</v>
      </c>
      <c r="M13" s="51">
        <v>39</v>
      </c>
      <c r="N13" s="65">
        <f t="shared" si="5"/>
        <v>0.1111111111111111</v>
      </c>
      <c r="O13" s="134">
        <v>153</v>
      </c>
      <c r="P13" s="65">
        <f t="shared" si="6"/>
        <v>0.4358974358974359</v>
      </c>
      <c r="Q13" s="51">
        <v>23</v>
      </c>
      <c r="R13" s="65">
        <f t="shared" si="7"/>
        <v>6.5527065527065526E-2</v>
      </c>
    </row>
    <row r="14" spans="2:18" ht="30" customHeight="1" x14ac:dyDescent="0.2">
      <c r="B14" s="127" t="s">
        <v>6</v>
      </c>
      <c r="C14" s="159">
        <f t="shared" si="0"/>
        <v>1620</v>
      </c>
      <c r="D14" s="134">
        <v>379</v>
      </c>
      <c r="E14" s="134">
        <v>619</v>
      </c>
      <c r="F14" s="65">
        <f t="shared" si="1"/>
        <v>0.38209876543209875</v>
      </c>
      <c r="G14" s="134">
        <v>7</v>
      </c>
      <c r="H14" s="65">
        <f t="shared" si="2"/>
        <v>4.3209876543209872E-3</v>
      </c>
      <c r="I14" s="134">
        <v>135</v>
      </c>
      <c r="J14" s="65">
        <f t="shared" si="3"/>
        <v>8.3333333333333329E-2</v>
      </c>
      <c r="K14" s="134">
        <v>423</v>
      </c>
      <c r="L14" s="65">
        <f t="shared" si="4"/>
        <v>0.26111111111111113</v>
      </c>
      <c r="M14" s="134">
        <v>22</v>
      </c>
      <c r="N14" s="65">
        <f t="shared" si="5"/>
        <v>1.3580246913580247E-2</v>
      </c>
      <c r="O14" s="134">
        <v>861</v>
      </c>
      <c r="P14" s="65">
        <f t="shared" si="6"/>
        <v>0.53148148148148144</v>
      </c>
      <c r="Q14" s="134">
        <v>307</v>
      </c>
      <c r="R14" s="65">
        <f t="shared" si="7"/>
        <v>0.18950617283950616</v>
      </c>
    </row>
    <row r="15" spans="2:18" ht="30" customHeight="1" x14ac:dyDescent="0.2">
      <c r="B15" s="127" t="s">
        <v>7</v>
      </c>
      <c r="C15" s="159">
        <f t="shared" si="0"/>
        <v>358</v>
      </c>
      <c r="D15" s="134">
        <v>116</v>
      </c>
      <c r="E15" s="134">
        <v>260</v>
      </c>
      <c r="F15" s="65">
        <f t="shared" si="1"/>
        <v>0.72625698324022347</v>
      </c>
      <c r="G15" s="134">
        <v>31</v>
      </c>
      <c r="H15" s="65">
        <f t="shared" si="2"/>
        <v>8.6592178770949726E-2</v>
      </c>
      <c r="I15" s="134">
        <v>64</v>
      </c>
      <c r="J15" s="65">
        <f t="shared" si="3"/>
        <v>0.1787709497206704</v>
      </c>
      <c r="K15" s="134">
        <v>101</v>
      </c>
      <c r="L15" s="65">
        <f t="shared" si="4"/>
        <v>0.28212290502793297</v>
      </c>
      <c r="M15" s="134">
        <v>11</v>
      </c>
      <c r="N15" s="65">
        <f t="shared" si="5"/>
        <v>3.0726256983240222E-2</v>
      </c>
      <c r="O15" s="134">
        <v>195</v>
      </c>
      <c r="P15" s="65">
        <f t="shared" si="6"/>
        <v>0.54469273743016755</v>
      </c>
      <c r="Q15" s="134">
        <v>20</v>
      </c>
      <c r="R15" s="65">
        <f t="shared" si="7"/>
        <v>5.5865921787709494E-2</v>
      </c>
    </row>
    <row r="16" spans="2:18" ht="30" customHeight="1" x14ac:dyDescent="0.2">
      <c r="B16" s="127" t="s">
        <v>8</v>
      </c>
      <c r="C16" s="159">
        <f t="shared" si="0"/>
        <v>1120</v>
      </c>
      <c r="D16" s="134">
        <v>352</v>
      </c>
      <c r="E16" s="134">
        <v>421</v>
      </c>
      <c r="F16" s="65">
        <f t="shared" si="1"/>
        <v>0.37589285714285714</v>
      </c>
      <c r="G16" s="134">
        <v>81</v>
      </c>
      <c r="H16" s="65">
        <f t="shared" si="2"/>
        <v>7.2321428571428578E-2</v>
      </c>
      <c r="I16" s="134">
        <v>204</v>
      </c>
      <c r="J16" s="65">
        <f t="shared" si="3"/>
        <v>0.18214285714285713</v>
      </c>
      <c r="K16" s="134">
        <v>222</v>
      </c>
      <c r="L16" s="65">
        <f t="shared" si="4"/>
        <v>0.1982142857142857</v>
      </c>
      <c r="M16" s="134">
        <v>43</v>
      </c>
      <c r="N16" s="65">
        <f t="shared" si="5"/>
        <v>3.8392857142857145E-2</v>
      </c>
      <c r="O16" s="134">
        <v>487</v>
      </c>
      <c r="P16" s="65">
        <f t="shared" si="6"/>
        <v>0.43482142857142858</v>
      </c>
      <c r="Q16" s="134">
        <v>287</v>
      </c>
      <c r="R16" s="65">
        <f t="shared" si="7"/>
        <v>0.25624999999999998</v>
      </c>
    </row>
    <row r="17" spans="2:18" ht="30" customHeight="1" x14ac:dyDescent="0.2">
      <c r="B17" s="127" t="s">
        <v>9</v>
      </c>
      <c r="C17" s="159">
        <f t="shared" si="0"/>
        <v>604</v>
      </c>
      <c r="D17" s="134">
        <v>174</v>
      </c>
      <c r="E17" s="134">
        <v>232</v>
      </c>
      <c r="F17" s="65">
        <f t="shared" si="1"/>
        <v>0.38410596026490068</v>
      </c>
      <c r="G17" s="134">
        <v>162</v>
      </c>
      <c r="H17" s="65">
        <f t="shared" si="2"/>
        <v>0.26821192052980131</v>
      </c>
      <c r="I17" s="134">
        <v>63</v>
      </c>
      <c r="J17" s="65">
        <f t="shared" si="3"/>
        <v>0.10430463576158941</v>
      </c>
      <c r="K17" s="134">
        <v>171</v>
      </c>
      <c r="L17" s="65">
        <f t="shared" si="4"/>
        <v>0.28311258278145696</v>
      </c>
      <c r="M17" s="134">
        <v>17</v>
      </c>
      <c r="N17" s="65">
        <f t="shared" si="5"/>
        <v>2.8145695364238412E-2</v>
      </c>
      <c r="O17" s="134">
        <v>220</v>
      </c>
      <c r="P17" s="65">
        <f t="shared" si="6"/>
        <v>0.36423841059602646</v>
      </c>
      <c r="Q17" s="134">
        <v>34</v>
      </c>
      <c r="R17" s="65">
        <f t="shared" si="7"/>
        <v>5.6291390728476824E-2</v>
      </c>
    </row>
    <row r="18" spans="2:18" ht="30" customHeight="1" x14ac:dyDescent="0.2">
      <c r="B18" s="127" t="s">
        <v>10</v>
      </c>
      <c r="C18" s="159">
        <f t="shared" si="0"/>
        <v>848</v>
      </c>
      <c r="D18" s="134">
        <v>98</v>
      </c>
      <c r="E18" s="134">
        <v>141</v>
      </c>
      <c r="F18" s="65">
        <f t="shared" si="1"/>
        <v>0.16627358490566038</v>
      </c>
      <c r="G18" s="134">
        <v>15</v>
      </c>
      <c r="H18" s="65">
        <f t="shared" si="2"/>
        <v>1.7688679245283018E-2</v>
      </c>
      <c r="I18" s="134">
        <v>90</v>
      </c>
      <c r="J18" s="65">
        <f t="shared" si="3"/>
        <v>0.10613207547169812</v>
      </c>
      <c r="K18" s="134">
        <v>227</v>
      </c>
      <c r="L18" s="65">
        <f t="shared" si="4"/>
        <v>0.267688679245283</v>
      </c>
      <c r="M18" s="134">
        <v>51</v>
      </c>
      <c r="N18" s="65">
        <f t="shared" si="5"/>
        <v>6.0141509433962265E-2</v>
      </c>
      <c r="O18" s="134">
        <v>155</v>
      </c>
      <c r="P18" s="65">
        <f t="shared" si="6"/>
        <v>0.18278301886792453</v>
      </c>
      <c r="Q18" s="134">
        <v>400</v>
      </c>
      <c r="R18" s="65">
        <f t="shared" si="7"/>
        <v>0.47169811320754718</v>
      </c>
    </row>
    <row r="19" spans="2:18" ht="30" customHeight="1" x14ac:dyDescent="0.2">
      <c r="B19" s="127" t="s">
        <v>11</v>
      </c>
      <c r="C19" s="159">
        <f t="shared" si="0"/>
        <v>620</v>
      </c>
      <c r="D19" s="134">
        <v>178</v>
      </c>
      <c r="E19" s="134">
        <v>292</v>
      </c>
      <c r="F19" s="65">
        <f t="shared" si="1"/>
        <v>0.47096774193548385</v>
      </c>
      <c r="G19" s="134">
        <v>71</v>
      </c>
      <c r="H19" s="65">
        <f t="shared" si="2"/>
        <v>0.11451612903225807</v>
      </c>
      <c r="I19" s="134">
        <v>96</v>
      </c>
      <c r="J19" s="65">
        <f t="shared" si="3"/>
        <v>0.15483870967741936</v>
      </c>
      <c r="K19" s="134">
        <v>175</v>
      </c>
      <c r="L19" s="65">
        <f t="shared" si="4"/>
        <v>0.28225806451612906</v>
      </c>
      <c r="M19" s="134">
        <v>65</v>
      </c>
      <c r="N19" s="65">
        <f t="shared" si="5"/>
        <v>0.10483870967741936</v>
      </c>
      <c r="O19" s="134">
        <v>213</v>
      </c>
      <c r="P19" s="65">
        <f t="shared" si="6"/>
        <v>0.34354838709677421</v>
      </c>
      <c r="Q19" s="134">
        <v>96</v>
      </c>
      <c r="R19" s="65">
        <f t="shared" si="7"/>
        <v>0.15483870967741936</v>
      </c>
    </row>
    <row r="20" spans="2:18" ht="30" customHeight="1" x14ac:dyDescent="0.2">
      <c r="B20" s="127" t="s">
        <v>12</v>
      </c>
      <c r="C20" s="159">
        <f t="shared" si="0"/>
        <v>516</v>
      </c>
      <c r="D20" s="134">
        <v>122</v>
      </c>
      <c r="E20" s="134">
        <v>306</v>
      </c>
      <c r="F20" s="65">
        <f t="shared" si="1"/>
        <v>0.59302325581395354</v>
      </c>
      <c r="G20" s="134">
        <v>4</v>
      </c>
      <c r="H20" s="65">
        <f t="shared" si="2"/>
        <v>7.7519379844961239E-3</v>
      </c>
      <c r="I20" s="134">
        <v>104</v>
      </c>
      <c r="J20" s="65">
        <f t="shared" si="3"/>
        <v>0.20155038759689922</v>
      </c>
      <c r="K20" s="134">
        <v>149</v>
      </c>
      <c r="L20" s="65">
        <f t="shared" si="4"/>
        <v>0.28875968992248063</v>
      </c>
      <c r="M20" s="134">
        <v>7</v>
      </c>
      <c r="N20" s="65">
        <f t="shared" si="5"/>
        <v>1.3565891472868217E-2</v>
      </c>
      <c r="O20" s="134">
        <v>304</v>
      </c>
      <c r="P20" s="65">
        <f t="shared" si="6"/>
        <v>0.58914728682170547</v>
      </c>
      <c r="Q20" s="134">
        <v>52</v>
      </c>
      <c r="R20" s="65">
        <f t="shared" si="7"/>
        <v>0.10077519379844961</v>
      </c>
    </row>
    <row r="21" spans="2:18" ht="30" customHeight="1" x14ac:dyDescent="0.2">
      <c r="B21" s="127" t="s">
        <v>13</v>
      </c>
      <c r="C21" s="159">
        <f t="shared" si="0"/>
        <v>420</v>
      </c>
      <c r="D21" s="134">
        <v>69</v>
      </c>
      <c r="E21" s="134">
        <v>256</v>
      </c>
      <c r="F21" s="65">
        <f t="shared" si="1"/>
        <v>0.60952380952380958</v>
      </c>
      <c r="G21" s="134">
        <v>63</v>
      </c>
      <c r="H21" s="65">
        <f t="shared" si="2"/>
        <v>0.15</v>
      </c>
      <c r="I21" s="134">
        <v>42</v>
      </c>
      <c r="J21" s="65">
        <f t="shared" si="3"/>
        <v>0.1</v>
      </c>
      <c r="K21" s="134">
        <v>157</v>
      </c>
      <c r="L21" s="65">
        <f t="shared" si="4"/>
        <v>0.37380952380952381</v>
      </c>
      <c r="M21" s="134">
        <v>3</v>
      </c>
      <c r="N21" s="65">
        <f t="shared" si="5"/>
        <v>7.1428571428571426E-3</v>
      </c>
      <c r="O21" s="134">
        <v>108</v>
      </c>
      <c r="P21" s="65">
        <f t="shared" si="6"/>
        <v>0.25714285714285712</v>
      </c>
      <c r="Q21" s="134">
        <v>89</v>
      </c>
      <c r="R21" s="65">
        <f t="shared" si="7"/>
        <v>0.2119047619047619</v>
      </c>
    </row>
    <row r="22" spans="2:18" ht="30" customHeight="1" x14ac:dyDescent="0.2">
      <c r="B22" s="128" t="s">
        <v>16</v>
      </c>
      <c r="C22" s="161">
        <f t="shared" si="0"/>
        <v>11393</v>
      </c>
      <c r="D22" s="9">
        <f>SUM(D8:D21)</f>
        <v>2970</v>
      </c>
      <c r="E22" s="9">
        <f>SUM(E8:E21)</f>
        <v>5804</v>
      </c>
      <c r="F22" s="110">
        <f t="shared" si="1"/>
        <v>0.50943561836215223</v>
      </c>
      <c r="G22" s="9">
        <f>SUM(G8:G21)</f>
        <v>1074</v>
      </c>
      <c r="H22" s="110">
        <f t="shared" si="2"/>
        <v>9.4268410427455457E-2</v>
      </c>
      <c r="I22" s="142">
        <f>SUM(I8:I21)</f>
        <v>1542</v>
      </c>
      <c r="J22" s="110">
        <f t="shared" si="3"/>
        <v>0.13534626525059246</v>
      </c>
      <c r="K22" s="9">
        <f>SUM(K8:K21)</f>
        <v>3249</v>
      </c>
      <c r="L22" s="110">
        <f t="shared" si="4"/>
        <v>0.28517510752216274</v>
      </c>
      <c r="M22" s="9">
        <f>SUM(M8:M21)</f>
        <v>492</v>
      </c>
      <c r="N22" s="110">
        <f t="shared" si="5"/>
        <v>4.3184411480733785E-2</v>
      </c>
      <c r="O22" s="142">
        <f>SUM(O8:O21)</f>
        <v>4078</v>
      </c>
      <c r="P22" s="110">
        <f t="shared" si="6"/>
        <v>0.35793908540331781</v>
      </c>
      <c r="Q22" s="9">
        <f>SUM(Q8:Q21)</f>
        <v>2500</v>
      </c>
      <c r="R22" s="110">
        <f t="shared" si="7"/>
        <v>0.2194329851663302</v>
      </c>
    </row>
    <row r="24" spans="2:18" ht="30.75" customHeight="1" x14ac:dyDescent="0.2">
      <c r="B24" s="239" t="s">
        <v>229</v>
      </c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</row>
  </sheetData>
  <sheetProtection formatCells="0" formatColumns="0" formatRows="0" selectLockedCells="1"/>
  <mergeCells count="16">
    <mergeCell ref="B24:R24"/>
    <mergeCell ref="B2:R2"/>
    <mergeCell ref="D4:R4"/>
    <mergeCell ref="K5:R5"/>
    <mergeCell ref="E5:F6"/>
    <mergeCell ref="B4:B7"/>
    <mergeCell ref="O6:P6"/>
    <mergeCell ref="C4:C7"/>
    <mergeCell ref="K6:L6"/>
    <mergeCell ref="M6:N6"/>
    <mergeCell ref="Q6:R6"/>
    <mergeCell ref="I5:J6"/>
    <mergeCell ref="M3:N3"/>
    <mergeCell ref="Q3:R3"/>
    <mergeCell ref="G5:H6"/>
    <mergeCell ref="D5:D7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68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68AD-8887-4CFD-88FC-D4933A5EAFB4}">
  <sheetPr>
    <pageSetUpPr fitToPage="1"/>
  </sheetPr>
  <dimension ref="B1:P25"/>
  <sheetViews>
    <sheetView view="pageBreakPreview" zoomScale="80" zoomScaleNormal="90" zoomScaleSheetLayoutView="80" workbookViewId="0">
      <selection activeCell="L25" sqref="L25"/>
    </sheetView>
  </sheetViews>
  <sheetFormatPr defaultRowHeight="12.75" x14ac:dyDescent="0.2"/>
  <cols>
    <col min="1" max="1" width="1.42578125" style="2" customWidth="1"/>
    <col min="2" max="2" width="31.42578125" style="2" customWidth="1"/>
    <col min="3" max="3" width="9.7109375" style="2" customWidth="1"/>
    <col min="4" max="4" width="7.7109375" style="2" customWidth="1"/>
    <col min="5" max="5" width="12" style="2" customWidth="1"/>
    <col min="6" max="6" width="9.7109375" style="2" customWidth="1"/>
    <col min="7" max="7" width="7.7109375" style="2" customWidth="1"/>
    <col min="8" max="8" width="11.85546875" style="2" customWidth="1"/>
    <col min="9" max="9" width="9.7109375" style="2" customWidth="1"/>
    <col min="10" max="10" width="11.7109375" style="2" customWidth="1"/>
    <col min="11" max="11" width="9.28515625" style="2" customWidth="1"/>
    <col min="12" max="12" width="12" style="2" customWidth="1"/>
    <col min="13" max="13" width="12.140625" style="2" customWidth="1"/>
    <col min="14" max="14" width="9.140625" style="2"/>
    <col min="15" max="15" width="16.85546875" style="2" customWidth="1"/>
    <col min="16" max="16" width="18.42578125" style="2" customWidth="1"/>
    <col min="17" max="16384" width="9.140625" style="2"/>
  </cols>
  <sheetData>
    <row r="1" spans="2:16" ht="13.5" customHeight="1" x14ac:dyDescent="0.3"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2:16" ht="16.5" customHeight="1" x14ac:dyDescent="0.3">
      <c r="B2" s="223" t="s">
        <v>103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</row>
    <row r="3" spans="2:16" ht="16.5" customHeight="1" x14ac:dyDescent="0.3">
      <c r="B3" s="40"/>
      <c r="C3" s="40"/>
      <c r="D3" s="40"/>
      <c r="E3" s="40"/>
      <c r="F3" s="40"/>
      <c r="G3" s="40"/>
      <c r="H3" s="40"/>
      <c r="I3" s="220"/>
      <c r="J3" s="220"/>
      <c r="K3" s="37"/>
      <c r="L3" s="38"/>
    </row>
    <row r="4" spans="2:16" ht="51.75" customHeight="1" x14ac:dyDescent="0.2">
      <c r="B4" s="221" t="s">
        <v>14</v>
      </c>
      <c r="C4" s="224" t="s">
        <v>172</v>
      </c>
      <c r="D4" s="236" t="s">
        <v>71</v>
      </c>
      <c r="E4" s="265"/>
      <c r="F4" s="193" t="s">
        <v>195</v>
      </c>
      <c r="G4" s="236" t="s">
        <v>71</v>
      </c>
      <c r="H4" s="238"/>
      <c r="I4" s="193" t="s">
        <v>142</v>
      </c>
      <c r="J4" s="206" t="s">
        <v>108</v>
      </c>
      <c r="K4" s="255" t="s">
        <v>106</v>
      </c>
      <c r="L4" s="255"/>
      <c r="M4" s="255"/>
      <c r="O4" s="114"/>
    </row>
    <row r="5" spans="2:16" ht="20.25" customHeight="1" x14ac:dyDescent="0.2">
      <c r="B5" s="221"/>
      <c r="C5" s="253"/>
      <c r="D5" s="266" t="s">
        <v>104</v>
      </c>
      <c r="E5" s="263" t="s">
        <v>105</v>
      </c>
      <c r="F5" s="256"/>
      <c r="G5" s="224" t="s">
        <v>104</v>
      </c>
      <c r="H5" s="206" t="s">
        <v>105</v>
      </c>
      <c r="I5" s="256"/>
      <c r="J5" s="261"/>
      <c r="K5" s="258" t="s">
        <v>15</v>
      </c>
      <c r="L5" s="255" t="s">
        <v>58</v>
      </c>
      <c r="M5" s="255"/>
      <c r="O5" s="114"/>
    </row>
    <row r="6" spans="2:16" ht="48.75" customHeight="1" x14ac:dyDescent="0.2">
      <c r="B6" s="221"/>
      <c r="C6" s="253"/>
      <c r="D6" s="267"/>
      <c r="E6" s="269"/>
      <c r="F6" s="256"/>
      <c r="G6" s="253"/>
      <c r="H6" s="207"/>
      <c r="I6" s="256"/>
      <c r="J6" s="261"/>
      <c r="K6" s="259"/>
      <c r="L6" s="258" t="s">
        <v>171</v>
      </c>
      <c r="M6" s="263" t="s">
        <v>107</v>
      </c>
      <c r="O6" s="227" t="s">
        <v>170</v>
      </c>
      <c r="P6" s="254" t="s">
        <v>173</v>
      </c>
    </row>
    <row r="7" spans="2:16" ht="114.75" customHeight="1" x14ac:dyDescent="0.2">
      <c r="B7" s="221"/>
      <c r="C7" s="225"/>
      <c r="D7" s="268"/>
      <c r="E7" s="270"/>
      <c r="F7" s="257"/>
      <c r="G7" s="225"/>
      <c r="H7" s="208"/>
      <c r="I7" s="257"/>
      <c r="J7" s="262"/>
      <c r="K7" s="260"/>
      <c r="L7" s="260"/>
      <c r="M7" s="264"/>
      <c r="O7" s="227"/>
      <c r="P7" s="254"/>
    </row>
    <row r="8" spans="2:16" ht="30" customHeight="1" x14ac:dyDescent="0.2">
      <c r="B8" s="127" t="s">
        <v>0</v>
      </c>
      <c r="C8" s="134">
        <v>438</v>
      </c>
      <c r="D8" s="163">
        <v>81</v>
      </c>
      <c r="E8" s="65">
        <f>D8/C8</f>
        <v>0.18493150684931506</v>
      </c>
      <c r="F8" s="134">
        <v>38</v>
      </c>
      <c r="G8" s="134">
        <v>0</v>
      </c>
      <c r="H8" s="65">
        <f>G8/F8</f>
        <v>0</v>
      </c>
      <c r="I8" s="134">
        <v>4</v>
      </c>
      <c r="J8" s="65">
        <v>0</v>
      </c>
      <c r="K8" s="134">
        <v>72</v>
      </c>
      <c r="L8" s="134">
        <v>0</v>
      </c>
      <c r="M8" s="77">
        <f>L8/K8</f>
        <v>0</v>
      </c>
      <c r="N8" s="67"/>
      <c r="O8" s="115" t="e">
        <f>#REF!/(C8+F8+I8)</f>
        <v>#REF!</v>
      </c>
      <c r="P8" s="117" t="e">
        <f>#REF!/'11. Замещение'!C8</f>
        <v>#REF!</v>
      </c>
    </row>
    <row r="9" spans="2:16" ht="30" customHeight="1" x14ac:dyDescent="0.2">
      <c r="B9" s="127" t="s">
        <v>1</v>
      </c>
      <c r="C9" s="134">
        <v>100</v>
      </c>
      <c r="D9" s="163">
        <v>82</v>
      </c>
      <c r="E9" s="65">
        <f t="shared" ref="E9:E22" si="0">D9/C9</f>
        <v>0.82</v>
      </c>
      <c r="F9" s="134">
        <v>23</v>
      </c>
      <c r="G9" s="134">
        <v>5</v>
      </c>
      <c r="H9" s="65">
        <f t="shared" ref="H9:H22" si="1">G9/F9</f>
        <v>0.21739130434782608</v>
      </c>
      <c r="I9" s="134">
        <v>9</v>
      </c>
      <c r="J9" s="65">
        <v>0</v>
      </c>
      <c r="K9" s="134">
        <v>90</v>
      </c>
      <c r="L9" s="134">
        <v>9</v>
      </c>
      <c r="M9" s="77">
        <f t="shared" ref="M9:M22" si="2">L9/K9</f>
        <v>0.1</v>
      </c>
      <c r="N9" s="67"/>
      <c r="O9" s="115" t="e">
        <f>#REF!/(C9+F9+I9)</f>
        <v>#REF!</v>
      </c>
      <c r="P9" s="117" t="e">
        <f>#REF!/'11. Замещение'!C9</f>
        <v>#REF!</v>
      </c>
    </row>
    <row r="10" spans="2:16" ht="30" customHeight="1" x14ac:dyDescent="0.2">
      <c r="B10" s="127" t="s">
        <v>2</v>
      </c>
      <c r="C10" s="133">
        <v>106</v>
      </c>
      <c r="D10" s="163">
        <v>60</v>
      </c>
      <c r="E10" s="65">
        <f t="shared" si="0"/>
        <v>0.56603773584905659</v>
      </c>
      <c r="F10" s="134">
        <v>25</v>
      </c>
      <c r="G10" s="134">
        <v>3</v>
      </c>
      <c r="H10" s="65">
        <f t="shared" si="1"/>
        <v>0.12</v>
      </c>
      <c r="I10" s="134">
        <v>1</v>
      </c>
      <c r="J10" s="65">
        <v>0</v>
      </c>
      <c r="K10" s="133">
        <v>54</v>
      </c>
      <c r="L10" s="133">
        <v>5</v>
      </c>
      <c r="M10" s="77">
        <f t="shared" si="2"/>
        <v>9.2592592592592587E-2</v>
      </c>
      <c r="N10" s="67"/>
      <c r="O10" s="115" t="e">
        <f>#REF!/(C10+F10+I10)</f>
        <v>#REF!</v>
      </c>
      <c r="P10" s="117" t="e">
        <f>#REF!/'11. Замещение'!C10</f>
        <v>#REF!</v>
      </c>
    </row>
    <row r="11" spans="2:16" ht="30" customHeight="1" x14ac:dyDescent="0.2">
      <c r="B11" s="127" t="s">
        <v>3</v>
      </c>
      <c r="C11" s="134">
        <v>463</v>
      </c>
      <c r="D11" s="163">
        <v>129</v>
      </c>
      <c r="E11" s="65">
        <f t="shared" si="0"/>
        <v>0.27861771058315332</v>
      </c>
      <c r="F11" s="134">
        <v>79</v>
      </c>
      <c r="G11" s="51">
        <v>15</v>
      </c>
      <c r="H11" s="65">
        <f t="shared" si="1"/>
        <v>0.189873417721519</v>
      </c>
      <c r="I11" s="51">
        <v>28</v>
      </c>
      <c r="J11" s="65">
        <v>0</v>
      </c>
      <c r="K11" s="134">
        <v>138</v>
      </c>
      <c r="L11" s="134">
        <v>14</v>
      </c>
      <c r="M11" s="77">
        <f t="shared" si="2"/>
        <v>0.10144927536231885</v>
      </c>
      <c r="N11" s="67"/>
      <c r="O11" s="115" t="e">
        <f>#REF!/(C11+F11+I11)</f>
        <v>#REF!</v>
      </c>
      <c r="P11" s="117" t="e">
        <f>#REF!/'11. Замещение'!C11</f>
        <v>#REF!</v>
      </c>
    </row>
    <row r="12" spans="2:16" ht="30" customHeight="1" x14ac:dyDescent="0.2">
      <c r="B12" s="127" t="s">
        <v>4</v>
      </c>
      <c r="C12" s="134">
        <v>128</v>
      </c>
      <c r="D12" s="163">
        <v>62</v>
      </c>
      <c r="E12" s="65">
        <f t="shared" si="0"/>
        <v>0.484375</v>
      </c>
      <c r="F12" s="134">
        <v>12</v>
      </c>
      <c r="G12" s="134">
        <v>1</v>
      </c>
      <c r="H12" s="65">
        <f t="shared" si="1"/>
        <v>8.3333333333333329E-2</v>
      </c>
      <c r="I12" s="134">
        <v>5</v>
      </c>
      <c r="J12" s="65">
        <v>0</v>
      </c>
      <c r="K12" s="134">
        <v>52</v>
      </c>
      <c r="L12" s="134">
        <v>8</v>
      </c>
      <c r="M12" s="77">
        <f t="shared" si="2"/>
        <v>0.15384615384615385</v>
      </c>
      <c r="N12" s="67"/>
      <c r="O12" s="115" t="e">
        <f>#REF!/(C12+F12+I12)</f>
        <v>#REF!</v>
      </c>
      <c r="P12" s="117" t="e">
        <f>#REF!/'11. Замещение'!C12</f>
        <v>#REF!</v>
      </c>
    </row>
    <row r="13" spans="2:16" ht="30" customHeight="1" x14ac:dyDescent="0.2">
      <c r="B13" s="127" t="s">
        <v>5</v>
      </c>
      <c r="C13" s="134">
        <v>164</v>
      </c>
      <c r="D13" s="163">
        <v>119</v>
      </c>
      <c r="E13" s="65">
        <f t="shared" si="0"/>
        <v>0.72560975609756095</v>
      </c>
      <c r="F13" s="134">
        <v>20</v>
      </c>
      <c r="G13" s="134">
        <v>2</v>
      </c>
      <c r="H13" s="65">
        <f t="shared" si="1"/>
        <v>0.1</v>
      </c>
      <c r="I13" s="134">
        <v>23</v>
      </c>
      <c r="J13" s="65">
        <v>0</v>
      </c>
      <c r="K13" s="134">
        <v>92</v>
      </c>
      <c r="L13" s="134">
        <v>15</v>
      </c>
      <c r="M13" s="77">
        <f t="shared" si="2"/>
        <v>0.16304347826086957</v>
      </c>
      <c r="N13" s="67"/>
      <c r="O13" s="115" t="e">
        <f>#REF!/(C13+F13+I13)</f>
        <v>#REF!</v>
      </c>
      <c r="P13" s="117" t="e">
        <f>#REF!/'11. Замещение'!C13</f>
        <v>#REF!</v>
      </c>
    </row>
    <row r="14" spans="2:16" ht="30" customHeight="1" x14ac:dyDescent="0.2">
      <c r="B14" s="127" t="s">
        <v>6</v>
      </c>
      <c r="C14" s="134">
        <v>307</v>
      </c>
      <c r="D14" s="163">
        <v>297</v>
      </c>
      <c r="E14" s="65">
        <f t="shared" si="0"/>
        <v>0.96742671009771986</v>
      </c>
      <c r="F14" s="134">
        <v>20</v>
      </c>
      <c r="G14" s="134">
        <v>4</v>
      </c>
      <c r="H14" s="65">
        <f t="shared" si="1"/>
        <v>0.2</v>
      </c>
      <c r="I14" s="134">
        <v>14</v>
      </c>
      <c r="J14" s="65">
        <v>0</v>
      </c>
      <c r="K14" s="134">
        <v>297</v>
      </c>
      <c r="L14" s="134">
        <v>118</v>
      </c>
      <c r="M14" s="77">
        <f t="shared" si="2"/>
        <v>0.39730639730639733</v>
      </c>
      <c r="N14" s="67"/>
      <c r="O14" s="115" t="e">
        <f>#REF!/(C14+F14+I14)</f>
        <v>#REF!</v>
      </c>
      <c r="P14" s="117" t="e">
        <f>#REF!/'11. Замещение'!C14</f>
        <v>#REF!</v>
      </c>
    </row>
    <row r="15" spans="2:16" ht="30" customHeight="1" x14ac:dyDescent="0.2">
      <c r="B15" s="127" t="s">
        <v>7</v>
      </c>
      <c r="C15" s="134">
        <v>106</v>
      </c>
      <c r="D15" s="163">
        <v>106</v>
      </c>
      <c r="E15" s="65">
        <f t="shared" si="0"/>
        <v>1</v>
      </c>
      <c r="F15" s="134">
        <v>8</v>
      </c>
      <c r="G15" s="134">
        <v>8</v>
      </c>
      <c r="H15" s="65">
        <f t="shared" si="1"/>
        <v>1</v>
      </c>
      <c r="I15" s="134">
        <v>0</v>
      </c>
      <c r="J15" s="65">
        <v>0</v>
      </c>
      <c r="K15" s="134">
        <v>114</v>
      </c>
      <c r="L15" s="134">
        <v>11</v>
      </c>
      <c r="M15" s="77">
        <f t="shared" si="2"/>
        <v>9.6491228070175433E-2</v>
      </c>
      <c r="N15" s="67"/>
      <c r="O15" s="115" t="e">
        <f>#REF!/(C15+F15+I15)</f>
        <v>#REF!</v>
      </c>
      <c r="P15" s="117" t="e">
        <f>#REF!/'11. Замещение'!C15</f>
        <v>#REF!</v>
      </c>
    </row>
    <row r="16" spans="2:16" ht="30" customHeight="1" x14ac:dyDescent="0.2">
      <c r="B16" s="127" t="s">
        <v>8</v>
      </c>
      <c r="C16" s="134">
        <v>124</v>
      </c>
      <c r="D16" s="163">
        <v>68</v>
      </c>
      <c r="E16" s="65">
        <f t="shared" si="0"/>
        <v>0.54838709677419351</v>
      </c>
      <c r="F16" s="134">
        <v>44</v>
      </c>
      <c r="G16" s="134">
        <v>20</v>
      </c>
      <c r="H16" s="65">
        <f t="shared" si="1"/>
        <v>0.45454545454545453</v>
      </c>
      <c r="I16" s="134">
        <v>80</v>
      </c>
      <c r="J16" s="65">
        <v>0</v>
      </c>
      <c r="K16" s="134">
        <v>118</v>
      </c>
      <c r="L16" s="134">
        <v>0</v>
      </c>
      <c r="M16" s="77">
        <f t="shared" si="2"/>
        <v>0</v>
      </c>
      <c r="N16" s="67"/>
      <c r="O16" s="115" t="e">
        <f>#REF!/(C16+F16+I16)</f>
        <v>#REF!</v>
      </c>
      <c r="P16" s="117" t="e">
        <f>#REF!/'11. Замещение'!C16</f>
        <v>#REF!</v>
      </c>
    </row>
    <row r="17" spans="2:16" ht="30" customHeight="1" x14ac:dyDescent="0.2">
      <c r="B17" s="127" t="s">
        <v>9</v>
      </c>
      <c r="C17" s="134">
        <v>213</v>
      </c>
      <c r="D17" s="163">
        <v>202</v>
      </c>
      <c r="E17" s="65">
        <f t="shared" si="0"/>
        <v>0.94835680751173712</v>
      </c>
      <c r="F17" s="134">
        <v>29</v>
      </c>
      <c r="G17" s="134">
        <v>20</v>
      </c>
      <c r="H17" s="65">
        <f t="shared" si="1"/>
        <v>0.68965517241379315</v>
      </c>
      <c r="I17" s="134">
        <v>6</v>
      </c>
      <c r="J17" s="65">
        <v>0</v>
      </c>
      <c r="K17" s="134">
        <v>228</v>
      </c>
      <c r="L17" s="134">
        <v>43</v>
      </c>
      <c r="M17" s="77">
        <f t="shared" si="2"/>
        <v>0.18859649122807018</v>
      </c>
      <c r="N17" s="67"/>
      <c r="O17" s="115" t="e">
        <f>#REF!/(C17+F17+I17)</f>
        <v>#REF!</v>
      </c>
      <c r="P17" s="117" t="e">
        <f>#REF!/'11. Замещение'!C17</f>
        <v>#REF!</v>
      </c>
    </row>
    <row r="18" spans="2:16" ht="30" customHeight="1" x14ac:dyDescent="0.2">
      <c r="B18" s="127" t="s">
        <v>10</v>
      </c>
      <c r="C18" s="134">
        <v>118</v>
      </c>
      <c r="D18" s="163">
        <v>37</v>
      </c>
      <c r="E18" s="65">
        <f t="shared" si="0"/>
        <v>0.3135593220338983</v>
      </c>
      <c r="F18" s="134">
        <v>56</v>
      </c>
      <c r="G18" s="134">
        <v>0</v>
      </c>
      <c r="H18" s="65">
        <f t="shared" si="1"/>
        <v>0</v>
      </c>
      <c r="I18" s="134">
        <v>5</v>
      </c>
      <c r="J18" s="65">
        <v>0</v>
      </c>
      <c r="K18" s="134">
        <v>44</v>
      </c>
      <c r="L18" s="134">
        <v>25</v>
      </c>
      <c r="M18" s="77">
        <f t="shared" si="2"/>
        <v>0.56818181818181823</v>
      </c>
      <c r="N18" s="67"/>
      <c r="O18" s="115" t="e">
        <f>#REF!/(C18+F18+I18)</f>
        <v>#REF!</v>
      </c>
      <c r="P18" s="117" t="e">
        <f>#REF!/'11. Замещение'!C18</f>
        <v>#REF!</v>
      </c>
    </row>
    <row r="19" spans="2:16" ht="30" customHeight="1" x14ac:dyDescent="0.2">
      <c r="B19" s="127" t="s">
        <v>11</v>
      </c>
      <c r="C19" s="164">
        <v>232</v>
      </c>
      <c r="D19" s="163">
        <v>170</v>
      </c>
      <c r="E19" s="65">
        <f t="shared" si="0"/>
        <v>0.73275862068965514</v>
      </c>
      <c r="F19" s="134">
        <v>67</v>
      </c>
      <c r="G19" s="134">
        <v>12</v>
      </c>
      <c r="H19" s="65">
        <f t="shared" si="1"/>
        <v>0.17910447761194029</v>
      </c>
      <c r="I19" s="134">
        <v>31</v>
      </c>
      <c r="J19" s="65">
        <v>0</v>
      </c>
      <c r="K19" s="133">
        <v>213</v>
      </c>
      <c r="L19" s="133">
        <v>36</v>
      </c>
      <c r="M19" s="77">
        <f t="shared" si="2"/>
        <v>0.16901408450704225</v>
      </c>
      <c r="N19" s="67"/>
      <c r="O19" s="115" t="e">
        <f>#REF!/(C19+F19+I19)</f>
        <v>#REF!</v>
      </c>
      <c r="P19" s="117" t="e">
        <f>#REF!/'11. Замещение'!C19</f>
        <v>#REF!</v>
      </c>
    </row>
    <row r="20" spans="2:16" ht="30" customHeight="1" x14ac:dyDescent="0.2">
      <c r="B20" s="127" t="s">
        <v>12</v>
      </c>
      <c r="C20" s="164">
        <v>204</v>
      </c>
      <c r="D20" s="163">
        <v>94</v>
      </c>
      <c r="E20" s="65">
        <f t="shared" si="0"/>
        <v>0.46078431372549017</v>
      </c>
      <c r="F20" s="134">
        <v>64</v>
      </c>
      <c r="G20" s="164">
        <v>11</v>
      </c>
      <c r="H20" s="65">
        <f t="shared" si="1"/>
        <v>0.171875</v>
      </c>
      <c r="I20" s="164">
        <v>18</v>
      </c>
      <c r="J20" s="65">
        <v>0</v>
      </c>
      <c r="K20" s="133">
        <v>92</v>
      </c>
      <c r="L20" s="133">
        <v>6</v>
      </c>
      <c r="M20" s="77">
        <f t="shared" si="2"/>
        <v>6.5217391304347824E-2</v>
      </c>
      <c r="N20" s="67"/>
      <c r="O20" s="115" t="e">
        <f>#REF!/(C20+F20+I20)</f>
        <v>#REF!</v>
      </c>
      <c r="P20" s="117" t="e">
        <f>#REF!/'11. Замещение'!C20</f>
        <v>#REF!</v>
      </c>
    </row>
    <row r="21" spans="2:16" ht="30" customHeight="1" x14ac:dyDescent="0.2">
      <c r="B21" s="127" t="s">
        <v>13</v>
      </c>
      <c r="C21" s="164">
        <v>112</v>
      </c>
      <c r="D21" s="163">
        <v>108</v>
      </c>
      <c r="E21" s="65">
        <f t="shared" si="0"/>
        <v>0.9642857142857143</v>
      </c>
      <c r="F21" s="134">
        <v>46</v>
      </c>
      <c r="G21" s="164">
        <v>35</v>
      </c>
      <c r="H21" s="65">
        <f t="shared" si="1"/>
        <v>0.76086956521739135</v>
      </c>
      <c r="I21" s="164">
        <v>56</v>
      </c>
      <c r="J21" s="65">
        <v>0</v>
      </c>
      <c r="K21" s="133">
        <v>199</v>
      </c>
      <c r="L21" s="133">
        <v>69</v>
      </c>
      <c r="M21" s="77">
        <f t="shared" si="2"/>
        <v>0.34673366834170855</v>
      </c>
      <c r="N21" s="67"/>
      <c r="O21" s="115" t="e">
        <f>#REF!/(C21+F21+I21)</f>
        <v>#REF!</v>
      </c>
      <c r="P21" s="117" t="e">
        <f>#REF!/'11. Замещение'!C21</f>
        <v>#REF!</v>
      </c>
    </row>
    <row r="22" spans="2:16" ht="30" customHeight="1" x14ac:dyDescent="0.2">
      <c r="B22" s="128" t="s">
        <v>16</v>
      </c>
      <c r="C22" s="9">
        <f>SUM(C8:C21)</f>
        <v>2815</v>
      </c>
      <c r="D22" s="9">
        <f>SUM(D8:D21)</f>
        <v>1615</v>
      </c>
      <c r="E22" s="110">
        <f t="shared" si="0"/>
        <v>0.57371225577264651</v>
      </c>
      <c r="F22" s="142">
        <f>SUM(F8:F21)</f>
        <v>531</v>
      </c>
      <c r="G22" s="142">
        <f>SUM(G8:G21)</f>
        <v>136</v>
      </c>
      <c r="H22" s="110">
        <f t="shared" si="1"/>
        <v>0.25612052730696799</v>
      </c>
      <c r="I22" s="165">
        <f>SUM(I8:I21)</f>
        <v>280</v>
      </c>
      <c r="J22" s="65">
        <v>0</v>
      </c>
      <c r="K22" s="165">
        <f>SUM(K8:K21)</f>
        <v>1803</v>
      </c>
      <c r="L22" s="165">
        <f>SUM(L8:L21)</f>
        <v>359</v>
      </c>
      <c r="M22" s="113">
        <f t="shared" si="2"/>
        <v>0.19911259012756516</v>
      </c>
      <c r="N22" s="67"/>
      <c r="O22" s="116" t="e">
        <f>#REF!/(C22+F22+I22)</f>
        <v>#REF!</v>
      </c>
      <c r="P22" s="118" t="e">
        <f>#REF!/'11. Замещение'!C22</f>
        <v>#REF!</v>
      </c>
    </row>
    <row r="24" spans="2:16" x14ac:dyDescent="0.2">
      <c r="J24" s="138" t="s">
        <v>230</v>
      </c>
    </row>
    <row r="25" spans="2:16" ht="38.25" x14ac:dyDescent="0.2">
      <c r="J25" s="138" t="s">
        <v>231</v>
      </c>
    </row>
  </sheetData>
  <sheetProtection formatCells="0" formatColumns="0" formatRows="0" selectLockedCells="1"/>
  <mergeCells count="20">
    <mergeCell ref="B2:M2"/>
    <mergeCell ref="I3:J3"/>
    <mergeCell ref="B4:B7"/>
    <mergeCell ref="C4:C7"/>
    <mergeCell ref="D4:E4"/>
    <mergeCell ref="L6:L7"/>
    <mergeCell ref="D5:D7"/>
    <mergeCell ref="E5:E7"/>
    <mergeCell ref="F4:F7"/>
    <mergeCell ref="P6:P7"/>
    <mergeCell ref="G5:G7"/>
    <mergeCell ref="L5:M5"/>
    <mergeCell ref="I4:I7"/>
    <mergeCell ref="H5:H7"/>
    <mergeCell ref="O6:O7"/>
    <mergeCell ref="K5:K7"/>
    <mergeCell ref="J4:J7"/>
    <mergeCell ref="G4:H4"/>
    <mergeCell ref="M6:M7"/>
    <mergeCell ref="K4:M4"/>
  </mergeCells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CB8A-B870-48E3-A077-E015C59F9C40}">
  <sheetPr>
    <pageSetUpPr fitToPage="1"/>
  </sheetPr>
  <dimension ref="B2:R21"/>
  <sheetViews>
    <sheetView view="pageBreakPreview" topLeftCell="B1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4" width="9.7109375" style="2" customWidth="1"/>
    <col min="5" max="5" width="9.85546875" style="2" customWidth="1"/>
    <col min="6" max="6" width="12.5703125" style="3" customWidth="1"/>
    <col min="7" max="9" width="9.7109375" style="4" customWidth="1"/>
    <col min="10" max="10" width="12.28515625" style="4" customWidth="1"/>
    <col min="11" max="13" width="9.7109375" style="2" customWidth="1"/>
    <col min="14" max="14" width="12" style="2" customWidth="1"/>
    <col min="15" max="17" width="9.7109375" style="2" customWidth="1"/>
    <col min="18" max="18" width="12.5703125" style="2" customWidth="1"/>
    <col min="19" max="16384" width="9.140625" style="2"/>
  </cols>
  <sheetData>
    <row r="2" spans="2:18" ht="20.25" customHeight="1" x14ac:dyDescent="0.3">
      <c r="B2" s="195" t="s">
        <v>17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</row>
    <row r="4" spans="2:18" ht="62.25" customHeight="1" x14ac:dyDescent="0.2">
      <c r="B4" s="196" t="s">
        <v>14</v>
      </c>
      <c r="C4" s="190" t="s">
        <v>155</v>
      </c>
      <c r="D4" s="191"/>
      <c r="E4" s="191"/>
      <c r="F4" s="192"/>
      <c r="G4" s="190" t="s">
        <v>153</v>
      </c>
      <c r="H4" s="191"/>
      <c r="I4" s="191"/>
      <c r="J4" s="192"/>
      <c r="K4" s="190" t="s">
        <v>20</v>
      </c>
      <c r="L4" s="191"/>
      <c r="M4" s="191"/>
      <c r="N4" s="192"/>
      <c r="O4" s="190" t="s">
        <v>167</v>
      </c>
      <c r="P4" s="191"/>
      <c r="Q4" s="191"/>
      <c r="R4" s="192"/>
    </row>
    <row r="5" spans="2:18" ht="22.5" customHeight="1" x14ac:dyDescent="0.2">
      <c r="B5" s="197"/>
      <c r="C5" s="193" t="s">
        <v>109</v>
      </c>
      <c r="D5" s="190" t="s">
        <v>58</v>
      </c>
      <c r="E5" s="191"/>
      <c r="F5" s="192"/>
      <c r="G5" s="193" t="s">
        <v>109</v>
      </c>
      <c r="H5" s="190" t="s">
        <v>58</v>
      </c>
      <c r="I5" s="191"/>
      <c r="J5" s="192"/>
      <c r="K5" s="193" t="s">
        <v>148</v>
      </c>
      <c r="L5" s="190" t="s">
        <v>58</v>
      </c>
      <c r="M5" s="191"/>
      <c r="N5" s="192"/>
      <c r="O5" s="193" t="s">
        <v>148</v>
      </c>
      <c r="P5" s="190" t="s">
        <v>58</v>
      </c>
      <c r="Q5" s="191"/>
      <c r="R5" s="192"/>
    </row>
    <row r="6" spans="2:18" ht="147" customHeight="1" x14ac:dyDescent="0.2">
      <c r="B6" s="198"/>
      <c r="C6" s="194"/>
      <c r="D6" s="27" t="s">
        <v>156</v>
      </c>
      <c r="E6" s="27" t="s">
        <v>154</v>
      </c>
      <c r="F6" s="5" t="s">
        <v>157</v>
      </c>
      <c r="G6" s="194"/>
      <c r="H6" s="27" t="s">
        <v>156</v>
      </c>
      <c r="I6" s="27" t="s">
        <v>154</v>
      </c>
      <c r="J6" s="6" t="s">
        <v>158</v>
      </c>
      <c r="K6" s="194"/>
      <c r="L6" s="27" t="s">
        <v>152</v>
      </c>
      <c r="M6" s="27" t="s">
        <v>150</v>
      </c>
      <c r="N6" s="7" t="s">
        <v>158</v>
      </c>
      <c r="O6" s="194"/>
      <c r="P6" s="27" t="s">
        <v>151</v>
      </c>
      <c r="Q6" s="27" t="s">
        <v>149</v>
      </c>
      <c r="R6" s="7" t="s">
        <v>216</v>
      </c>
    </row>
    <row r="7" spans="2:18" ht="30" customHeight="1" x14ac:dyDescent="0.2">
      <c r="B7" s="127" t="s">
        <v>0</v>
      </c>
      <c r="C7" s="43">
        <f>G7+K7+O7</f>
        <v>5315</v>
      </c>
      <c r="D7" s="43">
        <f>H7+L7+P7</f>
        <v>4904</v>
      </c>
      <c r="E7" s="43">
        <f>I7+M7+Q7</f>
        <v>517</v>
      </c>
      <c r="F7" s="44">
        <f>D7/C7</f>
        <v>0.92267168391345245</v>
      </c>
      <c r="G7" s="135">
        <v>75</v>
      </c>
      <c r="H7" s="135">
        <v>73</v>
      </c>
      <c r="I7" s="135">
        <v>0</v>
      </c>
      <c r="J7" s="45">
        <f>H7/G7</f>
        <v>0.97333333333333338</v>
      </c>
      <c r="K7" s="46">
        <v>5136</v>
      </c>
      <c r="L7" s="46">
        <v>4743</v>
      </c>
      <c r="M7" s="46">
        <v>515</v>
      </c>
      <c r="N7" s="45">
        <f>L7/K7</f>
        <v>0.92348130841121501</v>
      </c>
      <c r="O7" s="46">
        <v>104</v>
      </c>
      <c r="P7" s="46">
        <v>88</v>
      </c>
      <c r="Q7" s="46">
        <v>2</v>
      </c>
      <c r="R7" s="44">
        <f>P7/D7</f>
        <v>1.794453507340946E-2</v>
      </c>
    </row>
    <row r="8" spans="2:18" ht="30" customHeight="1" x14ac:dyDescent="0.2">
      <c r="B8" s="127" t="s">
        <v>1</v>
      </c>
      <c r="C8" s="43">
        <f t="shared" ref="C8:C21" si="0">G8+K8+O8</f>
        <v>1386</v>
      </c>
      <c r="D8" s="43">
        <f t="shared" ref="D8:D21" si="1">H8+L8+P8</f>
        <v>1324</v>
      </c>
      <c r="E8" s="43">
        <f t="shared" ref="E8:E21" si="2">I8+M8+Q8</f>
        <v>84</v>
      </c>
      <c r="F8" s="44">
        <f t="shared" ref="F8:F21" si="3">D8/C8</f>
        <v>0.95526695526695526</v>
      </c>
      <c r="G8" s="135">
        <v>42</v>
      </c>
      <c r="H8" s="135">
        <v>38</v>
      </c>
      <c r="I8" s="135">
        <v>0</v>
      </c>
      <c r="J8" s="45">
        <f t="shared" ref="J8:J21" si="4">H8/G8</f>
        <v>0.90476190476190477</v>
      </c>
      <c r="K8" s="46">
        <v>1167</v>
      </c>
      <c r="L8" s="47">
        <v>1114</v>
      </c>
      <c r="M8" s="46">
        <v>75</v>
      </c>
      <c r="N8" s="45">
        <f t="shared" ref="N8:N21" si="5">L8/K8</f>
        <v>0.95458440445586978</v>
      </c>
      <c r="O8" s="46">
        <v>177</v>
      </c>
      <c r="P8" s="47">
        <v>172</v>
      </c>
      <c r="Q8" s="47">
        <v>9</v>
      </c>
      <c r="R8" s="45">
        <f t="shared" ref="R8:R21" si="6">P8/D8</f>
        <v>0.12990936555891239</v>
      </c>
    </row>
    <row r="9" spans="2:18" ht="30" customHeight="1" x14ac:dyDescent="0.2">
      <c r="B9" s="127" t="s">
        <v>2</v>
      </c>
      <c r="C9" s="43">
        <f t="shared" si="0"/>
        <v>1361</v>
      </c>
      <c r="D9" s="43">
        <f t="shared" si="1"/>
        <v>1280</v>
      </c>
      <c r="E9" s="43">
        <f t="shared" si="2"/>
        <v>78</v>
      </c>
      <c r="F9" s="44">
        <f t="shared" si="3"/>
        <v>0.94048493754592211</v>
      </c>
      <c r="G9" s="135">
        <v>42</v>
      </c>
      <c r="H9" s="135">
        <v>41</v>
      </c>
      <c r="I9" s="135">
        <v>0</v>
      </c>
      <c r="J9" s="45">
        <f t="shared" si="4"/>
        <v>0.97619047619047616</v>
      </c>
      <c r="K9" s="46">
        <v>1170</v>
      </c>
      <c r="L9" s="47">
        <v>1099</v>
      </c>
      <c r="M9" s="46">
        <v>65</v>
      </c>
      <c r="N9" s="45">
        <f t="shared" si="5"/>
        <v>0.93931623931623931</v>
      </c>
      <c r="O9" s="46">
        <v>149</v>
      </c>
      <c r="P9" s="47">
        <v>140</v>
      </c>
      <c r="Q9" s="47">
        <v>13</v>
      </c>
      <c r="R9" s="45">
        <f t="shared" si="6"/>
        <v>0.109375</v>
      </c>
    </row>
    <row r="10" spans="2:18" ht="30" customHeight="1" x14ac:dyDescent="0.2">
      <c r="B10" s="127" t="s">
        <v>3</v>
      </c>
      <c r="C10" s="43">
        <f t="shared" si="0"/>
        <v>7040</v>
      </c>
      <c r="D10" s="43">
        <f t="shared" si="1"/>
        <v>6219</v>
      </c>
      <c r="E10" s="43">
        <f t="shared" si="2"/>
        <v>555</v>
      </c>
      <c r="F10" s="44">
        <f t="shared" si="3"/>
        <v>0.88338068181818186</v>
      </c>
      <c r="G10" s="135">
        <v>52</v>
      </c>
      <c r="H10" s="135">
        <v>51</v>
      </c>
      <c r="I10" s="135">
        <v>0</v>
      </c>
      <c r="J10" s="45">
        <f t="shared" si="4"/>
        <v>0.98076923076923073</v>
      </c>
      <c r="K10" s="46">
        <v>5787</v>
      </c>
      <c r="L10" s="47">
        <v>5268</v>
      </c>
      <c r="M10" s="46">
        <v>477</v>
      </c>
      <c r="N10" s="45">
        <f t="shared" si="5"/>
        <v>0.91031622602384654</v>
      </c>
      <c r="O10" s="46">
        <v>1201</v>
      </c>
      <c r="P10" s="47">
        <v>900</v>
      </c>
      <c r="Q10" s="47">
        <v>78</v>
      </c>
      <c r="R10" s="45">
        <f t="shared" si="6"/>
        <v>0.14471780028943559</v>
      </c>
    </row>
    <row r="11" spans="2:18" ht="30" customHeight="1" x14ac:dyDescent="0.2">
      <c r="B11" s="127" t="s">
        <v>4</v>
      </c>
      <c r="C11" s="43">
        <f t="shared" si="0"/>
        <v>2642</v>
      </c>
      <c r="D11" s="43">
        <f t="shared" si="1"/>
        <v>2322</v>
      </c>
      <c r="E11" s="43">
        <f t="shared" si="2"/>
        <v>200</v>
      </c>
      <c r="F11" s="44">
        <f t="shared" si="3"/>
        <v>0.87887963663890989</v>
      </c>
      <c r="G11" s="135">
        <v>49</v>
      </c>
      <c r="H11" s="135">
        <v>37</v>
      </c>
      <c r="I11" s="135">
        <v>0</v>
      </c>
      <c r="J11" s="45">
        <f t="shared" si="4"/>
        <v>0.75510204081632648</v>
      </c>
      <c r="K11" s="46">
        <v>1992</v>
      </c>
      <c r="L11" s="47">
        <v>1750</v>
      </c>
      <c r="M11" s="46">
        <v>154</v>
      </c>
      <c r="N11" s="45">
        <f t="shared" si="5"/>
        <v>0.87851405622489964</v>
      </c>
      <c r="O11" s="46">
        <v>601</v>
      </c>
      <c r="P11" s="47">
        <v>535</v>
      </c>
      <c r="Q11" s="47">
        <v>46</v>
      </c>
      <c r="R11" s="45">
        <f t="shared" si="6"/>
        <v>0.23040482342807925</v>
      </c>
    </row>
    <row r="12" spans="2:18" ht="30" customHeight="1" x14ac:dyDescent="0.2">
      <c r="B12" s="127" t="s">
        <v>5</v>
      </c>
      <c r="C12" s="43">
        <f t="shared" si="0"/>
        <v>1464</v>
      </c>
      <c r="D12" s="43">
        <f t="shared" si="1"/>
        <v>1313</v>
      </c>
      <c r="E12" s="43">
        <f t="shared" si="2"/>
        <v>139</v>
      </c>
      <c r="F12" s="44">
        <f t="shared" si="3"/>
        <v>0.89685792349726778</v>
      </c>
      <c r="G12" s="135">
        <v>33</v>
      </c>
      <c r="H12" s="135">
        <v>31</v>
      </c>
      <c r="I12" s="135">
        <v>0</v>
      </c>
      <c r="J12" s="45">
        <f t="shared" si="4"/>
        <v>0.93939393939393945</v>
      </c>
      <c r="K12" s="46">
        <v>1410</v>
      </c>
      <c r="L12" s="47">
        <v>1263</v>
      </c>
      <c r="M12" s="46">
        <v>138</v>
      </c>
      <c r="N12" s="45">
        <f t="shared" si="5"/>
        <v>0.89574468085106385</v>
      </c>
      <c r="O12" s="46">
        <v>21</v>
      </c>
      <c r="P12" s="47">
        <v>19</v>
      </c>
      <c r="Q12" s="47">
        <v>1</v>
      </c>
      <c r="R12" s="45">
        <f t="shared" si="6"/>
        <v>1.4470677837014471E-2</v>
      </c>
    </row>
    <row r="13" spans="2:18" ht="30" customHeight="1" x14ac:dyDescent="0.2">
      <c r="B13" s="127" t="s">
        <v>6</v>
      </c>
      <c r="C13" s="43">
        <f t="shared" si="0"/>
        <v>3808</v>
      </c>
      <c r="D13" s="43">
        <f t="shared" si="1"/>
        <v>3404</v>
      </c>
      <c r="E13" s="43">
        <f t="shared" si="2"/>
        <v>309</v>
      </c>
      <c r="F13" s="44">
        <f t="shared" si="3"/>
        <v>0.89390756302521013</v>
      </c>
      <c r="G13" s="135">
        <v>36</v>
      </c>
      <c r="H13" s="135">
        <v>28</v>
      </c>
      <c r="I13" s="135">
        <v>0</v>
      </c>
      <c r="J13" s="45">
        <f t="shared" si="4"/>
        <v>0.77777777777777779</v>
      </c>
      <c r="K13" s="46">
        <v>3459</v>
      </c>
      <c r="L13" s="47">
        <v>3111</v>
      </c>
      <c r="M13" s="46">
        <v>267</v>
      </c>
      <c r="N13" s="45">
        <f t="shared" si="5"/>
        <v>0.89939288811795315</v>
      </c>
      <c r="O13" s="46">
        <v>313</v>
      </c>
      <c r="P13" s="47">
        <v>265</v>
      </c>
      <c r="Q13" s="47">
        <v>42</v>
      </c>
      <c r="R13" s="45">
        <f t="shared" si="6"/>
        <v>7.7849588719153942E-2</v>
      </c>
    </row>
    <row r="14" spans="2:18" ht="30" customHeight="1" x14ac:dyDescent="0.2">
      <c r="B14" s="127" t="s">
        <v>7</v>
      </c>
      <c r="C14" s="43">
        <f t="shared" si="0"/>
        <v>1965</v>
      </c>
      <c r="D14" s="43">
        <f t="shared" si="1"/>
        <v>1878</v>
      </c>
      <c r="E14" s="43">
        <f t="shared" si="2"/>
        <v>109</v>
      </c>
      <c r="F14" s="44">
        <f t="shared" si="3"/>
        <v>0.95572519083969465</v>
      </c>
      <c r="G14" s="135">
        <v>39</v>
      </c>
      <c r="H14" s="135">
        <v>30</v>
      </c>
      <c r="I14" s="135">
        <v>0</v>
      </c>
      <c r="J14" s="45">
        <f t="shared" si="4"/>
        <v>0.76923076923076927</v>
      </c>
      <c r="K14" s="46">
        <v>1887</v>
      </c>
      <c r="L14" s="47">
        <v>1813</v>
      </c>
      <c r="M14" s="46">
        <v>107</v>
      </c>
      <c r="N14" s="45">
        <f t="shared" si="5"/>
        <v>0.96078431372549022</v>
      </c>
      <c r="O14" s="46">
        <v>39</v>
      </c>
      <c r="P14" s="47">
        <v>35</v>
      </c>
      <c r="Q14" s="47">
        <v>2</v>
      </c>
      <c r="R14" s="45">
        <f t="shared" si="6"/>
        <v>1.863684771033014E-2</v>
      </c>
    </row>
    <row r="15" spans="2:18" ht="30" customHeight="1" x14ac:dyDescent="0.2">
      <c r="B15" s="127" t="s">
        <v>8</v>
      </c>
      <c r="C15" s="43">
        <f t="shared" si="0"/>
        <v>4664</v>
      </c>
      <c r="D15" s="43">
        <f t="shared" si="1"/>
        <v>4245</v>
      </c>
      <c r="E15" s="43">
        <f t="shared" si="2"/>
        <v>293</v>
      </c>
      <c r="F15" s="44">
        <f t="shared" si="3"/>
        <v>0.91016295025728988</v>
      </c>
      <c r="G15" s="135">
        <v>64</v>
      </c>
      <c r="H15" s="135">
        <v>62</v>
      </c>
      <c r="I15" s="135">
        <v>0</v>
      </c>
      <c r="J15" s="45">
        <f t="shared" si="4"/>
        <v>0.96875</v>
      </c>
      <c r="K15" s="46">
        <v>4161</v>
      </c>
      <c r="L15" s="47">
        <v>3760</v>
      </c>
      <c r="M15" s="46">
        <v>274</v>
      </c>
      <c r="N15" s="45">
        <f t="shared" si="5"/>
        <v>0.90362893535207878</v>
      </c>
      <c r="O15" s="46">
        <v>439</v>
      </c>
      <c r="P15" s="47">
        <v>423</v>
      </c>
      <c r="Q15" s="47">
        <v>19</v>
      </c>
      <c r="R15" s="45">
        <f t="shared" si="6"/>
        <v>9.9646643109540634E-2</v>
      </c>
    </row>
    <row r="16" spans="2:18" ht="30" customHeight="1" x14ac:dyDescent="0.2">
      <c r="B16" s="127" t="s">
        <v>9</v>
      </c>
      <c r="C16" s="43">
        <f t="shared" si="0"/>
        <v>2565</v>
      </c>
      <c r="D16" s="43">
        <f t="shared" si="1"/>
        <v>2393</v>
      </c>
      <c r="E16" s="43">
        <f t="shared" si="2"/>
        <v>166</v>
      </c>
      <c r="F16" s="44">
        <f t="shared" si="3"/>
        <v>0.93294346978557507</v>
      </c>
      <c r="G16" s="135">
        <v>50</v>
      </c>
      <c r="H16" s="135">
        <v>43</v>
      </c>
      <c r="I16" s="135">
        <v>0</v>
      </c>
      <c r="J16" s="45">
        <f t="shared" si="4"/>
        <v>0.86</v>
      </c>
      <c r="K16" s="46">
        <v>2154</v>
      </c>
      <c r="L16" s="47">
        <v>2015</v>
      </c>
      <c r="M16" s="46">
        <v>143</v>
      </c>
      <c r="N16" s="45">
        <f t="shared" si="5"/>
        <v>0.93546889507892295</v>
      </c>
      <c r="O16" s="46">
        <v>361</v>
      </c>
      <c r="P16" s="47">
        <v>335</v>
      </c>
      <c r="Q16" s="47">
        <v>23</v>
      </c>
      <c r="R16" s="45">
        <f t="shared" si="6"/>
        <v>0.13999164229001254</v>
      </c>
    </row>
    <row r="17" spans="2:18" ht="30" customHeight="1" x14ac:dyDescent="0.2">
      <c r="B17" s="127" t="s">
        <v>10</v>
      </c>
      <c r="C17" s="43">
        <f t="shared" si="0"/>
        <v>1760</v>
      </c>
      <c r="D17" s="43">
        <f t="shared" si="1"/>
        <v>1544</v>
      </c>
      <c r="E17" s="43">
        <f t="shared" si="2"/>
        <v>91</v>
      </c>
      <c r="F17" s="44">
        <f t="shared" si="3"/>
        <v>0.87727272727272732</v>
      </c>
      <c r="G17" s="135">
        <v>54</v>
      </c>
      <c r="H17" s="135">
        <v>47</v>
      </c>
      <c r="I17" s="135">
        <v>0</v>
      </c>
      <c r="J17" s="45">
        <f t="shared" si="4"/>
        <v>0.87037037037037035</v>
      </c>
      <c r="K17" s="46">
        <v>1663</v>
      </c>
      <c r="L17" s="47">
        <v>1459</v>
      </c>
      <c r="M17" s="46">
        <v>91</v>
      </c>
      <c r="N17" s="45">
        <f t="shared" si="5"/>
        <v>0.87733012627781115</v>
      </c>
      <c r="O17" s="46">
        <v>43</v>
      </c>
      <c r="P17" s="47">
        <v>38</v>
      </c>
      <c r="Q17" s="47">
        <v>0</v>
      </c>
      <c r="R17" s="45">
        <f t="shared" si="6"/>
        <v>2.4611398963730571E-2</v>
      </c>
    </row>
    <row r="18" spans="2:18" ht="30" customHeight="1" x14ac:dyDescent="0.2">
      <c r="B18" s="127" t="s">
        <v>11</v>
      </c>
      <c r="C18" s="43">
        <f t="shared" si="0"/>
        <v>4457</v>
      </c>
      <c r="D18" s="43">
        <f t="shared" si="1"/>
        <v>4129</v>
      </c>
      <c r="E18" s="43">
        <f t="shared" si="2"/>
        <v>273</v>
      </c>
      <c r="F18" s="44">
        <f t="shared" si="3"/>
        <v>0.92640789768902854</v>
      </c>
      <c r="G18" s="135">
        <v>56</v>
      </c>
      <c r="H18" s="135">
        <v>49</v>
      </c>
      <c r="I18" s="135">
        <v>0</v>
      </c>
      <c r="J18" s="45">
        <f t="shared" si="4"/>
        <v>0.875</v>
      </c>
      <c r="K18" s="46">
        <v>4195</v>
      </c>
      <c r="L18" s="47">
        <v>3903</v>
      </c>
      <c r="M18" s="46">
        <v>267</v>
      </c>
      <c r="N18" s="45">
        <f t="shared" si="5"/>
        <v>0.93039332538736597</v>
      </c>
      <c r="O18" s="46">
        <v>206</v>
      </c>
      <c r="P18" s="47">
        <v>177</v>
      </c>
      <c r="Q18" s="47">
        <v>6</v>
      </c>
      <c r="R18" s="45">
        <f t="shared" si="6"/>
        <v>4.2867522402518767E-2</v>
      </c>
    </row>
    <row r="19" spans="2:18" ht="30" customHeight="1" x14ac:dyDescent="0.2">
      <c r="B19" s="127" t="s">
        <v>12</v>
      </c>
      <c r="C19" s="43">
        <f t="shared" si="0"/>
        <v>2914</v>
      </c>
      <c r="D19" s="43">
        <f t="shared" si="1"/>
        <v>2736</v>
      </c>
      <c r="E19" s="43">
        <f t="shared" si="2"/>
        <v>152</v>
      </c>
      <c r="F19" s="44">
        <f t="shared" si="3"/>
        <v>0.93891557995881947</v>
      </c>
      <c r="G19" s="135">
        <v>94</v>
      </c>
      <c r="H19" s="135">
        <v>89</v>
      </c>
      <c r="I19" s="135">
        <v>0</v>
      </c>
      <c r="J19" s="45">
        <f t="shared" si="4"/>
        <v>0.94680851063829785</v>
      </c>
      <c r="K19" s="46">
        <v>2482</v>
      </c>
      <c r="L19" s="47">
        <v>2332</v>
      </c>
      <c r="M19" s="46">
        <v>128</v>
      </c>
      <c r="N19" s="45">
        <f t="shared" si="5"/>
        <v>0.93956486704270747</v>
      </c>
      <c r="O19" s="46">
        <v>338</v>
      </c>
      <c r="P19" s="47">
        <v>315</v>
      </c>
      <c r="Q19" s="47">
        <v>24</v>
      </c>
      <c r="R19" s="45">
        <f t="shared" si="6"/>
        <v>0.11513157894736842</v>
      </c>
    </row>
    <row r="20" spans="2:18" ht="30" customHeight="1" x14ac:dyDescent="0.2">
      <c r="B20" s="127" t="s">
        <v>13</v>
      </c>
      <c r="C20" s="43">
        <f t="shared" si="0"/>
        <v>1786</v>
      </c>
      <c r="D20" s="43">
        <f t="shared" si="1"/>
        <v>1637</v>
      </c>
      <c r="E20" s="43">
        <f t="shared" si="2"/>
        <v>133</v>
      </c>
      <c r="F20" s="44">
        <f t="shared" si="3"/>
        <v>0.91657334826427772</v>
      </c>
      <c r="G20" s="135">
        <v>83</v>
      </c>
      <c r="H20" s="135">
        <v>71</v>
      </c>
      <c r="I20" s="135">
        <v>0</v>
      </c>
      <c r="J20" s="45">
        <f t="shared" si="4"/>
        <v>0.85542168674698793</v>
      </c>
      <c r="K20" s="46">
        <v>1452</v>
      </c>
      <c r="L20" s="47">
        <v>1338</v>
      </c>
      <c r="M20" s="46">
        <v>118</v>
      </c>
      <c r="N20" s="45">
        <f t="shared" si="5"/>
        <v>0.92148760330578516</v>
      </c>
      <c r="O20" s="46">
        <v>251</v>
      </c>
      <c r="P20" s="47">
        <v>228</v>
      </c>
      <c r="Q20" s="47">
        <v>15</v>
      </c>
      <c r="R20" s="45">
        <f t="shared" si="6"/>
        <v>0.13927916921197311</v>
      </c>
    </row>
    <row r="21" spans="2:18" ht="30" customHeight="1" x14ac:dyDescent="0.2">
      <c r="B21" s="28" t="s">
        <v>97</v>
      </c>
      <c r="C21" s="104">
        <f t="shared" si="0"/>
        <v>43127</v>
      </c>
      <c r="D21" s="104">
        <f t="shared" si="1"/>
        <v>39328</v>
      </c>
      <c r="E21" s="104">
        <f t="shared" si="2"/>
        <v>3099</v>
      </c>
      <c r="F21" s="105">
        <f t="shared" si="3"/>
        <v>0.91191133164838734</v>
      </c>
      <c r="G21" s="119">
        <f>SUM(G7:G20)</f>
        <v>769</v>
      </c>
      <c r="H21" s="119">
        <f>SUM(H7:H20)</f>
        <v>690</v>
      </c>
      <c r="I21" s="119">
        <f>SUM(I7:I20)</f>
        <v>0</v>
      </c>
      <c r="J21" s="106">
        <f t="shared" si="4"/>
        <v>0.89726918075422624</v>
      </c>
      <c r="K21" s="48">
        <f>SUM(K7:K20)</f>
        <v>38115</v>
      </c>
      <c r="L21" s="48">
        <f>SUM(L7:L20)</f>
        <v>34968</v>
      </c>
      <c r="M21" s="48">
        <f>SUM(M7:M20)</f>
        <v>2819</v>
      </c>
      <c r="N21" s="106">
        <f t="shared" si="5"/>
        <v>0.91743408107044466</v>
      </c>
      <c r="O21" s="48">
        <f>SUM(O7:O20)</f>
        <v>4243</v>
      </c>
      <c r="P21" s="48">
        <f>SUM(P7:P20)</f>
        <v>3670</v>
      </c>
      <c r="Q21" s="48">
        <f>SUM(Q7:Q20)</f>
        <v>280</v>
      </c>
      <c r="R21" s="106">
        <f t="shared" si="6"/>
        <v>9.331773799837266E-2</v>
      </c>
    </row>
  </sheetData>
  <sheetProtection formatCells="0" formatColumns="0" formatRows="0" selectLockedCells="1"/>
  <mergeCells count="14">
    <mergeCell ref="P5:R5"/>
    <mergeCell ref="O5:O6"/>
    <mergeCell ref="B2:R2"/>
    <mergeCell ref="B4:B6"/>
    <mergeCell ref="K4:N4"/>
    <mergeCell ref="O4:R4"/>
    <mergeCell ref="K5:K6"/>
    <mergeCell ref="L5:N5"/>
    <mergeCell ref="H5:J5"/>
    <mergeCell ref="C4:F4"/>
    <mergeCell ref="C5:C6"/>
    <mergeCell ref="G4:J4"/>
    <mergeCell ref="G5:G6"/>
    <mergeCell ref="D5:F5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68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C587-012A-414B-8A47-373751485FDC}">
  <sheetPr>
    <pageSetUpPr fitToPage="1"/>
  </sheetPr>
  <dimension ref="B1:U21"/>
  <sheetViews>
    <sheetView view="pageBreakPreview" zoomScale="80" zoomScaleNormal="100" zoomScaleSheetLayoutView="80" workbookViewId="0">
      <selection sqref="A1:A1048576"/>
    </sheetView>
  </sheetViews>
  <sheetFormatPr defaultRowHeight="12.75" x14ac:dyDescent="0.2"/>
  <cols>
    <col min="1" max="1" width="9.140625" style="2"/>
    <col min="2" max="2" width="32.140625" style="2" customWidth="1"/>
    <col min="3" max="3" width="8.28515625" style="71" customWidth="1"/>
    <col min="4" max="4" width="10.5703125" style="71" customWidth="1"/>
    <col min="5" max="6" width="7.7109375" style="71" customWidth="1"/>
    <col min="7" max="7" width="10.28515625" style="71" customWidth="1"/>
    <col min="8" max="8" width="7.7109375" style="71" customWidth="1"/>
    <col min="9" max="9" width="10.5703125" style="71" customWidth="1"/>
    <col min="10" max="10" width="9" style="71" customWidth="1"/>
    <col min="11" max="11" width="10.28515625" style="71" customWidth="1"/>
    <col min="12" max="12" width="8.7109375" style="71" customWidth="1"/>
    <col min="13" max="13" width="10.42578125" style="71" customWidth="1"/>
    <col min="14" max="14" width="7.7109375" style="71" customWidth="1"/>
    <col min="15" max="15" width="10.42578125" style="71" customWidth="1"/>
    <col min="16" max="16" width="7.7109375" style="71" customWidth="1"/>
    <col min="17" max="17" width="10.140625" style="71" customWidth="1"/>
    <col min="18" max="18" width="8.85546875" style="71" customWidth="1"/>
    <col min="19" max="19" width="10.28515625" style="71" customWidth="1"/>
    <col min="20" max="20" width="6.85546875" style="2" customWidth="1"/>
    <col min="21" max="21" width="11.42578125" style="2" bestFit="1" customWidth="1"/>
    <col min="22" max="16384" width="9.140625" style="2"/>
  </cols>
  <sheetData>
    <row r="1" spans="2:21" ht="13.5" customHeight="1" x14ac:dyDescent="0.3">
      <c r="B1" s="59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  <c r="N1" s="69"/>
      <c r="O1" s="69"/>
      <c r="P1" s="69"/>
      <c r="Q1" s="69"/>
      <c r="R1" s="69"/>
      <c r="S1" s="69"/>
    </row>
    <row r="2" spans="2:21" ht="16.5" customHeight="1" x14ac:dyDescent="0.3">
      <c r="B2" s="223" t="s">
        <v>82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</row>
    <row r="3" spans="2:21" ht="16.5" customHeight="1" x14ac:dyDescent="0.3">
      <c r="B3" s="40"/>
      <c r="C3" s="70"/>
      <c r="D3" s="70"/>
      <c r="E3" s="70"/>
      <c r="F3" s="70"/>
      <c r="G3" s="70"/>
      <c r="H3" s="70"/>
      <c r="I3" s="70"/>
      <c r="J3" s="70"/>
      <c r="K3" s="69"/>
      <c r="L3" s="69"/>
      <c r="M3" s="69"/>
      <c r="N3" s="69"/>
      <c r="O3" s="69"/>
      <c r="P3" s="220"/>
      <c r="Q3" s="220"/>
      <c r="R3" s="220"/>
      <c r="S3" s="220"/>
    </row>
    <row r="4" spans="2:21" ht="30" customHeight="1" x14ac:dyDescent="0.2">
      <c r="B4" s="221" t="s">
        <v>14</v>
      </c>
      <c r="C4" s="215" t="s">
        <v>74</v>
      </c>
      <c r="D4" s="216" t="s">
        <v>75</v>
      </c>
      <c r="E4" s="236" t="s">
        <v>81</v>
      </c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8"/>
    </row>
    <row r="5" spans="2:21" ht="23.25" customHeight="1" x14ac:dyDescent="0.2">
      <c r="B5" s="221"/>
      <c r="C5" s="272"/>
      <c r="D5" s="272"/>
      <c r="E5" s="215" t="s">
        <v>15</v>
      </c>
      <c r="F5" s="215" t="s">
        <v>76</v>
      </c>
      <c r="G5" s="271" t="s">
        <v>27</v>
      </c>
      <c r="H5" s="215" t="s">
        <v>77</v>
      </c>
      <c r="I5" s="271" t="s">
        <v>27</v>
      </c>
      <c r="J5" s="273" t="s">
        <v>58</v>
      </c>
      <c r="K5" s="274"/>
      <c r="L5" s="274"/>
      <c r="M5" s="274"/>
      <c r="N5" s="274"/>
      <c r="O5" s="274"/>
      <c r="P5" s="274"/>
      <c r="Q5" s="274"/>
      <c r="R5" s="274"/>
      <c r="S5" s="275"/>
    </row>
    <row r="6" spans="2:21" ht="165.75" customHeight="1" thickBot="1" x14ac:dyDescent="0.25">
      <c r="B6" s="221"/>
      <c r="C6" s="272"/>
      <c r="D6" s="272"/>
      <c r="E6" s="272"/>
      <c r="F6" s="272"/>
      <c r="G6" s="272"/>
      <c r="H6" s="272"/>
      <c r="I6" s="272"/>
      <c r="J6" s="34" t="s">
        <v>174</v>
      </c>
      <c r="K6" s="31" t="s">
        <v>27</v>
      </c>
      <c r="L6" s="34" t="s">
        <v>196</v>
      </c>
      <c r="M6" s="31" t="s">
        <v>27</v>
      </c>
      <c r="N6" s="34" t="s">
        <v>78</v>
      </c>
      <c r="O6" s="31" t="s">
        <v>27</v>
      </c>
      <c r="P6" s="34" t="s">
        <v>79</v>
      </c>
      <c r="Q6" s="31" t="s">
        <v>27</v>
      </c>
      <c r="R6" s="34" t="s">
        <v>80</v>
      </c>
      <c r="S6" s="31" t="s">
        <v>27</v>
      </c>
    </row>
    <row r="7" spans="2:21" ht="30" customHeight="1" thickBot="1" x14ac:dyDescent="0.3">
      <c r="B7" s="127" t="s">
        <v>0</v>
      </c>
      <c r="C7" s="18">
        <v>40</v>
      </c>
      <c r="D7" s="17">
        <f>C7/'8. Кол-во гос.органов'!C6</f>
        <v>0.90909090909090906</v>
      </c>
      <c r="E7" s="166">
        <f>F7+H7</f>
        <v>2132</v>
      </c>
      <c r="F7" s="143">
        <v>864</v>
      </c>
      <c r="G7" s="17">
        <f>F7/E7</f>
        <v>0.40525328330206378</v>
      </c>
      <c r="H7" s="143">
        <v>1268</v>
      </c>
      <c r="I7" s="17">
        <f>H7/E7</f>
        <v>0.59474671669793622</v>
      </c>
      <c r="J7" s="143">
        <v>1274</v>
      </c>
      <c r="K7" s="17">
        <f>J7/E7</f>
        <v>0.59756097560975607</v>
      </c>
      <c r="L7" s="143">
        <v>562</v>
      </c>
      <c r="M7" s="17">
        <f>L7/E7</f>
        <v>0.26360225140712945</v>
      </c>
      <c r="N7" s="143">
        <v>248</v>
      </c>
      <c r="O7" s="17">
        <f>N7/E7</f>
        <v>0.11632270168855535</v>
      </c>
      <c r="P7" s="143">
        <v>46</v>
      </c>
      <c r="Q7" s="17">
        <f>P7/E7</f>
        <v>2.1575984990619138E-2</v>
      </c>
      <c r="R7" s="143">
        <v>2</v>
      </c>
      <c r="S7" s="17">
        <f>R7/E7</f>
        <v>9.3808630393996248E-4</v>
      </c>
      <c r="U7" s="72" t="b">
        <f>F7+H7=J7+L7+N7+P7+R7</f>
        <v>1</v>
      </c>
    </row>
    <row r="8" spans="2:21" ht="30" customHeight="1" thickBot="1" x14ac:dyDescent="0.3">
      <c r="B8" s="127" t="s">
        <v>1</v>
      </c>
      <c r="C8" s="18">
        <v>25</v>
      </c>
      <c r="D8" s="17">
        <f>C8/'8. Кол-во гос.органов'!C7</f>
        <v>1</v>
      </c>
      <c r="E8" s="166">
        <f t="shared" ref="E8:E21" si="0">F8+H8</f>
        <v>521</v>
      </c>
      <c r="F8" s="143">
        <v>179</v>
      </c>
      <c r="G8" s="17">
        <f t="shared" ref="G8:G21" si="1">F8/E8</f>
        <v>0.34357005758157388</v>
      </c>
      <c r="H8" s="143">
        <v>342</v>
      </c>
      <c r="I8" s="17">
        <f t="shared" ref="I8:I21" si="2">H8/E8</f>
        <v>0.65642994241842612</v>
      </c>
      <c r="J8" s="143">
        <v>201</v>
      </c>
      <c r="K8" s="17">
        <f t="shared" ref="K8:K21" si="3">J8/E8</f>
        <v>0.38579654510556621</v>
      </c>
      <c r="L8" s="143">
        <v>176</v>
      </c>
      <c r="M8" s="17">
        <f t="shared" ref="M8:M21" si="4">L8/E8</f>
        <v>0.33781190019193857</v>
      </c>
      <c r="N8" s="143">
        <v>138</v>
      </c>
      <c r="O8" s="17">
        <f t="shared" ref="O8:O21" si="5">N8/E8</f>
        <v>0.26487523992322459</v>
      </c>
      <c r="P8" s="143">
        <v>5</v>
      </c>
      <c r="Q8" s="17">
        <f t="shared" ref="Q8:Q21" si="6">P8/E8</f>
        <v>9.5969289827255271E-3</v>
      </c>
      <c r="R8" s="143">
        <v>1</v>
      </c>
      <c r="S8" s="17">
        <f t="shared" ref="S8:S21" si="7">R8/E8</f>
        <v>1.9193857965451055E-3</v>
      </c>
      <c r="U8" s="72" t="b">
        <f t="shared" ref="U8:U21" si="8">F8+H8=J8+L8+N8+P8+R8</f>
        <v>1</v>
      </c>
    </row>
    <row r="9" spans="2:21" ht="30" customHeight="1" thickBot="1" x14ac:dyDescent="0.3">
      <c r="B9" s="127" t="s">
        <v>2</v>
      </c>
      <c r="C9" s="18">
        <v>22</v>
      </c>
      <c r="D9" s="17">
        <f>C9/'8. Кол-во гос.органов'!C8</f>
        <v>0.95652173913043481</v>
      </c>
      <c r="E9" s="166">
        <f t="shared" si="0"/>
        <v>397</v>
      </c>
      <c r="F9" s="143">
        <v>151</v>
      </c>
      <c r="G9" s="17">
        <f t="shared" si="1"/>
        <v>0.38035264483627201</v>
      </c>
      <c r="H9" s="143">
        <v>246</v>
      </c>
      <c r="I9" s="17">
        <f t="shared" si="2"/>
        <v>0.61964735516372793</v>
      </c>
      <c r="J9" s="143">
        <v>247</v>
      </c>
      <c r="K9" s="17">
        <f t="shared" si="3"/>
        <v>0.62216624685138544</v>
      </c>
      <c r="L9" s="143">
        <v>93</v>
      </c>
      <c r="M9" s="17">
        <f t="shared" si="4"/>
        <v>0.23425692695214106</v>
      </c>
      <c r="N9" s="143">
        <v>56</v>
      </c>
      <c r="O9" s="17">
        <f t="shared" si="5"/>
        <v>0.14105793450881612</v>
      </c>
      <c r="P9" s="143">
        <v>0</v>
      </c>
      <c r="Q9" s="17">
        <f t="shared" si="6"/>
        <v>0</v>
      </c>
      <c r="R9" s="143">
        <v>1</v>
      </c>
      <c r="S9" s="17">
        <f t="shared" si="7"/>
        <v>2.5188916876574307E-3</v>
      </c>
      <c r="U9" s="72" t="b">
        <f t="shared" si="8"/>
        <v>1</v>
      </c>
    </row>
    <row r="10" spans="2:21" ht="30" customHeight="1" thickBot="1" x14ac:dyDescent="0.3">
      <c r="B10" s="127" t="s">
        <v>3</v>
      </c>
      <c r="C10" s="18">
        <v>40</v>
      </c>
      <c r="D10" s="17">
        <f>C10/'8. Кол-во гос.органов'!C9</f>
        <v>0.76923076923076927</v>
      </c>
      <c r="E10" s="166">
        <f t="shared" si="0"/>
        <v>2513</v>
      </c>
      <c r="F10" s="143">
        <v>921</v>
      </c>
      <c r="G10" s="17">
        <f t="shared" si="1"/>
        <v>0.36649423000397929</v>
      </c>
      <c r="H10" s="143">
        <v>1592</v>
      </c>
      <c r="I10" s="17">
        <f t="shared" si="2"/>
        <v>0.63350576999602071</v>
      </c>
      <c r="J10" s="143">
        <v>873</v>
      </c>
      <c r="K10" s="17">
        <f t="shared" si="3"/>
        <v>0.34739355352168722</v>
      </c>
      <c r="L10" s="143">
        <v>305</v>
      </c>
      <c r="M10" s="17">
        <f t="shared" si="4"/>
        <v>0.12136888181456426</v>
      </c>
      <c r="N10" s="143">
        <v>1331</v>
      </c>
      <c r="O10" s="17">
        <f t="shared" si="5"/>
        <v>0.52964584162355755</v>
      </c>
      <c r="P10" s="143">
        <v>2</v>
      </c>
      <c r="Q10" s="17">
        <f t="shared" si="6"/>
        <v>7.9586152009550337E-4</v>
      </c>
      <c r="R10" s="143">
        <v>2</v>
      </c>
      <c r="S10" s="17">
        <f t="shared" si="7"/>
        <v>7.9586152009550337E-4</v>
      </c>
      <c r="U10" s="72" t="b">
        <f t="shared" si="8"/>
        <v>1</v>
      </c>
    </row>
    <row r="11" spans="2:21" ht="30" customHeight="1" thickBot="1" x14ac:dyDescent="0.3">
      <c r="B11" s="127" t="s">
        <v>4</v>
      </c>
      <c r="C11" s="18">
        <v>28</v>
      </c>
      <c r="D11" s="17">
        <f>C11/'8. Кол-во гос.органов'!C10</f>
        <v>0.93333333333333335</v>
      </c>
      <c r="E11" s="166">
        <f t="shared" si="0"/>
        <v>625</v>
      </c>
      <c r="F11" s="143">
        <v>179</v>
      </c>
      <c r="G11" s="17">
        <f t="shared" si="1"/>
        <v>0.28639999999999999</v>
      </c>
      <c r="H11" s="143">
        <v>446</v>
      </c>
      <c r="I11" s="17">
        <f t="shared" si="2"/>
        <v>0.71360000000000001</v>
      </c>
      <c r="J11" s="143">
        <v>181</v>
      </c>
      <c r="K11" s="17">
        <f t="shared" si="3"/>
        <v>0.28960000000000002</v>
      </c>
      <c r="L11" s="143">
        <v>183</v>
      </c>
      <c r="M11" s="17">
        <f t="shared" si="4"/>
        <v>0.2928</v>
      </c>
      <c r="N11" s="143">
        <v>254</v>
      </c>
      <c r="O11" s="17">
        <f t="shared" si="5"/>
        <v>0.40639999999999998</v>
      </c>
      <c r="P11" s="143">
        <v>7</v>
      </c>
      <c r="Q11" s="17">
        <f t="shared" si="6"/>
        <v>1.12E-2</v>
      </c>
      <c r="R11" s="143">
        <v>0</v>
      </c>
      <c r="S11" s="17">
        <f t="shared" si="7"/>
        <v>0</v>
      </c>
      <c r="U11" s="72" t="b">
        <f t="shared" si="8"/>
        <v>1</v>
      </c>
    </row>
    <row r="12" spans="2:21" ht="30" customHeight="1" thickBot="1" x14ac:dyDescent="0.3">
      <c r="B12" s="127" t="s">
        <v>5</v>
      </c>
      <c r="C12" s="22">
        <v>21</v>
      </c>
      <c r="D12" s="17">
        <f>C12/'8. Кол-во гос.органов'!C11</f>
        <v>0.875</v>
      </c>
      <c r="E12" s="166">
        <f t="shared" si="0"/>
        <v>704</v>
      </c>
      <c r="F12" s="167">
        <v>306</v>
      </c>
      <c r="G12" s="17">
        <f t="shared" si="1"/>
        <v>0.43465909090909088</v>
      </c>
      <c r="H12" s="149">
        <v>398</v>
      </c>
      <c r="I12" s="17">
        <f t="shared" si="2"/>
        <v>0.56534090909090906</v>
      </c>
      <c r="J12" s="149">
        <v>562</v>
      </c>
      <c r="K12" s="17">
        <f t="shared" si="3"/>
        <v>0.79829545454545459</v>
      </c>
      <c r="L12" s="149">
        <v>120</v>
      </c>
      <c r="M12" s="17">
        <f t="shared" si="4"/>
        <v>0.17045454545454544</v>
      </c>
      <c r="N12" s="143">
        <v>14</v>
      </c>
      <c r="O12" s="17">
        <f t="shared" si="5"/>
        <v>1.9886363636363636E-2</v>
      </c>
      <c r="P12" s="143">
        <v>7</v>
      </c>
      <c r="Q12" s="17">
        <f t="shared" si="6"/>
        <v>9.943181818181818E-3</v>
      </c>
      <c r="R12" s="143">
        <v>1</v>
      </c>
      <c r="S12" s="17">
        <f t="shared" si="7"/>
        <v>1.4204545454545455E-3</v>
      </c>
      <c r="U12" s="72" t="b">
        <f t="shared" si="8"/>
        <v>1</v>
      </c>
    </row>
    <row r="13" spans="2:21" ht="30" customHeight="1" thickBot="1" x14ac:dyDescent="0.3">
      <c r="B13" s="127" t="s">
        <v>6</v>
      </c>
      <c r="C13" s="18">
        <v>37</v>
      </c>
      <c r="D13" s="17">
        <f>C13/'8. Кол-во гос.органов'!C12</f>
        <v>1</v>
      </c>
      <c r="E13" s="166">
        <f t="shared" si="0"/>
        <v>4061</v>
      </c>
      <c r="F13" s="143">
        <v>1472</v>
      </c>
      <c r="G13" s="17">
        <f t="shared" si="1"/>
        <v>0.36247229746367887</v>
      </c>
      <c r="H13" s="143">
        <v>2589</v>
      </c>
      <c r="I13" s="17">
        <f t="shared" si="2"/>
        <v>0.63752770253632107</v>
      </c>
      <c r="J13" s="143">
        <v>3518</v>
      </c>
      <c r="K13" s="17">
        <f t="shared" si="3"/>
        <v>0.86628909135680865</v>
      </c>
      <c r="L13" s="143">
        <v>33</v>
      </c>
      <c r="M13" s="17">
        <f t="shared" si="4"/>
        <v>8.1260773208569319E-3</v>
      </c>
      <c r="N13" s="143">
        <v>510</v>
      </c>
      <c r="O13" s="17">
        <f t="shared" si="5"/>
        <v>0.12558483132233439</v>
      </c>
      <c r="P13" s="143">
        <v>0</v>
      </c>
      <c r="Q13" s="17">
        <f t="shared" si="6"/>
        <v>0</v>
      </c>
      <c r="R13" s="143">
        <v>0</v>
      </c>
      <c r="S13" s="17">
        <f t="shared" si="7"/>
        <v>0</v>
      </c>
      <c r="U13" s="72" t="b">
        <f t="shared" si="8"/>
        <v>1</v>
      </c>
    </row>
    <row r="14" spans="2:21" ht="30" customHeight="1" thickBot="1" x14ac:dyDescent="0.3">
      <c r="B14" s="127" t="s">
        <v>7</v>
      </c>
      <c r="C14" s="18">
        <v>33</v>
      </c>
      <c r="D14" s="17">
        <f>C14/'8. Кол-во гос.органов'!C13</f>
        <v>1</v>
      </c>
      <c r="E14" s="166">
        <f t="shared" si="0"/>
        <v>1150</v>
      </c>
      <c r="F14" s="143">
        <v>352</v>
      </c>
      <c r="G14" s="17">
        <f t="shared" si="1"/>
        <v>0.30608695652173912</v>
      </c>
      <c r="H14" s="143">
        <v>798</v>
      </c>
      <c r="I14" s="17">
        <f t="shared" si="2"/>
        <v>0.69391304347826088</v>
      </c>
      <c r="J14" s="143">
        <v>679</v>
      </c>
      <c r="K14" s="17">
        <f t="shared" si="3"/>
        <v>0.59043478260869564</v>
      </c>
      <c r="L14" s="143">
        <v>214</v>
      </c>
      <c r="M14" s="17">
        <f t="shared" si="4"/>
        <v>0.18608695652173912</v>
      </c>
      <c r="N14" s="143">
        <v>254</v>
      </c>
      <c r="O14" s="17">
        <f t="shared" si="5"/>
        <v>0.22086956521739132</v>
      </c>
      <c r="P14" s="143">
        <v>3</v>
      </c>
      <c r="Q14" s="17">
        <f t="shared" si="6"/>
        <v>2.6086956521739132E-3</v>
      </c>
      <c r="R14" s="143">
        <v>0</v>
      </c>
      <c r="S14" s="17">
        <f t="shared" si="7"/>
        <v>0</v>
      </c>
      <c r="U14" s="72" t="b">
        <f t="shared" si="8"/>
        <v>1</v>
      </c>
    </row>
    <row r="15" spans="2:21" ht="30" customHeight="1" thickBot="1" x14ac:dyDescent="0.3">
      <c r="B15" s="127" t="s">
        <v>8</v>
      </c>
      <c r="C15" s="18">
        <v>45</v>
      </c>
      <c r="D15" s="17">
        <f>C15/'8. Кол-во гос.органов'!C14</f>
        <v>1</v>
      </c>
      <c r="E15" s="166">
        <f t="shared" si="0"/>
        <v>3185</v>
      </c>
      <c r="F15" s="143">
        <v>901</v>
      </c>
      <c r="G15" s="17">
        <f t="shared" si="1"/>
        <v>0.28288854003139718</v>
      </c>
      <c r="H15" s="143">
        <v>2284</v>
      </c>
      <c r="I15" s="17">
        <f t="shared" si="2"/>
        <v>0.71711145996860282</v>
      </c>
      <c r="J15" s="143">
        <v>1910</v>
      </c>
      <c r="K15" s="17">
        <f t="shared" si="3"/>
        <v>0.59968602825745687</v>
      </c>
      <c r="L15" s="143">
        <v>529</v>
      </c>
      <c r="M15" s="17">
        <f t="shared" si="4"/>
        <v>0.16609105180533751</v>
      </c>
      <c r="N15" s="143">
        <v>694</v>
      </c>
      <c r="O15" s="17">
        <f t="shared" si="5"/>
        <v>0.21789638932496075</v>
      </c>
      <c r="P15" s="143">
        <v>51</v>
      </c>
      <c r="Q15" s="17">
        <f t="shared" si="6"/>
        <v>1.6012558869701727E-2</v>
      </c>
      <c r="R15" s="143">
        <v>1</v>
      </c>
      <c r="S15" s="17">
        <f t="shared" si="7"/>
        <v>3.1397174254317112E-4</v>
      </c>
      <c r="U15" s="72" t="b">
        <f t="shared" si="8"/>
        <v>1</v>
      </c>
    </row>
    <row r="16" spans="2:21" ht="30" customHeight="1" thickBot="1" x14ac:dyDescent="0.3">
      <c r="B16" s="127" t="s">
        <v>9</v>
      </c>
      <c r="C16" s="18">
        <v>32</v>
      </c>
      <c r="D16" s="17">
        <f>C16/'8. Кол-во гос.органов'!C15</f>
        <v>1</v>
      </c>
      <c r="E16" s="166">
        <f t="shared" si="0"/>
        <v>675</v>
      </c>
      <c r="F16" s="143">
        <v>330</v>
      </c>
      <c r="G16" s="17">
        <f t="shared" si="1"/>
        <v>0.48888888888888887</v>
      </c>
      <c r="H16" s="143">
        <v>345</v>
      </c>
      <c r="I16" s="17">
        <f t="shared" si="2"/>
        <v>0.51111111111111107</v>
      </c>
      <c r="J16" s="143">
        <v>234</v>
      </c>
      <c r="K16" s="17">
        <f t="shared" si="3"/>
        <v>0.34666666666666668</v>
      </c>
      <c r="L16" s="143">
        <v>286</v>
      </c>
      <c r="M16" s="17">
        <f t="shared" si="4"/>
        <v>0.42370370370370369</v>
      </c>
      <c r="N16" s="143">
        <v>143</v>
      </c>
      <c r="O16" s="17">
        <f t="shared" si="5"/>
        <v>0.21185185185185185</v>
      </c>
      <c r="P16" s="143">
        <v>11</v>
      </c>
      <c r="Q16" s="17">
        <f t="shared" si="6"/>
        <v>1.6296296296296295E-2</v>
      </c>
      <c r="R16" s="143">
        <v>1</v>
      </c>
      <c r="S16" s="17">
        <f t="shared" si="7"/>
        <v>1.4814814814814814E-3</v>
      </c>
      <c r="U16" s="72" t="b">
        <f t="shared" si="8"/>
        <v>1</v>
      </c>
    </row>
    <row r="17" spans="2:21" ht="30" customHeight="1" thickBot="1" x14ac:dyDescent="0.3">
      <c r="B17" s="127" t="s">
        <v>10</v>
      </c>
      <c r="C17" s="18">
        <v>20</v>
      </c>
      <c r="D17" s="17">
        <f>C17/'8. Кол-во гос.органов'!C16</f>
        <v>0.76923076923076927</v>
      </c>
      <c r="E17" s="166">
        <f t="shared" si="0"/>
        <v>239</v>
      </c>
      <c r="F17" s="143">
        <v>58</v>
      </c>
      <c r="G17" s="17">
        <f t="shared" si="1"/>
        <v>0.24267782426778242</v>
      </c>
      <c r="H17" s="143">
        <v>181</v>
      </c>
      <c r="I17" s="17">
        <f t="shared" si="2"/>
        <v>0.75732217573221761</v>
      </c>
      <c r="J17" s="143">
        <v>117</v>
      </c>
      <c r="K17" s="17">
        <f t="shared" si="3"/>
        <v>0.4895397489539749</v>
      </c>
      <c r="L17" s="143">
        <v>11</v>
      </c>
      <c r="M17" s="17">
        <f t="shared" si="4"/>
        <v>4.6025104602510462E-2</v>
      </c>
      <c r="N17" s="143">
        <v>111</v>
      </c>
      <c r="O17" s="17">
        <f t="shared" si="5"/>
        <v>0.46443514644351463</v>
      </c>
      <c r="P17" s="143">
        <v>0</v>
      </c>
      <c r="Q17" s="17">
        <f t="shared" si="6"/>
        <v>0</v>
      </c>
      <c r="R17" s="143">
        <v>0</v>
      </c>
      <c r="S17" s="17">
        <f t="shared" si="7"/>
        <v>0</v>
      </c>
      <c r="U17" s="72" t="b">
        <f t="shared" si="8"/>
        <v>1</v>
      </c>
    </row>
    <row r="18" spans="2:21" ht="30" customHeight="1" thickBot="1" x14ac:dyDescent="0.3">
      <c r="B18" s="127" t="s">
        <v>11</v>
      </c>
      <c r="C18" s="18">
        <v>35</v>
      </c>
      <c r="D18" s="17">
        <f>C18/'8. Кол-во гос.органов'!C17</f>
        <v>0.89743589743589747</v>
      </c>
      <c r="E18" s="166">
        <f t="shared" si="0"/>
        <v>2725</v>
      </c>
      <c r="F18" s="143">
        <v>952</v>
      </c>
      <c r="G18" s="17">
        <f t="shared" si="1"/>
        <v>0.34935779816513762</v>
      </c>
      <c r="H18" s="143">
        <v>1773</v>
      </c>
      <c r="I18" s="17">
        <f t="shared" si="2"/>
        <v>0.65064220183486243</v>
      </c>
      <c r="J18" s="143">
        <v>2323</v>
      </c>
      <c r="K18" s="17">
        <f t="shared" si="3"/>
        <v>0.85247706422018343</v>
      </c>
      <c r="L18" s="143">
        <v>222</v>
      </c>
      <c r="M18" s="17">
        <f t="shared" si="4"/>
        <v>8.1467889908256874E-2</v>
      </c>
      <c r="N18" s="143">
        <v>180</v>
      </c>
      <c r="O18" s="17">
        <f t="shared" si="5"/>
        <v>6.6055045871559637E-2</v>
      </c>
      <c r="P18" s="143">
        <v>0</v>
      </c>
      <c r="Q18" s="17">
        <f t="shared" si="6"/>
        <v>0</v>
      </c>
      <c r="R18" s="143">
        <v>0</v>
      </c>
      <c r="S18" s="17">
        <f t="shared" si="7"/>
        <v>0</v>
      </c>
      <c r="U18" s="72" t="b">
        <f t="shared" si="8"/>
        <v>1</v>
      </c>
    </row>
    <row r="19" spans="2:21" ht="30" customHeight="1" thickBot="1" x14ac:dyDescent="0.3">
      <c r="B19" s="127" t="s">
        <v>12</v>
      </c>
      <c r="C19" s="18">
        <v>34</v>
      </c>
      <c r="D19" s="17">
        <f>C19/'8. Кол-во гос.органов'!C18</f>
        <v>0.85</v>
      </c>
      <c r="E19" s="166">
        <f t="shared" si="0"/>
        <v>631</v>
      </c>
      <c r="F19" s="143">
        <v>240</v>
      </c>
      <c r="G19" s="17">
        <f t="shared" si="1"/>
        <v>0.38034865293185421</v>
      </c>
      <c r="H19" s="143">
        <v>391</v>
      </c>
      <c r="I19" s="17">
        <f t="shared" si="2"/>
        <v>0.61965134706814584</v>
      </c>
      <c r="J19" s="143">
        <v>547</v>
      </c>
      <c r="K19" s="17">
        <f t="shared" si="3"/>
        <v>0.86687797147385104</v>
      </c>
      <c r="L19" s="143">
        <v>0</v>
      </c>
      <c r="M19" s="17">
        <f t="shared" si="4"/>
        <v>0</v>
      </c>
      <c r="N19" s="143">
        <v>79</v>
      </c>
      <c r="O19" s="17">
        <f t="shared" si="5"/>
        <v>0.12519809825673534</v>
      </c>
      <c r="P19" s="143">
        <v>5</v>
      </c>
      <c r="Q19" s="17">
        <f t="shared" si="6"/>
        <v>7.9239302694136295E-3</v>
      </c>
      <c r="R19" s="143">
        <v>0</v>
      </c>
      <c r="S19" s="17">
        <f t="shared" si="7"/>
        <v>0</v>
      </c>
      <c r="U19" s="72" t="b">
        <f t="shared" si="8"/>
        <v>1</v>
      </c>
    </row>
    <row r="20" spans="2:21" ht="30" customHeight="1" thickBot="1" x14ac:dyDescent="0.3">
      <c r="B20" s="127" t="s">
        <v>13</v>
      </c>
      <c r="C20" s="18">
        <v>24</v>
      </c>
      <c r="D20" s="17">
        <f>C20/'8. Кол-во гос.органов'!C19</f>
        <v>1</v>
      </c>
      <c r="E20" s="166">
        <f t="shared" si="0"/>
        <v>481</v>
      </c>
      <c r="F20" s="143">
        <v>153</v>
      </c>
      <c r="G20" s="17">
        <f t="shared" si="1"/>
        <v>0.3180873180873181</v>
      </c>
      <c r="H20" s="143">
        <v>328</v>
      </c>
      <c r="I20" s="17">
        <f t="shared" si="2"/>
        <v>0.68191268191268195</v>
      </c>
      <c r="J20" s="143">
        <v>196</v>
      </c>
      <c r="K20" s="17">
        <f t="shared" si="3"/>
        <v>0.40748440748440751</v>
      </c>
      <c r="L20" s="143">
        <v>47</v>
      </c>
      <c r="M20" s="17">
        <f t="shared" si="4"/>
        <v>9.7713097713097719E-2</v>
      </c>
      <c r="N20" s="143">
        <v>238</v>
      </c>
      <c r="O20" s="17">
        <f t="shared" si="5"/>
        <v>0.49480249480249483</v>
      </c>
      <c r="P20" s="143">
        <v>0</v>
      </c>
      <c r="Q20" s="17">
        <f t="shared" si="6"/>
        <v>0</v>
      </c>
      <c r="R20" s="143">
        <v>0</v>
      </c>
      <c r="S20" s="17">
        <f t="shared" si="7"/>
        <v>0</v>
      </c>
      <c r="U20" s="72" t="b">
        <f t="shared" si="8"/>
        <v>1</v>
      </c>
    </row>
    <row r="21" spans="2:21" ht="30" customHeight="1" thickBot="1" x14ac:dyDescent="0.3">
      <c r="B21" s="128" t="s">
        <v>16</v>
      </c>
      <c r="C21" s="16">
        <f>SUM(C7:C20)</f>
        <v>436</v>
      </c>
      <c r="D21" s="109">
        <f>C21/'8. Кол-во гос.органов'!C20</f>
        <v>0.91983122362869196</v>
      </c>
      <c r="E21" s="168">
        <f t="shared" si="0"/>
        <v>20039</v>
      </c>
      <c r="F21" s="148">
        <f>SUM(F7:F20)</f>
        <v>7058</v>
      </c>
      <c r="G21" s="109">
        <f t="shared" si="1"/>
        <v>0.35221318429063325</v>
      </c>
      <c r="H21" s="148">
        <f>SUM(H7:H20)</f>
        <v>12981</v>
      </c>
      <c r="I21" s="109">
        <f t="shared" si="2"/>
        <v>0.64778681570936669</v>
      </c>
      <c r="J21" s="148">
        <f>SUM(J7:J20)</f>
        <v>12862</v>
      </c>
      <c r="K21" s="109">
        <f t="shared" si="3"/>
        <v>0.64184839562852436</v>
      </c>
      <c r="L21" s="148">
        <f>SUM(L7:L20)</f>
        <v>2781</v>
      </c>
      <c r="M21" s="109">
        <f t="shared" si="4"/>
        <v>0.13877938020859323</v>
      </c>
      <c r="N21" s="148">
        <f>SUM(N7:N20)</f>
        <v>4250</v>
      </c>
      <c r="O21" s="109">
        <f t="shared" si="5"/>
        <v>0.21208643145865563</v>
      </c>
      <c r="P21" s="148">
        <f>SUM(P7:P20)</f>
        <v>137</v>
      </c>
      <c r="Q21" s="109">
        <f t="shared" si="6"/>
        <v>6.8366684964319578E-3</v>
      </c>
      <c r="R21" s="148">
        <f>SUM(R7:R20)</f>
        <v>9</v>
      </c>
      <c r="S21" s="109">
        <f t="shared" si="7"/>
        <v>4.4912420779480016E-4</v>
      </c>
      <c r="U21" s="72" t="b">
        <f t="shared" si="8"/>
        <v>1</v>
      </c>
    </row>
  </sheetData>
  <sheetProtection formatCells="0" formatColumns="0" formatRows="0" selectLockedCells="1"/>
  <mergeCells count="12">
    <mergeCell ref="G5:G6"/>
    <mergeCell ref="H5:H6"/>
    <mergeCell ref="I5:I6"/>
    <mergeCell ref="P3:S3"/>
    <mergeCell ref="B2:S2"/>
    <mergeCell ref="B4:B6"/>
    <mergeCell ref="C4:C6"/>
    <mergeCell ref="D4:D6"/>
    <mergeCell ref="E5:E6"/>
    <mergeCell ref="E4:S4"/>
    <mergeCell ref="J5:S5"/>
    <mergeCell ref="F5:F6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2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B6F7-3E3F-4BDC-92F2-81771B9DD00B}">
  <sheetPr>
    <pageSetUpPr fitToPage="1"/>
  </sheetPr>
  <dimension ref="B1:N21"/>
  <sheetViews>
    <sheetView view="pageBreakPreview" zoomScale="80" zoomScaleNormal="100" zoomScaleSheetLayoutView="80" workbookViewId="0">
      <selection sqref="A1:A1048576"/>
    </sheetView>
  </sheetViews>
  <sheetFormatPr defaultRowHeight="12.75" x14ac:dyDescent="0.2"/>
  <cols>
    <col min="1" max="1" width="9.140625" style="2"/>
    <col min="2" max="2" width="31.42578125" style="2" customWidth="1"/>
    <col min="3" max="12" width="15.7109375" style="2" customWidth="1"/>
    <col min="13" max="13" width="1.28515625" style="2" customWidth="1"/>
    <col min="14" max="14" width="19" style="2" customWidth="1"/>
    <col min="15" max="16384" width="9.140625" style="2"/>
  </cols>
  <sheetData>
    <row r="1" spans="2:14" s="66" customFormat="1" ht="15" customHeight="1" x14ac:dyDescent="0.3">
      <c r="B1" s="73"/>
      <c r="C1" s="73"/>
      <c r="D1" s="73"/>
      <c r="E1" s="73"/>
      <c r="F1" s="73"/>
      <c r="G1" s="73"/>
      <c r="H1" s="73"/>
      <c r="I1" s="73"/>
      <c r="J1" s="73"/>
    </row>
    <row r="2" spans="2:14" s="66" customFormat="1" ht="16.5" customHeight="1" x14ac:dyDescent="0.3">
      <c r="B2" s="223" t="s">
        <v>85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</row>
    <row r="3" spans="2:14" s="66" customFormat="1" ht="15.7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8"/>
    </row>
    <row r="4" spans="2:14" ht="21.75" customHeight="1" x14ac:dyDescent="0.3">
      <c r="B4" s="221" t="s">
        <v>14</v>
      </c>
      <c r="C4" s="277" t="s">
        <v>198</v>
      </c>
      <c r="D4" s="277"/>
      <c r="E4" s="276" t="s">
        <v>58</v>
      </c>
      <c r="F4" s="276"/>
      <c r="G4" s="276"/>
      <c r="H4" s="276"/>
      <c r="I4" s="276"/>
      <c r="J4" s="276"/>
      <c r="K4" s="276"/>
      <c r="L4" s="276"/>
    </row>
    <row r="5" spans="2:14" ht="128.25" customHeight="1" x14ac:dyDescent="0.2">
      <c r="B5" s="221"/>
      <c r="C5" s="277"/>
      <c r="D5" s="277"/>
      <c r="E5" s="277" t="s">
        <v>209</v>
      </c>
      <c r="F5" s="277"/>
      <c r="G5" s="278" t="s">
        <v>211</v>
      </c>
      <c r="H5" s="279"/>
      <c r="I5" s="277" t="s">
        <v>212</v>
      </c>
      <c r="J5" s="277"/>
      <c r="K5" s="221" t="s">
        <v>210</v>
      </c>
      <c r="L5" s="221"/>
      <c r="N5" s="254" t="s">
        <v>197</v>
      </c>
    </row>
    <row r="6" spans="2:14" ht="49.5" customHeight="1" x14ac:dyDescent="0.2">
      <c r="B6" s="221"/>
      <c r="C6" s="42" t="s">
        <v>84</v>
      </c>
      <c r="D6" s="42" t="s">
        <v>83</v>
      </c>
      <c r="E6" s="42" t="s">
        <v>84</v>
      </c>
      <c r="F6" s="42" t="s">
        <v>83</v>
      </c>
      <c r="G6" s="42" t="s">
        <v>84</v>
      </c>
      <c r="H6" s="42" t="s">
        <v>83</v>
      </c>
      <c r="I6" s="42" t="s">
        <v>84</v>
      </c>
      <c r="J6" s="42" t="s">
        <v>83</v>
      </c>
      <c r="K6" s="42" t="s">
        <v>84</v>
      </c>
      <c r="L6" s="42" t="s">
        <v>83</v>
      </c>
      <c r="N6" s="254"/>
    </row>
    <row r="7" spans="2:14" ht="30" customHeight="1" x14ac:dyDescent="0.2">
      <c r="B7" s="127" t="s">
        <v>0</v>
      </c>
      <c r="C7" s="159">
        <f>E7+G7+I7+K7</f>
        <v>148</v>
      </c>
      <c r="D7" s="159">
        <f>F7+H7+J7+L7</f>
        <v>432</v>
      </c>
      <c r="E7" s="134">
        <v>104</v>
      </c>
      <c r="F7" s="134">
        <v>234</v>
      </c>
      <c r="G7" s="134">
        <v>28</v>
      </c>
      <c r="H7" s="134">
        <v>195</v>
      </c>
      <c r="I7" s="134">
        <v>16</v>
      </c>
      <c r="J7" s="134">
        <v>3</v>
      </c>
      <c r="K7" s="134">
        <v>0</v>
      </c>
      <c r="L7" s="134">
        <v>0</v>
      </c>
      <c r="N7" s="117">
        <f>H7/D7</f>
        <v>0.4513888888888889</v>
      </c>
    </row>
    <row r="8" spans="2:14" ht="30" customHeight="1" x14ac:dyDescent="0.2">
      <c r="B8" s="127" t="s">
        <v>1</v>
      </c>
      <c r="C8" s="159">
        <f t="shared" ref="C8:C21" si="0">E8+G8+I8+K8</f>
        <v>171</v>
      </c>
      <c r="D8" s="159">
        <f t="shared" ref="D8:D21" si="1">F8+H8+J8+L8</f>
        <v>244</v>
      </c>
      <c r="E8" s="134">
        <v>126</v>
      </c>
      <c r="F8" s="134">
        <v>190</v>
      </c>
      <c r="G8" s="134">
        <v>45</v>
      </c>
      <c r="H8" s="134">
        <v>54</v>
      </c>
      <c r="I8" s="134">
        <v>0</v>
      </c>
      <c r="J8" s="134">
        <v>0</v>
      </c>
      <c r="K8" s="134">
        <v>0</v>
      </c>
      <c r="L8" s="134">
        <v>0</v>
      </c>
      <c r="N8" s="117">
        <f t="shared" ref="N8:N21" si="2">H8/D8</f>
        <v>0.22131147540983606</v>
      </c>
    </row>
    <row r="9" spans="2:14" ht="30" customHeight="1" x14ac:dyDescent="0.2">
      <c r="B9" s="127" t="s">
        <v>2</v>
      </c>
      <c r="C9" s="159">
        <f t="shared" si="0"/>
        <v>132</v>
      </c>
      <c r="D9" s="159">
        <f t="shared" si="1"/>
        <v>107</v>
      </c>
      <c r="E9" s="134">
        <v>115</v>
      </c>
      <c r="F9" s="134">
        <v>70</v>
      </c>
      <c r="G9" s="134">
        <v>17</v>
      </c>
      <c r="H9" s="134">
        <v>37</v>
      </c>
      <c r="I9" s="134">
        <v>0</v>
      </c>
      <c r="J9" s="134">
        <v>0</v>
      </c>
      <c r="K9" s="134">
        <v>0</v>
      </c>
      <c r="L9" s="134">
        <v>0</v>
      </c>
      <c r="N9" s="117">
        <f t="shared" si="2"/>
        <v>0.34579439252336447</v>
      </c>
    </row>
    <row r="10" spans="2:14" ht="30" customHeight="1" x14ac:dyDescent="0.2">
      <c r="B10" s="127" t="s">
        <v>3</v>
      </c>
      <c r="C10" s="159">
        <f t="shared" si="0"/>
        <v>1195</v>
      </c>
      <c r="D10" s="159">
        <f t="shared" si="1"/>
        <v>827</v>
      </c>
      <c r="E10" s="134">
        <v>846</v>
      </c>
      <c r="F10" s="134">
        <v>531</v>
      </c>
      <c r="G10" s="134">
        <v>312</v>
      </c>
      <c r="H10" s="134">
        <v>283</v>
      </c>
      <c r="I10" s="134">
        <v>37</v>
      </c>
      <c r="J10" s="134">
        <v>13</v>
      </c>
      <c r="K10" s="134">
        <v>0</v>
      </c>
      <c r="L10" s="134">
        <v>0</v>
      </c>
      <c r="N10" s="117">
        <f t="shared" si="2"/>
        <v>0.34220072551390568</v>
      </c>
    </row>
    <row r="11" spans="2:14" ht="30" customHeight="1" x14ac:dyDescent="0.2">
      <c r="B11" s="127" t="s">
        <v>4</v>
      </c>
      <c r="C11" s="159">
        <f t="shared" si="0"/>
        <v>155</v>
      </c>
      <c r="D11" s="159">
        <f t="shared" si="1"/>
        <v>280</v>
      </c>
      <c r="E11" s="134">
        <v>81</v>
      </c>
      <c r="F11" s="134">
        <v>103</v>
      </c>
      <c r="G11" s="134">
        <v>73</v>
      </c>
      <c r="H11" s="134">
        <v>175</v>
      </c>
      <c r="I11" s="134">
        <v>1</v>
      </c>
      <c r="J11" s="134">
        <v>2</v>
      </c>
      <c r="K11" s="134">
        <v>0</v>
      </c>
      <c r="L11" s="134">
        <v>0</v>
      </c>
      <c r="N11" s="117">
        <f t="shared" si="2"/>
        <v>0.625</v>
      </c>
    </row>
    <row r="12" spans="2:14" ht="30" customHeight="1" x14ac:dyDescent="0.2">
      <c r="B12" s="127" t="s">
        <v>5</v>
      </c>
      <c r="C12" s="159">
        <f t="shared" si="0"/>
        <v>199</v>
      </c>
      <c r="D12" s="159">
        <f t="shared" si="1"/>
        <v>52</v>
      </c>
      <c r="E12" s="134">
        <v>181</v>
      </c>
      <c r="F12" s="134">
        <v>45</v>
      </c>
      <c r="G12" s="134">
        <v>15</v>
      </c>
      <c r="H12" s="134">
        <v>7</v>
      </c>
      <c r="I12" s="134">
        <v>2</v>
      </c>
      <c r="J12" s="134">
        <v>0</v>
      </c>
      <c r="K12" s="134">
        <v>1</v>
      </c>
      <c r="L12" s="134">
        <v>0</v>
      </c>
      <c r="N12" s="117">
        <f t="shared" si="2"/>
        <v>0.13461538461538461</v>
      </c>
    </row>
    <row r="13" spans="2:14" ht="30" customHeight="1" x14ac:dyDescent="0.2">
      <c r="B13" s="127" t="s">
        <v>6</v>
      </c>
      <c r="C13" s="159">
        <f t="shared" si="0"/>
        <v>261</v>
      </c>
      <c r="D13" s="159">
        <f t="shared" si="1"/>
        <v>386</v>
      </c>
      <c r="E13" s="134">
        <v>115</v>
      </c>
      <c r="F13" s="134">
        <v>94</v>
      </c>
      <c r="G13" s="134">
        <v>144</v>
      </c>
      <c r="H13" s="134">
        <v>292</v>
      </c>
      <c r="I13" s="134">
        <v>2</v>
      </c>
      <c r="J13" s="134">
        <v>0</v>
      </c>
      <c r="K13" s="134">
        <v>0</v>
      </c>
      <c r="L13" s="134">
        <v>0</v>
      </c>
      <c r="N13" s="117">
        <f t="shared" si="2"/>
        <v>0.75647668393782386</v>
      </c>
    </row>
    <row r="14" spans="2:14" ht="30" customHeight="1" x14ac:dyDescent="0.2">
      <c r="B14" s="127" t="s">
        <v>7</v>
      </c>
      <c r="C14" s="159">
        <f t="shared" si="0"/>
        <v>304</v>
      </c>
      <c r="D14" s="159">
        <f t="shared" si="1"/>
        <v>372</v>
      </c>
      <c r="E14" s="134">
        <v>205</v>
      </c>
      <c r="F14" s="134">
        <v>245</v>
      </c>
      <c r="G14" s="134">
        <v>99</v>
      </c>
      <c r="H14" s="134">
        <v>126</v>
      </c>
      <c r="I14" s="134">
        <v>0</v>
      </c>
      <c r="J14" s="134">
        <v>1</v>
      </c>
      <c r="K14" s="134">
        <v>0</v>
      </c>
      <c r="L14" s="134">
        <v>0</v>
      </c>
      <c r="N14" s="117">
        <f t="shared" si="2"/>
        <v>0.33870967741935482</v>
      </c>
    </row>
    <row r="15" spans="2:14" ht="30" customHeight="1" x14ac:dyDescent="0.2">
      <c r="B15" s="127" t="s">
        <v>8</v>
      </c>
      <c r="C15" s="159">
        <f t="shared" si="0"/>
        <v>203</v>
      </c>
      <c r="D15" s="159">
        <f t="shared" si="1"/>
        <v>655</v>
      </c>
      <c r="E15" s="134">
        <v>122</v>
      </c>
      <c r="F15" s="134">
        <v>472</v>
      </c>
      <c r="G15" s="134">
        <v>80</v>
      </c>
      <c r="H15" s="134">
        <v>177</v>
      </c>
      <c r="I15" s="134">
        <v>1</v>
      </c>
      <c r="J15" s="134">
        <v>6</v>
      </c>
      <c r="K15" s="134">
        <v>0</v>
      </c>
      <c r="L15" s="134">
        <v>0</v>
      </c>
      <c r="N15" s="117">
        <f t="shared" si="2"/>
        <v>0.27022900763358776</v>
      </c>
    </row>
    <row r="16" spans="2:14" ht="30" customHeight="1" x14ac:dyDescent="0.2">
      <c r="B16" s="127" t="s">
        <v>9</v>
      </c>
      <c r="C16" s="159">
        <f t="shared" si="0"/>
        <v>128</v>
      </c>
      <c r="D16" s="159">
        <f t="shared" si="1"/>
        <v>300</v>
      </c>
      <c r="E16" s="134">
        <v>105</v>
      </c>
      <c r="F16" s="134">
        <v>235</v>
      </c>
      <c r="G16" s="134">
        <v>23</v>
      </c>
      <c r="H16" s="134">
        <v>62</v>
      </c>
      <c r="I16" s="134">
        <v>0</v>
      </c>
      <c r="J16" s="134">
        <v>3</v>
      </c>
      <c r="K16" s="134">
        <v>0</v>
      </c>
      <c r="L16" s="134">
        <v>0</v>
      </c>
      <c r="N16" s="117">
        <f t="shared" si="2"/>
        <v>0.20666666666666667</v>
      </c>
    </row>
    <row r="17" spans="2:14" ht="30" customHeight="1" x14ac:dyDescent="0.2">
      <c r="B17" s="127" t="s">
        <v>10</v>
      </c>
      <c r="C17" s="159">
        <f t="shared" si="0"/>
        <v>248</v>
      </c>
      <c r="D17" s="159">
        <f t="shared" si="1"/>
        <v>250</v>
      </c>
      <c r="E17" s="134">
        <v>220</v>
      </c>
      <c r="F17" s="134">
        <v>184</v>
      </c>
      <c r="G17" s="134">
        <v>27</v>
      </c>
      <c r="H17" s="134">
        <v>66</v>
      </c>
      <c r="I17" s="134">
        <v>1</v>
      </c>
      <c r="J17" s="134">
        <v>0</v>
      </c>
      <c r="K17" s="134">
        <v>0</v>
      </c>
      <c r="L17" s="134">
        <v>0</v>
      </c>
      <c r="N17" s="117">
        <f t="shared" si="2"/>
        <v>0.26400000000000001</v>
      </c>
    </row>
    <row r="18" spans="2:14" ht="30" customHeight="1" x14ac:dyDescent="0.2">
      <c r="B18" s="127" t="s">
        <v>11</v>
      </c>
      <c r="C18" s="159">
        <f t="shared" si="0"/>
        <v>698</v>
      </c>
      <c r="D18" s="159">
        <f t="shared" si="1"/>
        <v>824</v>
      </c>
      <c r="E18" s="134">
        <v>584</v>
      </c>
      <c r="F18" s="134">
        <v>701</v>
      </c>
      <c r="G18" s="134">
        <v>95</v>
      </c>
      <c r="H18" s="134">
        <v>112</v>
      </c>
      <c r="I18" s="134">
        <v>19</v>
      </c>
      <c r="J18" s="134">
        <v>11</v>
      </c>
      <c r="K18" s="134">
        <v>0</v>
      </c>
      <c r="L18" s="134">
        <v>0</v>
      </c>
      <c r="N18" s="117">
        <f t="shared" si="2"/>
        <v>0.13592233009708737</v>
      </c>
    </row>
    <row r="19" spans="2:14" ht="30" customHeight="1" x14ac:dyDescent="0.2">
      <c r="B19" s="127" t="s">
        <v>12</v>
      </c>
      <c r="C19" s="159">
        <f t="shared" si="0"/>
        <v>284</v>
      </c>
      <c r="D19" s="159">
        <f t="shared" si="1"/>
        <v>337</v>
      </c>
      <c r="E19" s="134">
        <v>261</v>
      </c>
      <c r="F19" s="134">
        <v>294</v>
      </c>
      <c r="G19" s="134">
        <v>23</v>
      </c>
      <c r="H19" s="134">
        <v>40</v>
      </c>
      <c r="I19" s="134">
        <v>0</v>
      </c>
      <c r="J19" s="134">
        <v>2</v>
      </c>
      <c r="K19" s="134">
        <v>0</v>
      </c>
      <c r="L19" s="134">
        <v>1</v>
      </c>
      <c r="N19" s="117">
        <f t="shared" si="2"/>
        <v>0.11869436201780416</v>
      </c>
    </row>
    <row r="20" spans="2:14" ht="30" customHeight="1" x14ac:dyDescent="0.2">
      <c r="B20" s="127" t="s">
        <v>13</v>
      </c>
      <c r="C20" s="159">
        <f t="shared" si="0"/>
        <v>267</v>
      </c>
      <c r="D20" s="159">
        <f t="shared" si="1"/>
        <v>287</v>
      </c>
      <c r="E20" s="134">
        <v>157</v>
      </c>
      <c r="F20" s="134">
        <v>194</v>
      </c>
      <c r="G20" s="134">
        <v>110</v>
      </c>
      <c r="H20" s="134">
        <v>93</v>
      </c>
      <c r="I20" s="134">
        <v>0</v>
      </c>
      <c r="J20" s="134">
        <v>0</v>
      </c>
      <c r="K20" s="134">
        <v>0</v>
      </c>
      <c r="L20" s="134">
        <v>0</v>
      </c>
      <c r="N20" s="117">
        <f t="shared" si="2"/>
        <v>0.3240418118466899</v>
      </c>
    </row>
    <row r="21" spans="2:14" ht="30" customHeight="1" x14ac:dyDescent="0.2">
      <c r="B21" s="128" t="s">
        <v>16</v>
      </c>
      <c r="C21" s="161">
        <f t="shared" si="0"/>
        <v>4393</v>
      </c>
      <c r="D21" s="161">
        <f t="shared" si="1"/>
        <v>5353</v>
      </c>
      <c r="E21" s="9">
        <f>SUM(E7:E20)</f>
        <v>3222</v>
      </c>
      <c r="F21" s="9">
        <f t="shared" ref="F21:L21" si="3">SUM(F7:F20)</f>
        <v>3592</v>
      </c>
      <c r="G21" s="9">
        <f t="shared" si="3"/>
        <v>1091</v>
      </c>
      <c r="H21" s="9">
        <f t="shared" si="3"/>
        <v>1719</v>
      </c>
      <c r="I21" s="9">
        <f t="shared" si="3"/>
        <v>79</v>
      </c>
      <c r="J21" s="9">
        <f t="shared" si="3"/>
        <v>41</v>
      </c>
      <c r="K21" s="9">
        <f t="shared" si="3"/>
        <v>1</v>
      </c>
      <c r="L21" s="9">
        <f t="shared" si="3"/>
        <v>1</v>
      </c>
      <c r="N21" s="118">
        <f t="shared" si="2"/>
        <v>0.32112833924901923</v>
      </c>
    </row>
  </sheetData>
  <sheetProtection formatCells="0" formatColumns="0" formatRows="0" selectLockedCells="1"/>
  <mergeCells count="9">
    <mergeCell ref="N5:N6"/>
    <mergeCell ref="K5:L5"/>
    <mergeCell ref="E4:L4"/>
    <mergeCell ref="B4:B6"/>
    <mergeCell ref="B2:L2"/>
    <mergeCell ref="E5:F5"/>
    <mergeCell ref="G5:H5"/>
    <mergeCell ref="I5:J5"/>
    <mergeCell ref="C4:D5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2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6F308-A868-4C4E-AC62-B5FBA61948BE}">
  <sheetPr>
    <pageSetUpPr fitToPage="1"/>
  </sheetPr>
  <dimension ref="A1:T23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2.140625" style="2" customWidth="1"/>
    <col min="3" max="3" width="8.7109375" style="2" customWidth="1"/>
    <col min="4" max="4" width="9.7109375" style="2" customWidth="1"/>
    <col min="5" max="5" width="8.7109375" style="2" customWidth="1"/>
    <col min="6" max="6" width="9.42578125" style="2" customWidth="1"/>
    <col min="7" max="7" width="8.7109375" style="2" customWidth="1"/>
    <col min="8" max="8" width="9.5703125" style="2" customWidth="1"/>
    <col min="9" max="9" width="8.7109375" style="2" customWidth="1"/>
    <col min="10" max="10" width="9.42578125" style="2" customWidth="1"/>
    <col min="11" max="11" width="8.7109375" style="2" customWidth="1"/>
    <col min="12" max="12" width="9.42578125" style="2" customWidth="1"/>
    <col min="13" max="13" width="8.7109375" style="2" customWidth="1"/>
    <col min="14" max="14" width="9.42578125" style="2" customWidth="1"/>
    <col min="15" max="15" width="8.7109375" style="2" customWidth="1"/>
    <col min="16" max="16" width="9.42578125" style="2" customWidth="1"/>
    <col min="17" max="17" width="8.7109375" style="2" customWidth="1"/>
    <col min="18" max="18" width="9.5703125" style="2" customWidth="1"/>
    <col min="19" max="19" width="1.85546875" style="2" customWidth="1"/>
    <col min="20" max="20" width="12.85546875" style="2" customWidth="1"/>
    <col min="21" max="16384" width="9.140625" style="2"/>
  </cols>
  <sheetData>
    <row r="1" spans="1:20" s="66" customFormat="1" ht="15" customHeight="1" x14ac:dyDescent="0.3">
      <c r="B1" s="73"/>
    </row>
    <row r="2" spans="1:20" s="66" customFormat="1" ht="16.5" customHeight="1" x14ac:dyDescent="0.3">
      <c r="B2" s="223" t="s">
        <v>88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</row>
    <row r="3" spans="1:20" s="66" customFormat="1" ht="15.75" customHeight="1" x14ac:dyDescent="0.3">
      <c r="B3" s="73"/>
      <c r="Q3" s="8"/>
    </row>
    <row r="4" spans="1:20" ht="18.75" customHeight="1" x14ac:dyDescent="0.2">
      <c r="B4" s="221" t="s">
        <v>14</v>
      </c>
      <c r="C4" s="255" t="s">
        <v>199</v>
      </c>
      <c r="D4" s="255"/>
      <c r="E4" s="255"/>
      <c r="F4" s="255"/>
      <c r="G4" s="236" t="s">
        <v>58</v>
      </c>
      <c r="H4" s="237"/>
      <c r="I4" s="237"/>
      <c r="J4" s="237"/>
      <c r="K4" s="237"/>
      <c r="L4" s="237"/>
      <c r="M4" s="237"/>
      <c r="N4" s="238"/>
      <c r="O4" s="199" t="s">
        <v>200</v>
      </c>
      <c r="P4" s="200"/>
      <c r="Q4" s="200"/>
      <c r="R4" s="201"/>
      <c r="T4" s="254" t="s">
        <v>201</v>
      </c>
    </row>
    <row r="5" spans="1:20" ht="93" customHeight="1" x14ac:dyDescent="0.2">
      <c r="B5" s="221"/>
      <c r="C5" s="255"/>
      <c r="D5" s="255"/>
      <c r="E5" s="255"/>
      <c r="F5" s="255"/>
      <c r="G5" s="255" t="s">
        <v>86</v>
      </c>
      <c r="H5" s="255"/>
      <c r="I5" s="255"/>
      <c r="J5" s="255"/>
      <c r="K5" s="255" t="s">
        <v>87</v>
      </c>
      <c r="L5" s="255"/>
      <c r="M5" s="255"/>
      <c r="N5" s="255"/>
      <c r="O5" s="202"/>
      <c r="P5" s="203"/>
      <c r="Q5" s="203"/>
      <c r="R5" s="204"/>
      <c r="T5" s="254"/>
    </row>
    <row r="6" spans="1:20" ht="54.75" customHeight="1" x14ac:dyDescent="0.2">
      <c r="B6" s="221"/>
      <c r="C6" s="34" t="s">
        <v>84</v>
      </c>
      <c r="D6" s="25" t="s">
        <v>27</v>
      </c>
      <c r="E6" s="34" t="s">
        <v>83</v>
      </c>
      <c r="F6" s="25" t="s">
        <v>27</v>
      </c>
      <c r="G6" s="34" t="s">
        <v>84</v>
      </c>
      <c r="H6" s="25" t="s">
        <v>27</v>
      </c>
      <c r="I6" s="34" t="s">
        <v>83</v>
      </c>
      <c r="J6" s="25" t="s">
        <v>27</v>
      </c>
      <c r="K6" s="34" t="s">
        <v>84</v>
      </c>
      <c r="L6" s="25" t="s">
        <v>27</v>
      </c>
      <c r="M6" s="34" t="s">
        <v>83</v>
      </c>
      <c r="N6" s="25" t="s">
        <v>27</v>
      </c>
      <c r="O6" s="34" t="s">
        <v>84</v>
      </c>
      <c r="P6" s="25" t="s">
        <v>27</v>
      </c>
      <c r="Q6" s="34" t="s">
        <v>83</v>
      </c>
      <c r="R6" s="25" t="s">
        <v>27</v>
      </c>
      <c r="T6" s="254"/>
    </row>
    <row r="7" spans="1:20" ht="30" customHeight="1" x14ac:dyDescent="0.2">
      <c r="B7" s="127" t="s">
        <v>0</v>
      </c>
      <c r="C7" s="166">
        <f>G7+K7</f>
        <v>1251</v>
      </c>
      <c r="D7" s="17">
        <f>C7/T7</f>
        <v>0.61173594132029341</v>
      </c>
      <c r="E7" s="166">
        <f>I7+M7</f>
        <v>1350</v>
      </c>
      <c r="F7" s="17">
        <f>E7/'1.1. Кол-во ГС'!L7</f>
        <v>0.28462998102466791</v>
      </c>
      <c r="G7" s="147">
        <v>1150</v>
      </c>
      <c r="H7" s="17">
        <f>G7/C7</f>
        <v>0.91926458832933655</v>
      </c>
      <c r="I7" s="147">
        <v>1113</v>
      </c>
      <c r="J7" s="17">
        <f>I7/E7</f>
        <v>0.82444444444444442</v>
      </c>
      <c r="K7" s="147">
        <v>101</v>
      </c>
      <c r="L7" s="17">
        <f>K7/C7</f>
        <v>8.0735411670663476E-2</v>
      </c>
      <c r="M7" s="147">
        <v>237</v>
      </c>
      <c r="N7" s="17">
        <f>M7/E7</f>
        <v>0.17555555555555555</v>
      </c>
      <c r="O7" s="147">
        <v>0</v>
      </c>
      <c r="P7" s="17">
        <f>O7/C7</f>
        <v>0</v>
      </c>
      <c r="Q7" s="147">
        <v>9</v>
      </c>
      <c r="R7" s="17">
        <f>Q7/E7</f>
        <v>6.6666666666666671E-3</v>
      </c>
      <c r="T7" s="170">
        <v>2045</v>
      </c>
    </row>
    <row r="8" spans="1:20" ht="30" customHeight="1" x14ac:dyDescent="0.2">
      <c r="B8" s="127" t="s">
        <v>1</v>
      </c>
      <c r="C8" s="166">
        <f t="shared" ref="C8:C21" si="0">G8+K8</f>
        <v>378</v>
      </c>
      <c r="D8" s="17">
        <f t="shared" ref="D8:D21" si="1">C8/T8</f>
        <v>0.33901345291479823</v>
      </c>
      <c r="E8" s="166">
        <f t="shared" ref="E8:E21" si="2">I8+M8</f>
        <v>362</v>
      </c>
      <c r="F8" s="17">
        <f>E8/'1.1. Кол-во ГС'!L8</f>
        <v>0.32495511669658889</v>
      </c>
      <c r="G8" s="147">
        <v>355</v>
      </c>
      <c r="H8" s="17">
        <f t="shared" ref="H8:H21" si="3">G8/C8</f>
        <v>0.93915343915343918</v>
      </c>
      <c r="I8" s="147">
        <v>319</v>
      </c>
      <c r="J8" s="17">
        <f t="shared" ref="J8:J21" si="4">I8/E8</f>
        <v>0.88121546961325969</v>
      </c>
      <c r="K8" s="147">
        <v>23</v>
      </c>
      <c r="L8" s="17">
        <f t="shared" ref="L8:L21" si="5">K8/C8</f>
        <v>6.0846560846560843E-2</v>
      </c>
      <c r="M8" s="147">
        <v>43</v>
      </c>
      <c r="N8" s="17">
        <f t="shared" ref="N8:N21" si="6">M8/E8</f>
        <v>0.11878453038674033</v>
      </c>
      <c r="O8" s="147">
        <v>1</v>
      </c>
      <c r="P8" s="17">
        <f t="shared" ref="P8:P21" si="7">O8/C8</f>
        <v>2.6455026455026454E-3</v>
      </c>
      <c r="Q8" s="147">
        <v>2</v>
      </c>
      <c r="R8" s="17">
        <f t="shared" ref="R8:R21" si="8">Q8/E8</f>
        <v>5.5248618784530384E-3</v>
      </c>
      <c r="T8" s="170">
        <v>1115</v>
      </c>
    </row>
    <row r="9" spans="1:20" ht="30" customHeight="1" x14ac:dyDescent="0.2">
      <c r="B9" s="127" t="s">
        <v>2</v>
      </c>
      <c r="C9" s="166">
        <f t="shared" si="0"/>
        <v>397</v>
      </c>
      <c r="D9" s="17">
        <f t="shared" si="1"/>
        <v>0.35478105451295799</v>
      </c>
      <c r="E9" s="166">
        <f t="shared" si="2"/>
        <v>366</v>
      </c>
      <c r="F9" s="17">
        <f>E9/'1.1. Кол-во ГС'!L9</f>
        <v>0.33303002729754322</v>
      </c>
      <c r="G9" s="147">
        <v>345</v>
      </c>
      <c r="H9" s="17">
        <f t="shared" si="3"/>
        <v>0.86901763224181361</v>
      </c>
      <c r="I9" s="147">
        <v>321</v>
      </c>
      <c r="J9" s="17">
        <f t="shared" si="4"/>
        <v>0.87704918032786883</v>
      </c>
      <c r="K9" s="147">
        <v>52</v>
      </c>
      <c r="L9" s="17">
        <f t="shared" si="5"/>
        <v>0.13098236775818639</v>
      </c>
      <c r="M9" s="147">
        <v>45</v>
      </c>
      <c r="N9" s="17">
        <f t="shared" si="6"/>
        <v>0.12295081967213115</v>
      </c>
      <c r="O9" s="147">
        <v>0</v>
      </c>
      <c r="P9" s="17">
        <f t="shared" si="7"/>
        <v>0</v>
      </c>
      <c r="Q9" s="147">
        <v>0</v>
      </c>
      <c r="R9" s="17">
        <f t="shared" si="8"/>
        <v>0</v>
      </c>
      <c r="T9" s="170">
        <v>1119</v>
      </c>
    </row>
    <row r="10" spans="1:20" ht="30" customHeight="1" x14ac:dyDescent="0.2">
      <c r="B10" s="127" t="s">
        <v>3</v>
      </c>
      <c r="C10" s="166">
        <f t="shared" si="0"/>
        <v>1432</v>
      </c>
      <c r="D10" s="17">
        <f t="shared" si="1"/>
        <v>0.26686544912411481</v>
      </c>
      <c r="E10" s="166">
        <f t="shared" si="2"/>
        <v>1316</v>
      </c>
      <c r="F10" s="17">
        <f>E10/'1.1. Кол-во ГС'!L10</f>
        <v>0.24981017463933181</v>
      </c>
      <c r="G10" s="147">
        <v>1334</v>
      </c>
      <c r="H10" s="17">
        <f t="shared" si="3"/>
        <v>0.93156424581005581</v>
      </c>
      <c r="I10" s="147">
        <v>1202</v>
      </c>
      <c r="J10" s="17">
        <f t="shared" si="4"/>
        <v>0.91337386018237077</v>
      </c>
      <c r="K10" s="147">
        <v>98</v>
      </c>
      <c r="L10" s="17">
        <f t="shared" si="5"/>
        <v>6.8435754189944131E-2</v>
      </c>
      <c r="M10" s="147">
        <v>114</v>
      </c>
      <c r="N10" s="17">
        <f t="shared" si="6"/>
        <v>8.6626139817629177E-2</v>
      </c>
      <c r="O10" s="147">
        <v>7</v>
      </c>
      <c r="P10" s="17">
        <f t="shared" si="7"/>
        <v>4.8882681564245811E-3</v>
      </c>
      <c r="Q10" s="147">
        <v>8</v>
      </c>
      <c r="R10" s="17">
        <f t="shared" si="8"/>
        <v>6.0790273556231003E-3</v>
      </c>
      <c r="T10" s="170">
        <v>5366</v>
      </c>
    </row>
    <row r="11" spans="1:20" ht="30" customHeight="1" x14ac:dyDescent="0.2">
      <c r="B11" s="127" t="s">
        <v>4</v>
      </c>
      <c r="C11" s="166">
        <f t="shared" si="0"/>
        <v>329</v>
      </c>
      <c r="D11" s="17">
        <f t="shared" si="1"/>
        <v>0.18176795580110497</v>
      </c>
      <c r="E11" s="166">
        <f t="shared" si="2"/>
        <v>533</v>
      </c>
      <c r="F11" s="17">
        <f>E11/'1.1. Кол-во ГС'!L11</f>
        <v>0.30457142857142855</v>
      </c>
      <c r="G11" s="147">
        <v>300</v>
      </c>
      <c r="H11" s="17">
        <f t="shared" si="3"/>
        <v>0.91185410334346506</v>
      </c>
      <c r="I11" s="147">
        <v>502</v>
      </c>
      <c r="J11" s="17">
        <f t="shared" si="4"/>
        <v>0.94183864915572235</v>
      </c>
      <c r="K11" s="147">
        <v>29</v>
      </c>
      <c r="L11" s="17">
        <f t="shared" si="5"/>
        <v>8.8145896656534953E-2</v>
      </c>
      <c r="M11" s="147">
        <v>31</v>
      </c>
      <c r="N11" s="17">
        <f t="shared" si="6"/>
        <v>5.8161350844277676E-2</v>
      </c>
      <c r="O11" s="147">
        <v>0</v>
      </c>
      <c r="P11" s="17">
        <f t="shared" si="7"/>
        <v>0</v>
      </c>
      <c r="Q11" s="147">
        <v>1</v>
      </c>
      <c r="R11" s="17">
        <f t="shared" si="8"/>
        <v>1.876172607879925E-3</v>
      </c>
      <c r="T11" s="170">
        <v>1810</v>
      </c>
    </row>
    <row r="12" spans="1:20" ht="30" customHeight="1" x14ac:dyDescent="0.2">
      <c r="B12" s="127" t="s">
        <v>5</v>
      </c>
      <c r="C12" s="166">
        <f t="shared" si="0"/>
        <v>425</v>
      </c>
      <c r="D12" s="17">
        <f t="shared" si="1"/>
        <v>0.3346456692913386</v>
      </c>
      <c r="E12" s="166">
        <f t="shared" si="2"/>
        <v>514</v>
      </c>
      <c r="F12" s="17">
        <f>E12/'1.1. Кол-во ГС'!L12</f>
        <v>0.40696753760886778</v>
      </c>
      <c r="G12" s="169">
        <v>357</v>
      </c>
      <c r="H12" s="17">
        <f t="shared" si="3"/>
        <v>0.84</v>
      </c>
      <c r="I12" s="167">
        <v>457</v>
      </c>
      <c r="J12" s="17">
        <f t="shared" si="4"/>
        <v>0.8891050583657587</v>
      </c>
      <c r="K12" s="149">
        <v>68</v>
      </c>
      <c r="L12" s="17">
        <f t="shared" si="5"/>
        <v>0.16</v>
      </c>
      <c r="M12" s="149">
        <v>57</v>
      </c>
      <c r="N12" s="17">
        <f t="shared" si="6"/>
        <v>0.11089494163424124</v>
      </c>
      <c r="O12" s="149">
        <v>0</v>
      </c>
      <c r="P12" s="17">
        <f t="shared" si="7"/>
        <v>0</v>
      </c>
      <c r="Q12" s="149">
        <v>0</v>
      </c>
      <c r="R12" s="17">
        <f t="shared" si="8"/>
        <v>0</v>
      </c>
      <c r="T12" s="147">
        <v>1270</v>
      </c>
    </row>
    <row r="13" spans="1:20" ht="30" customHeight="1" x14ac:dyDescent="0.2">
      <c r="B13" s="127" t="s">
        <v>6</v>
      </c>
      <c r="C13" s="166">
        <f t="shared" si="0"/>
        <v>1316</v>
      </c>
      <c r="D13" s="17">
        <f t="shared" si="1"/>
        <v>1</v>
      </c>
      <c r="E13" s="166">
        <f t="shared" si="2"/>
        <v>1057</v>
      </c>
      <c r="F13" s="17">
        <f>E13/'1.1. Кол-во ГС'!L13</f>
        <v>0.33976213436194147</v>
      </c>
      <c r="G13" s="147">
        <v>1158</v>
      </c>
      <c r="H13" s="17">
        <f t="shared" si="3"/>
        <v>0.87993920972644379</v>
      </c>
      <c r="I13" s="147">
        <v>972</v>
      </c>
      <c r="J13" s="17">
        <f t="shared" si="4"/>
        <v>0.91958372753074735</v>
      </c>
      <c r="K13" s="147">
        <v>158</v>
      </c>
      <c r="L13" s="17">
        <f t="shared" si="5"/>
        <v>0.12006079027355623</v>
      </c>
      <c r="M13" s="147">
        <v>85</v>
      </c>
      <c r="N13" s="17">
        <f t="shared" si="6"/>
        <v>8.0416272469252606E-2</v>
      </c>
      <c r="O13" s="147">
        <v>1</v>
      </c>
      <c r="P13" s="17">
        <f t="shared" si="7"/>
        <v>7.5987841945288754E-4</v>
      </c>
      <c r="Q13" s="147">
        <v>0</v>
      </c>
      <c r="R13" s="17">
        <f t="shared" si="8"/>
        <v>0</v>
      </c>
      <c r="T13" s="170">
        <v>1316</v>
      </c>
    </row>
    <row r="14" spans="1:20" ht="30" customHeight="1" x14ac:dyDescent="0.2">
      <c r="A14" s="15"/>
      <c r="B14" s="127" t="s">
        <v>7</v>
      </c>
      <c r="C14" s="166">
        <f t="shared" si="0"/>
        <v>453</v>
      </c>
      <c r="D14" s="17">
        <f t="shared" si="1"/>
        <v>0.25138734739178692</v>
      </c>
      <c r="E14" s="166">
        <f t="shared" si="2"/>
        <v>391</v>
      </c>
      <c r="F14" s="17">
        <f>E14/'1.1. Кол-во ГС'!L14</f>
        <v>0.21566464423607282</v>
      </c>
      <c r="G14" s="147">
        <v>407</v>
      </c>
      <c r="H14" s="17">
        <f t="shared" si="3"/>
        <v>0.89845474613686538</v>
      </c>
      <c r="I14" s="147">
        <v>317</v>
      </c>
      <c r="J14" s="17">
        <f t="shared" si="4"/>
        <v>0.8107416879795396</v>
      </c>
      <c r="K14" s="147">
        <v>46</v>
      </c>
      <c r="L14" s="17">
        <f t="shared" si="5"/>
        <v>0.10154525386313466</v>
      </c>
      <c r="M14" s="147">
        <v>74</v>
      </c>
      <c r="N14" s="17">
        <f t="shared" si="6"/>
        <v>0.18925831202046037</v>
      </c>
      <c r="O14" s="147">
        <v>0</v>
      </c>
      <c r="P14" s="17">
        <f t="shared" si="7"/>
        <v>0</v>
      </c>
      <c r="Q14" s="147">
        <v>3</v>
      </c>
      <c r="R14" s="17">
        <f t="shared" si="8"/>
        <v>7.6726342710997444E-3</v>
      </c>
      <c r="T14" s="170">
        <v>1802</v>
      </c>
    </row>
    <row r="15" spans="1:20" ht="30" customHeight="1" x14ac:dyDescent="0.2">
      <c r="B15" s="127" t="s">
        <v>8</v>
      </c>
      <c r="C15" s="166">
        <f t="shared" si="0"/>
        <v>924</v>
      </c>
      <c r="D15" s="17">
        <f t="shared" si="1"/>
        <v>0.23457730388423459</v>
      </c>
      <c r="E15" s="166">
        <f t="shared" si="2"/>
        <v>952</v>
      </c>
      <c r="F15" s="17">
        <f>E15/'1.1. Кол-во ГС'!L15</f>
        <v>0.2531914893617021</v>
      </c>
      <c r="G15" s="147">
        <v>842</v>
      </c>
      <c r="H15" s="17">
        <f t="shared" si="3"/>
        <v>0.91125541125541121</v>
      </c>
      <c r="I15" s="147">
        <v>850</v>
      </c>
      <c r="J15" s="17">
        <f t="shared" si="4"/>
        <v>0.8928571428571429</v>
      </c>
      <c r="K15" s="147">
        <v>82</v>
      </c>
      <c r="L15" s="17">
        <f t="shared" si="5"/>
        <v>8.8744588744588751E-2</v>
      </c>
      <c r="M15" s="147">
        <v>102</v>
      </c>
      <c r="N15" s="17">
        <f t="shared" si="6"/>
        <v>0.10714285714285714</v>
      </c>
      <c r="O15" s="147">
        <v>0</v>
      </c>
      <c r="P15" s="17">
        <f t="shared" si="7"/>
        <v>0</v>
      </c>
      <c r="Q15" s="147">
        <v>0</v>
      </c>
      <c r="R15" s="17">
        <f t="shared" si="8"/>
        <v>0</v>
      </c>
      <c r="T15" s="170">
        <v>3939</v>
      </c>
    </row>
    <row r="16" spans="1:20" ht="30" customHeight="1" x14ac:dyDescent="0.2">
      <c r="B16" s="127" t="s">
        <v>9</v>
      </c>
      <c r="C16" s="166">
        <f t="shared" si="0"/>
        <v>365</v>
      </c>
      <c r="D16" s="17">
        <f t="shared" si="1"/>
        <v>0.18641470888661901</v>
      </c>
      <c r="E16" s="166">
        <f t="shared" si="2"/>
        <v>477</v>
      </c>
      <c r="F16" s="17">
        <f>E16/'1.1. Кол-во ГС'!L16</f>
        <v>0.23672456575682382</v>
      </c>
      <c r="G16" s="147">
        <v>364</v>
      </c>
      <c r="H16" s="17">
        <f t="shared" si="3"/>
        <v>0.99726027397260275</v>
      </c>
      <c r="I16" s="147">
        <v>467</v>
      </c>
      <c r="J16" s="17">
        <f t="shared" si="4"/>
        <v>0.97903563941299787</v>
      </c>
      <c r="K16" s="147">
        <v>1</v>
      </c>
      <c r="L16" s="17">
        <f t="shared" si="5"/>
        <v>2.7397260273972603E-3</v>
      </c>
      <c r="M16" s="147">
        <v>10</v>
      </c>
      <c r="N16" s="17">
        <f t="shared" si="6"/>
        <v>2.0964360587002098E-2</v>
      </c>
      <c r="O16" s="147">
        <v>0</v>
      </c>
      <c r="P16" s="17">
        <f t="shared" si="7"/>
        <v>0</v>
      </c>
      <c r="Q16" s="147">
        <v>0</v>
      </c>
      <c r="R16" s="17">
        <f t="shared" si="8"/>
        <v>0</v>
      </c>
      <c r="T16" s="170">
        <v>1958</v>
      </c>
    </row>
    <row r="17" spans="2:20" ht="30" customHeight="1" x14ac:dyDescent="0.2">
      <c r="B17" s="127" t="s">
        <v>10</v>
      </c>
      <c r="C17" s="166">
        <f t="shared" si="0"/>
        <v>297</v>
      </c>
      <c r="D17" s="17">
        <f t="shared" si="1"/>
        <v>0.2</v>
      </c>
      <c r="E17" s="166">
        <f t="shared" si="2"/>
        <v>277</v>
      </c>
      <c r="F17" s="17">
        <f>E17/'1.1. Кол-во ГС'!L17</f>
        <v>0.18985606579849212</v>
      </c>
      <c r="G17" s="147">
        <v>261</v>
      </c>
      <c r="H17" s="17">
        <f t="shared" si="3"/>
        <v>0.87878787878787878</v>
      </c>
      <c r="I17" s="147">
        <v>248</v>
      </c>
      <c r="J17" s="17">
        <f t="shared" si="4"/>
        <v>0.89530685920577613</v>
      </c>
      <c r="K17" s="147">
        <v>36</v>
      </c>
      <c r="L17" s="17">
        <f t="shared" si="5"/>
        <v>0.12121212121212122</v>
      </c>
      <c r="M17" s="147">
        <v>29</v>
      </c>
      <c r="N17" s="17">
        <f t="shared" si="6"/>
        <v>0.10469314079422383</v>
      </c>
      <c r="O17" s="147">
        <v>0</v>
      </c>
      <c r="P17" s="17">
        <f t="shared" si="7"/>
        <v>0</v>
      </c>
      <c r="Q17" s="147">
        <v>6</v>
      </c>
      <c r="R17" s="17">
        <f t="shared" si="8"/>
        <v>2.1660649819494584E-2</v>
      </c>
      <c r="T17" s="170">
        <v>1485</v>
      </c>
    </row>
    <row r="18" spans="2:20" ht="30" customHeight="1" x14ac:dyDescent="0.2">
      <c r="B18" s="127" t="s">
        <v>11</v>
      </c>
      <c r="C18" s="166">
        <f t="shared" si="0"/>
        <v>1179</v>
      </c>
      <c r="D18" s="17">
        <f t="shared" si="1"/>
        <v>0.29885931558935364</v>
      </c>
      <c r="E18" s="166">
        <f t="shared" si="2"/>
        <v>1174</v>
      </c>
      <c r="F18" s="17">
        <f>E18/'1.1. Кол-во ГС'!L18</f>
        <v>0.30079426082500643</v>
      </c>
      <c r="G18" s="147">
        <v>1086</v>
      </c>
      <c r="H18" s="17">
        <f t="shared" si="3"/>
        <v>0.92111959287531808</v>
      </c>
      <c r="I18" s="147">
        <v>1079</v>
      </c>
      <c r="J18" s="17">
        <f t="shared" si="4"/>
        <v>0.9190800681431005</v>
      </c>
      <c r="K18" s="147">
        <v>93</v>
      </c>
      <c r="L18" s="17">
        <f t="shared" si="5"/>
        <v>7.8880407124681931E-2</v>
      </c>
      <c r="M18" s="147">
        <v>95</v>
      </c>
      <c r="N18" s="17">
        <f t="shared" si="6"/>
        <v>8.0919931856899482E-2</v>
      </c>
      <c r="O18" s="147">
        <v>2</v>
      </c>
      <c r="P18" s="17">
        <f t="shared" si="7"/>
        <v>1.6963528413910093E-3</v>
      </c>
      <c r="Q18" s="147">
        <v>0</v>
      </c>
      <c r="R18" s="17">
        <f t="shared" si="8"/>
        <v>0</v>
      </c>
      <c r="T18" s="170">
        <v>3945</v>
      </c>
    </row>
    <row r="19" spans="2:20" ht="30" customHeight="1" x14ac:dyDescent="0.2">
      <c r="B19" s="127" t="s">
        <v>12</v>
      </c>
      <c r="C19" s="166">
        <f t="shared" si="0"/>
        <v>739</v>
      </c>
      <c r="D19" s="17">
        <f t="shared" si="1"/>
        <v>0.31406714832129196</v>
      </c>
      <c r="E19" s="166">
        <f t="shared" si="2"/>
        <v>719</v>
      </c>
      <c r="F19" s="17">
        <f>E19/'1.1. Кол-во ГС'!L19</f>
        <v>0.30831903945111494</v>
      </c>
      <c r="G19" s="147">
        <v>599</v>
      </c>
      <c r="H19" s="17">
        <f t="shared" si="3"/>
        <v>0.81055480378890388</v>
      </c>
      <c r="I19" s="147">
        <v>594</v>
      </c>
      <c r="J19" s="17">
        <f t="shared" si="4"/>
        <v>0.82614742698191934</v>
      </c>
      <c r="K19" s="147">
        <v>140</v>
      </c>
      <c r="L19" s="17">
        <f t="shared" si="5"/>
        <v>0.18944519621109607</v>
      </c>
      <c r="M19" s="147">
        <v>125</v>
      </c>
      <c r="N19" s="17">
        <f t="shared" si="6"/>
        <v>0.17385257301808066</v>
      </c>
      <c r="O19" s="147">
        <v>11</v>
      </c>
      <c r="P19" s="17">
        <f t="shared" si="7"/>
        <v>1.4884979702300407E-2</v>
      </c>
      <c r="Q19" s="147">
        <v>9</v>
      </c>
      <c r="R19" s="17">
        <f t="shared" si="8"/>
        <v>1.2517385257301807E-2</v>
      </c>
      <c r="T19" s="170">
        <v>2353</v>
      </c>
    </row>
    <row r="20" spans="2:20" ht="30" customHeight="1" x14ac:dyDescent="0.2">
      <c r="B20" s="127" t="s">
        <v>13</v>
      </c>
      <c r="C20" s="166">
        <f t="shared" si="0"/>
        <v>329</v>
      </c>
      <c r="D20" s="17">
        <f t="shared" si="1"/>
        <v>0.24981017463933181</v>
      </c>
      <c r="E20" s="166">
        <f t="shared" si="2"/>
        <v>365</v>
      </c>
      <c r="F20" s="17">
        <f>E20/'1.1. Кол-во ГС'!L20</f>
        <v>0.27279521674140506</v>
      </c>
      <c r="G20" s="147">
        <v>303</v>
      </c>
      <c r="H20" s="17">
        <f t="shared" si="3"/>
        <v>0.92097264437689974</v>
      </c>
      <c r="I20" s="147">
        <v>293</v>
      </c>
      <c r="J20" s="17">
        <f t="shared" si="4"/>
        <v>0.80273972602739729</v>
      </c>
      <c r="K20" s="147">
        <v>26</v>
      </c>
      <c r="L20" s="17">
        <f t="shared" si="5"/>
        <v>7.9027355623100301E-2</v>
      </c>
      <c r="M20" s="147">
        <v>72</v>
      </c>
      <c r="N20" s="17">
        <f t="shared" si="6"/>
        <v>0.19726027397260273</v>
      </c>
      <c r="O20" s="147">
        <v>0</v>
      </c>
      <c r="P20" s="17">
        <f t="shared" si="7"/>
        <v>0</v>
      </c>
      <c r="Q20" s="147">
        <v>1</v>
      </c>
      <c r="R20" s="17">
        <f t="shared" si="8"/>
        <v>2.7397260273972603E-3</v>
      </c>
      <c r="T20" s="170">
        <v>1317</v>
      </c>
    </row>
    <row r="21" spans="2:20" ht="30" customHeight="1" x14ac:dyDescent="0.2">
      <c r="B21" s="128" t="s">
        <v>16</v>
      </c>
      <c r="C21" s="168">
        <f t="shared" si="0"/>
        <v>9814</v>
      </c>
      <c r="D21" s="109">
        <f t="shared" si="1"/>
        <v>0.31822308690012968</v>
      </c>
      <c r="E21" s="168">
        <f t="shared" si="2"/>
        <v>9853</v>
      </c>
      <c r="F21" s="109">
        <f>E21/'1.1. Кол-во ГС'!L21</f>
        <v>0.28177190574239303</v>
      </c>
      <c r="G21" s="148">
        <f>SUM(G7:G20)</f>
        <v>8861</v>
      </c>
      <c r="H21" s="109">
        <f t="shared" si="3"/>
        <v>0.90289382514774807</v>
      </c>
      <c r="I21" s="148">
        <f>SUM(I7:I20)</f>
        <v>8734</v>
      </c>
      <c r="J21" s="109">
        <f t="shared" si="4"/>
        <v>0.88643052877296258</v>
      </c>
      <c r="K21" s="148">
        <f>SUM(K7:K20)</f>
        <v>953</v>
      </c>
      <c r="L21" s="109">
        <f t="shared" si="5"/>
        <v>9.7106174852251884E-2</v>
      </c>
      <c r="M21" s="148">
        <f>SUM(M7:M20)</f>
        <v>1119</v>
      </c>
      <c r="N21" s="109">
        <f t="shared" si="6"/>
        <v>0.11356947122703745</v>
      </c>
      <c r="O21" s="148">
        <f>SUM(O7:O20)</f>
        <v>22</v>
      </c>
      <c r="P21" s="109">
        <f t="shared" si="7"/>
        <v>2.2416955369879764E-3</v>
      </c>
      <c r="Q21" s="148">
        <f>SUM(Q7:Q20)</f>
        <v>39</v>
      </c>
      <c r="R21" s="109">
        <f t="shared" si="8"/>
        <v>3.9581853242667206E-3</v>
      </c>
      <c r="T21" s="171">
        <f>SUM(T7:T20)</f>
        <v>30840</v>
      </c>
    </row>
    <row r="22" spans="2:20" x14ac:dyDescent="0.2">
      <c r="B22" s="74"/>
    </row>
    <row r="23" spans="2:20" x14ac:dyDescent="0.2">
      <c r="D23" s="92"/>
      <c r="H23" s="92"/>
      <c r="L23" s="92"/>
      <c r="P23" s="92"/>
    </row>
  </sheetData>
  <sheetProtection formatCells="0" formatColumns="0" formatRows="0" selectLockedCells="1"/>
  <mergeCells count="8">
    <mergeCell ref="T4:T6"/>
    <mergeCell ref="B2:R2"/>
    <mergeCell ref="G5:J5"/>
    <mergeCell ref="K5:N5"/>
    <mergeCell ref="B4:B6"/>
    <mergeCell ref="C4:F5"/>
    <mergeCell ref="G4:N4"/>
    <mergeCell ref="O4:R5"/>
  </mergeCells>
  <phoneticPr fontId="12" type="noConversion"/>
  <printOptions horizontalCentered="1"/>
  <pageMargins left="0.39370078740157483" right="0.39370078740157483" top="0.6692913385826772" bottom="0.6692913385826772" header="0.51181102362204722" footer="0.51181102362204722"/>
  <pageSetup paperSize="9" scale="73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5368-64C9-4974-97E3-0AF83C6369C4}">
  <sheetPr>
    <pageSetUpPr fitToPage="1"/>
  </sheetPr>
  <dimension ref="B1:O22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1.42578125" style="2" customWidth="1"/>
    <col min="3" max="8" width="17.140625" style="2" customWidth="1"/>
    <col min="9" max="9" width="15.42578125" style="2" customWidth="1"/>
    <col min="10" max="10" width="11.42578125" style="2" customWidth="1"/>
    <col min="11" max="16384" width="9.140625" style="2"/>
  </cols>
  <sheetData>
    <row r="1" spans="2:15" s="66" customFormat="1" ht="15" customHeight="1" x14ac:dyDescent="0.3">
      <c r="B1" s="73"/>
      <c r="C1" s="73"/>
      <c r="D1" s="73"/>
      <c r="E1" s="73"/>
      <c r="F1" s="73"/>
      <c r="G1" s="73"/>
      <c r="H1" s="73"/>
      <c r="I1" s="73"/>
    </row>
    <row r="2" spans="2:15" s="66" customFormat="1" ht="20.25" x14ac:dyDescent="0.3">
      <c r="B2" s="280" t="s">
        <v>120</v>
      </c>
      <c r="C2" s="280"/>
      <c r="D2" s="280"/>
      <c r="E2" s="280"/>
      <c r="F2" s="280"/>
      <c r="G2" s="280"/>
      <c r="H2" s="280"/>
      <c r="I2" s="280"/>
    </row>
    <row r="3" spans="2:15" s="66" customFormat="1" ht="9.75" customHeight="1" x14ac:dyDescent="0.3">
      <c r="B3" s="73"/>
      <c r="C3" s="73"/>
      <c r="D3" s="73"/>
      <c r="E3" s="73"/>
      <c r="F3" s="73"/>
      <c r="G3" s="73"/>
      <c r="H3" s="73"/>
      <c r="I3" s="73"/>
    </row>
    <row r="4" spans="2:15" s="66" customFormat="1" ht="24" customHeight="1" x14ac:dyDescent="0.3">
      <c r="B4" s="212" t="s">
        <v>14</v>
      </c>
      <c r="C4" s="283" t="s">
        <v>213</v>
      </c>
      <c r="D4" s="284"/>
      <c r="E4" s="287" t="s">
        <v>122</v>
      </c>
      <c r="F4" s="288"/>
      <c r="G4" s="288"/>
      <c r="H4" s="288"/>
      <c r="I4" s="289"/>
    </row>
    <row r="5" spans="2:15" ht="54" customHeight="1" x14ac:dyDescent="0.2">
      <c r="B5" s="213"/>
      <c r="C5" s="285"/>
      <c r="D5" s="286"/>
      <c r="E5" s="258" t="s">
        <v>123</v>
      </c>
      <c r="F5" s="258" t="s">
        <v>78</v>
      </c>
      <c r="G5" s="281" t="s">
        <v>202</v>
      </c>
      <c r="H5" s="258" t="s">
        <v>124</v>
      </c>
      <c r="I5" s="258" t="s">
        <v>126</v>
      </c>
    </row>
    <row r="6" spans="2:15" ht="195.75" customHeight="1" x14ac:dyDescent="0.3">
      <c r="B6" s="214"/>
      <c r="C6" s="35" t="s">
        <v>109</v>
      </c>
      <c r="D6" s="25" t="s">
        <v>121</v>
      </c>
      <c r="E6" s="260"/>
      <c r="F6" s="260"/>
      <c r="G6" s="282"/>
      <c r="H6" s="260"/>
      <c r="I6" s="260"/>
      <c r="O6" s="66"/>
    </row>
    <row r="7" spans="2:15" ht="30" customHeight="1" x14ac:dyDescent="0.2">
      <c r="B7" s="127" t="s">
        <v>0</v>
      </c>
      <c r="C7" s="159">
        <f>E7+F7+G7+H7+I7</f>
        <v>2967</v>
      </c>
      <c r="D7" s="65">
        <f>C7/'1.1. Кол-во ГС'!L7</f>
        <v>0.62555344718532579</v>
      </c>
      <c r="E7" s="172">
        <v>2793</v>
      </c>
      <c r="F7" s="134">
        <v>4</v>
      </c>
      <c r="G7" s="134">
        <v>0</v>
      </c>
      <c r="H7" s="173">
        <v>11</v>
      </c>
      <c r="I7" s="134">
        <v>159</v>
      </c>
    </row>
    <row r="8" spans="2:15" ht="30" customHeight="1" x14ac:dyDescent="0.2">
      <c r="B8" s="127" t="s">
        <v>1</v>
      </c>
      <c r="C8" s="159">
        <f t="shared" ref="C8:C21" si="0">E8+F8+G8+H8+I8</f>
        <v>1110</v>
      </c>
      <c r="D8" s="65">
        <f>C8/'1.1. Кол-во ГС'!L8</f>
        <v>0.99640933572710955</v>
      </c>
      <c r="E8" s="172">
        <v>1016</v>
      </c>
      <c r="F8" s="134">
        <v>0</v>
      </c>
      <c r="G8" s="134">
        <v>2</v>
      </c>
      <c r="H8" s="134">
        <v>7</v>
      </c>
      <c r="I8" s="134">
        <v>85</v>
      </c>
    </row>
    <row r="9" spans="2:15" ht="30" customHeight="1" x14ac:dyDescent="0.2">
      <c r="B9" s="127" t="s">
        <v>2</v>
      </c>
      <c r="C9" s="159">
        <f t="shared" si="0"/>
        <v>1274</v>
      </c>
      <c r="D9" s="65">
        <f>C9/'1.1. Кол-во ГС'!L9</f>
        <v>1.1592356687898089</v>
      </c>
      <c r="E9" s="172">
        <v>1162</v>
      </c>
      <c r="F9" s="134">
        <v>0</v>
      </c>
      <c r="G9" s="134">
        <v>0</v>
      </c>
      <c r="H9" s="134">
        <v>0</v>
      </c>
      <c r="I9" s="134">
        <v>112</v>
      </c>
    </row>
    <row r="10" spans="2:15" ht="30" customHeight="1" x14ac:dyDescent="0.2">
      <c r="B10" s="127" t="s">
        <v>3</v>
      </c>
      <c r="C10" s="159">
        <f t="shared" si="0"/>
        <v>3124</v>
      </c>
      <c r="D10" s="65">
        <f>C10/'1.1. Кол-во ГС'!L10</f>
        <v>0.59301442672741078</v>
      </c>
      <c r="E10" s="172">
        <v>2959</v>
      </c>
      <c r="F10" s="134">
        <v>13</v>
      </c>
      <c r="G10" s="134">
        <v>0</v>
      </c>
      <c r="H10" s="134">
        <v>24</v>
      </c>
      <c r="I10" s="134">
        <v>128</v>
      </c>
    </row>
    <row r="11" spans="2:15" ht="30" customHeight="1" x14ac:dyDescent="0.2">
      <c r="B11" s="127" t="s">
        <v>4</v>
      </c>
      <c r="C11" s="159">
        <f t="shared" si="0"/>
        <v>1692</v>
      </c>
      <c r="D11" s="65">
        <f>C11/'1.1. Кол-во ГС'!L11</f>
        <v>0.96685714285714286</v>
      </c>
      <c r="E11" s="172">
        <v>1563</v>
      </c>
      <c r="F11" s="134">
        <v>0</v>
      </c>
      <c r="G11" s="134">
        <v>0</v>
      </c>
      <c r="H11" s="134">
        <v>0</v>
      </c>
      <c r="I11" s="134">
        <v>129</v>
      </c>
    </row>
    <row r="12" spans="2:15" ht="30" customHeight="1" x14ac:dyDescent="0.2">
      <c r="B12" s="127" t="s">
        <v>5</v>
      </c>
      <c r="C12" s="159">
        <f t="shared" si="0"/>
        <v>454</v>
      </c>
      <c r="D12" s="65">
        <f>C12/'1.1. Кол-во ГС'!L12</f>
        <v>0.3594615993665875</v>
      </c>
      <c r="E12" s="51">
        <v>309</v>
      </c>
      <c r="F12" s="133">
        <v>0</v>
      </c>
      <c r="G12" s="133">
        <v>0</v>
      </c>
      <c r="H12" s="133">
        <v>1</v>
      </c>
      <c r="I12" s="133">
        <v>144</v>
      </c>
    </row>
    <row r="13" spans="2:15" ht="30" customHeight="1" x14ac:dyDescent="0.2">
      <c r="B13" s="127" t="s">
        <v>6</v>
      </c>
      <c r="C13" s="159">
        <f t="shared" si="0"/>
        <v>1669</v>
      </c>
      <c r="D13" s="65">
        <f>C13/'1.1. Кол-во ГС'!L13</f>
        <v>0.5364834458373513</v>
      </c>
      <c r="E13" s="172">
        <v>1466</v>
      </c>
      <c r="F13" s="134">
        <v>0</v>
      </c>
      <c r="G13" s="134">
        <v>0</v>
      </c>
      <c r="H13" s="134">
        <v>0</v>
      </c>
      <c r="I13" s="134">
        <v>203</v>
      </c>
    </row>
    <row r="14" spans="2:15" ht="30" customHeight="1" x14ac:dyDescent="0.2">
      <c r="B14" s="127" t="s">
        <v>7</v>
      </c>
      <c r="C14" s="159">
        <f t="shared" si="0"/>
        <v>604</v>
      </c>
      <c r="D14" s="65">
        <f>C14/'1.1. Кол-во ГС'!L14</f>
        <v>0.33314947600661887</v>
      </c>
      <c r="E14" s="172">
        <v>307</v>
      </c>
      <c r="F14" s="134">
        <v>180</v>
      </c>
      <c r="G14" s="134">
        <v>0</v>
      </c>
      <c r="H14" s="134">
        <v>33</v>
      </c>
      <c r="I14" s="134">
        <v>84</v>
      </c>
    </row>
    <row r="15" spans="2:15" ht="30" customHeight="1" x14ac:dyDescent="0.2">
      <c r="B15" s="127" t="s">
        <v>8</v>
      </c>
      <c r="C15" s="159">
        <f t="shared" si="0"/>
        <v>4774</v>
      </c>
      <c r="D15" s="65">
        <f>C15/'1.1. Кол-во ГС'!L15</f>
        <v>1.2696808510638298</v>
      </c>
      <c r="E15" s="172">
        <v>4737</v>
      </c>
      <c r="F15" s="134">
        <v>0</v>
      </c>
      <c r="G15" s="134">
        <v>0</v>
      </c>
      <c r="H15" s="134">
        <v>0</v>
      </c>
      <c r="I15" s="134">
        <v>37</v>
      </c>
    </row>
    <row r="16" spans="2:15" ht="30" customHeight="1" x14ac:dyDescent="0.2">
      <c r="B16" s="127" t="s">
        <v>9</v>
      </c>
      <c r="C16" s="159">
        <f t="shared" si="0"/>
        <v>2015</v>
      </c>
      <c r="D16" s="65">
        <f>C16/'1.1. Кол-во ГС'!L16</f>
        <v>1</v>
      </c>
      <c r="E16" s="172">
        <v>1939</v>
      </c>
      <c r="F16" s="134">
        <v>3</v>
      </c>
      <c r="G16" s="134">
        <v>0</v>
      </c>
      <c r="H16" s="134">
        <v>10</v>
      </c>
      <c r="I16" s="134">
        <v>63</v>
      </c>
    </row>
    <row r="17" spans="2:9" ht="30" customHeight="1" x14ac:dyDescent="0.2">
      <c r="B17" s="127" t="s">
        <v>10</v>
      </c>
      <c r="C17" s="159">
        <f t="shared" si="0"/>
        <v>1355</v>
      </c>
      <c r="D17" s="65">
        <f>C17/'1.1. Кол-во ГС'!L17</f>
        <v>0.9287183002056203</v>
      </c>
      <c r="E17" s="172">
        <v>1202</v>
      </c>
      <c r="F17" s="134">
        <v>0</v>
      </c>
      <c r="G17" s="134">
        <v>0</v>
      </c>
      <c r="H17" s="134">
        <v>0</v>
      </c>
      <c r="I17" s="134">
        <v>153</v>
      </c>
    </row>
    <row r="18" spans="2:9" ht="30" customHeight="1" x14ac:dyDescent="0.2">
      <c r="B18" s="127" t="s">
        <v>11</v>
      </c>
      <c r="C18" s="159">
        <f t="shared" si="0"/>
        <v>1774</v>
      </c>
      <c r="D18" s="65">
        <f>C18/'1.1. Кол-во ГС'!L18</f>
        <v>0.45452216243914939</v>
      </c>
      <c r="E18" s="172">
        <v>1698</v>
      </c>
      <c r="F18" s="134">
        <v>4</v>
      </c>
      <c r="G18" s="134">
        <v>0</v>
      </c>
      <c r="H18" s="134">
        <v>5</v>
      </c>
      <c r="I18" s="134">
        <v>67</v>
      </c>
    </row>
    <row r="19" spans="2:9" ht="30" customHeight="1" x14ac:dyDescent="0.2">
      <c r="B19" s="127" t="s">
        <v>12</v>
      </c>
      <c r="C19" s="159">
        <f t="shared" si="0"/>
        <v>769</v>
      </c>
      <c r="D19" s="65">
        <f>C19/'1.1. Кол-во ГС'!L19</f>
        <v>0.32975986277873071</v>
      </c>
      <c r="E19" s="172">
        <v>725</v>
      </c>
      <c r="F19" s="134">
        <v>1</v>
      </c>
      <c r="G19" s="134">
        <v>0</v>
      </c>
      <c r="H19" s="134">
        <v>7</v>
      </c>
      <c r="I19" s="134">
        <v>36</v>
      </c>
    </row>
    <row r="20" spans="2:9" ht="30" customHeight="1" x14ac:dyDescent="0.2">
      <c r="B20" s="127" t="s">
        <v>13</v>
      </c>
      <c r="C20" s="159">
        <f t="shared" si="0"/>
        <v>2439</v>
      </c>
      <c r="D20" s="65">
        <f>C20/'1.1. Кол-во ГС'!L20</f>
        <v>1.8228699551569507</v>
      </c>
      <c r="E20" s="172">
        <v>2299</v>
      </c>
      <c r="F20" s="134">
        <v>0</v>
      </c>
      <c r="G20" s="134">
        <v>0</v>
      </c>
      <c r="H20" s="134">
        <v>0</v>
      </c>
      <c r="I20" s="134">
        <v>140</v>
      </c>
    </row>
    <row r="21" spans="2:9" ht="30" customHeight="1" x14ac:dyDescent="0.2">
      <c r="B21" s="128" t="s">
        <v>16</v>
      </c>
      <c r="C21" s="161">
        <f t="shared" si="0"/>
        <v>26020</v>
      </c>
      <c r="D21" s="110">
        <f>C21/'1.1. Кол-во ГС'!L21</f>
        <v>0.74410889956531689</v>
      </c>
      <c r="E21" s="174">
        <f>SUM(E7:E20)</f>
        <v>24175</v>
      </c>
      <c r="F21" s="174">
        <f>SUM(F7:F20)</f>
        <v>205</v>
      </c>
      <c r="G21" s="174">
        <f>SUM(G7:G20)</f>
        <v>2</v>
      </c>
      <c r="H21" s="174">
        <f>SUM(H7:H20)</f>
        <v>98</v>
      </c>
      <c r="I21" s="9">
        <f>SUM(I7:I20)</f>
        <v>1540</v>
      </c>
    </row>
    <row r="22" spans="2:9" x14ac:dyDescent="0.2">
      <c r="B22" s="74"/>
    </row>
  </sheetData>
  <sheetProtection formatCells="0" formatColumns="0" formatRows="0" selectLockedCells="1"/>
  <mergeCells count="9"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64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577F-733A-4D03-8BEC-54C0479B89B8}">
  <sheetPr>
    <pageSetUpPr fitToPage="1"/>
  </sheetPr>
  <dimension ref="B1:T24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1.42578125" style="2" customWidth="1"/>
    <col min="3" max="14" width="10.7109375" style="2" customWidth="1"/>
    <col min="15" max="15" width="15" style="2" customWidth="1"/>
    <col min="16" max="16" width="11.28515625" style="2" customWidth="1"/>
    <col min="17" max="16384" width="9.140625" style="2"/>
  </cols>
  <sheetData>
    <row r="1" spans="2:20" s="66" customFormat="1" ht="15" customHeight="1" x14ac:dyDescent="0.3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2:20" s="66" customFormat="1" ht="24" customHeight="1" x14ac:dyDescent="0.3">
      <c r="B2" s="280" t="s">
        <v>120</v>
      </c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</row>
    <row r="3" spans="2:20" s="66" customFormat="1" ht="15.7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</row>
    <row r="4" spans="2:20" s="66" customFormat="1" ht="25.5" customHeight="1" x14ac:dyDescent="0.3">
      <c r="B4" s="212" t="s">
        <v>14</v>
      </c>
      <c r="C4" s="273" t="s">
        <v>127</v>
      </c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5"/>
    </row>
    <row r="5" spans="2:20" ht="48" customHeight="1" x14ac:dyDescent="0.2">
      <c r="B5" s="213"/>
      <c r="C5" s="285" t="s">
        <v>128</v>
      </c>
      <c r="D5" s="291"/>
      <c r="E5" s="291"/>
      <c r="F5" s="286"/>
      <c r="G5" s="285" t="s">
        <v>133</v>
      </c>
      <c r="H5" s="291"/>
      <c r="I5" s="291"/>
      <c r="J5" s="291"/>
      <c r="K5" s="285" t="s">
        <v>134</v>
      </c>
      <c r="L5" s="291"/>
      <c r="M5" s="291"/>
      <c r="N5" s="286"/>
      <c r="O5" s="121" t="s">
        <v>203</v>
      </c>
      <c r="P5" s="121" t="s">
        <v>204</v>
      </c>
    </row>
    <row r="6" spans="2:20" ht="45.75" customHeight="1" x14ac:dyDescent="0.2">
      <c r="B6" s="213"/>
      <c r="C6" s="273" t="s">
        <v>223</v>
      </c>
      <c r="D6" s="275"/>
      <c r="E6" s="273" t="s">
        <v>131</v>
      </c>
      <c r="F6" s="275"/>
      <c r="G6" s="273" t="s">
        <v>223</v>
      </c>
      <c r="H6" s="275"/>
      <c r="I6" s="273" t="s">
        <v>131</v>
      </c>
      <c r="J6" s="275"/>
      <c r="K6" s="273" t="s">
        <v>223</v>
      </c>
      <c r="L6" s="275"/>
      <c r="M6" s="273" t="s">
        <v>131</v>
      </c>
      <c r="N6" s="275"/>
      <c r="O6" s="292" t="s">
        <v>131</v>
      </c>
      <c r="P6" s="293"/>
    </row>
    <row r="7" spans="2:20" ht="51.75" customHeight="1" x14ac:dyDescent="0.3">
      <c r="B7" s="214"/>
      <c r="C7" s="35" t="s">
        <v>129</v>
      </c>
      <c r="D7" s="25" t="s">
        <v>130</v>
      </c>
      <c r="E7" s="35" t="s">
        <v>129</v>
      </c>
      <c r="F7" s="75" t="s">
        <v>132</v>
      </c>
      <c r="G7" s="35" t="s">
        <v>129</v>
      </c>
      <c r="H7" s="26" t="s">
        <v>132</v>
      </c>
      <c r="I7" s="35" t="s">
        <v>129</v>
      </c>
      <c r="J7" s="26" t="s">
        <v>132</v>
      </c>
      <c r="K7" s="35" t="s">
        <v>129</v>
      </c>
      <c r="L7" s="61" t="s">
        <v>132</v>
      </c>
      <c r="M7" s="63" t="s">
        <v>129</v>
      </c>
      <c r="N7" s="61" t="s">
        <v>132</v>
      </c>
      <c r="O7" s="122" t="s">
        <v>132</v>
      </c>
      <c r="P7" s="120" t="s">
        <v>132</v>
      </c>
      <c r="T7" s="66"/>
    </row>
    <row r="8" spans="2:20" ht="30" customHeight="1" x14ac:dyDescent="0.2">
      <c r="B8" s="127" t="s">
        <v>0</v>
      </c>
      <c r="C8" s="175">
        <v>1604</v>
      </c>
      <c r="D8" s="176">
        <v>1562</v>
      </c>
      <c r="E8" s="177">
        <v>115</v>
      </c>
      <c r="F8" s="176">
        <v>112</v>
      </c>
      <c r="G8" s="175">
        <v>14972</v>
      </c>
      <c r="H8" s="178">
        <v>14972</v>
      </c>
      <c r="I8" s="179">
        <v>2117</v>
      </c>
      <c r="J8" s="178">
        <v>2059</v>
      </c>
      <c r="K8" s="179">
        <v>3033</v>
      </c>
      <c r="L8" s="176">
        <v>3033</v>
      </c>
      <c r="M8" s="175">
        <v>244</v>
      </c>
      <c r="N8" s="176">
        <v>257</v>
      </c>
      <c r="O8" s="180">
        <v>0</v>
      </c>
      <c r="P8" s="181">
        <v>44</v>
      </c>
    </row>
    <row r="9" spans="2:20" ht="30" customHeight="1" x14ac:dyDescent="0.2">
      <c r="B9" s="127" t="s">
        <v>1</v>
      </c>
      <c r="C9" s="175">
        <v>0</v>
      </c>
      <c r="D9" s="176">
        <v>0</v>
      </c>
      <c r="E9" s="177">
        <v>0</v>
      </c>
      <c r="F9" s="176">
        <v>0</v>
      </c>
      <c r="G9" s="175">
        <v>0</v>
      </c>
      <c r="H9" s="176">
        <v>0</v>
      </c>
      <c r="I9" s="175">
        <v>0</v>
      </c>
      <c r="J9" s="176">
        <v>0</v>
      </c>
      <c r="K9" s="175">
        <v>381.7</v>
      </c>
      <c r="L9" s="176">
        <v>331.9</v>
      </c>
      <c r="M9" s="175">
        <v>84</v>
      </c>
      <c r="N9" s="176">
        <v>80</v>
      </c>
      <c r="O9" s="180">
        <v>101</v>
      </c>
      <c r="P9" s="181">
        <v>1</v>
      </c>
    </row>
    <row r="10" spans="2:20" ht="30" customHeight="1" x14ac:dyDescent="0.2">
      <c r="B10" s="127" t="s">
        <v>2</v>
      </c>
      <c r="C10" s="175">
        <v>3186</v>
      </c>
      <c r="D10" s="176">
        <v>1024</v>
      </c>
      <c r="E10" s="177">
        <v>368</v>
      </c>
      <c r="F10" s="176">
        <v>528</v>
      </c>
      <c r="G10" s="175">
        <v>0</v>
      </c>
      <c r="H10" s="176">
        <v>0</v>
      </c>
      <c r="I10" s="175">
        <v>0</v>
      </c>
      <c r="J10" s="176">
        <v>0</v>
      </c>
      <c r="K10" s="175">
        <v>0</v>
      </c>
      <c r="L10" s="176">
        <v>14</v>
      </c>
      <c r="M10" s="175">
        <v>0</v>
      </c>
      <c r="N10" s="176">
        <v>518</v>
      </c>
      <c r="O10" s="180">
        <v>213</v>
      </c>
      <c r="P10" s="181">
        <v>15</v>
      </c>
    </row>
    <row r="11" spans="2:20" ht="30" customHeight="1" x14ac:dyDescent="0.2">
      <c r="B11" s="127" t="s">
        <v>3</v>
      </c>
      <c r="C11" s="175">
        <v>14450</v>
      </c>
      <c r="D11" s="176">
        <v>13959</v>
      </c>
      <c r="E11" s="177">
        <v>2880</v>
      </c>
      <c r="F11" s="176">
        <v>3124</v>
      </c>
      <c r="G11" s="175">
        <v>0</v>
      </c>
      <c r="H11" s="176">
        <v>0</v>
      </c>
      <c r="I11" s="175">
        <v>0</v>
      </c>
      <c r="J11" s="176">
        <v>0</v>
      </c>
      <c r="K11" s="175">
        <v>0</v>
      </c>
      <c r="L11" s="176">
        <v>0</v>
      </c>
      <c r="M11" s="175">
        <v>0</v>
      </c>
      <c r="N11" s="176">
        <v>0</v>
      </c>
      <c r="O11" s="180">
        <v>0</v>
      </c>
      <c r="P11" s="181">
        <v>0</v>
      </c>
    </row>
    <row r="12" spans="2:20" ht="30" customHeight="1" x14ac:dyDescent="0.2">
      <c r="B12" s="127" t="s">
        <v>4</v>
      </c>
      <c r="C12" s="175">
        <v>379</v>
      </c>
      <c r="D12" s="176">
        <v>379</v>
      </c>
      <c r="E12" s="177">
        <v>164</v>
      </c>
      <c r="F12" s="176">
        <v>164</v>
      </c>
      <c r="G12" s="175">
        <v>1226</v>
      </c>
      <c r="H12" s="176">
        <v>1226</v>
      </c>
      <c r="I12" s="175">
        <v>326</v>
      </c>
      <c r="J12" s="176">
        <v>326</v>
      </c>
      <c r="K12" s="175">
        <v>4980</v>
      </c>
      <c r="L12" s="176">
        <v>4980</v>
      </c>
      <c r="M12" s="175">
        <v>1149</v>
      </c>
      <c r="N12" s="176">
        <v>1149</v>
      </c>
      <c r="O12" s="180">
        <v>53</v>
      </c>
      <c r="P12" s="181">
        <v>0</v>
      </c>
    </row>
    <row r="13" spans="2:20" ht="30" customHeight="1" x14ac:dyDescent="0.2">
      <c r="B13" s="127" t="s">
        <v>5</v>
      </c>
      <c r="C13" s="182">
        <v>797</v>
      </c>
      <c r="D13" s="176">
        <v>813</v>
      </c>
      <c r="E13" s="182">
        <v>181</v>
      </c>
      <c r="F13" s="181">
        <v>186</v>
      </c>
      <c r="G13" s="183">
        <v>0</v>
      </c>
      <c r="H13" s="181">
        <v>0</v>
      </c>
      <c r="I13" s="183">
        <v>0</v>
      </c>
      <c r="J13" s="181">
        <v>0</v>
      </c>
      <c r="K13" s="183">
        <v>0</v>
      </c>
      <c r="L13" s="181">
        <v>0</v>
      </c>
      <c r="M13" s="183">
        <v>0</v>
      </c>
      <c r="N13" s="181">
        <v>0</v>
      </c>
      <c r="O13" s="180">
        <v>0</v>
      </c>
      <c r="P13" s="181">
        <v>0</v>
      </c>
    </row>
    <row r="14" spans="2:20" ht="30" customHeight="1" x14ac:dyDescent="0.2">
      <c r="B14" s="127" t="s">
        <v>6</v>
      </c>
      <c r="C14" s="175">
        <v>4973</v>
      </c>
      <c r="D14" s="176">
        <v>4156</v>
      </c>
      <c r="E14" s="177">
        <v>427</v>
      </c>
      <c r="F14" s="176">
        <v>535</v>
      </c>
      <c r="G14" s="175">
        <v>1084</v>
      </c>
      <c r="H14" s="176">
        <v>4084</v>
      </c>
      <c r="I14" s="175">
        <v>729</v>
      </c>
      <c r="J14" s="176">
        <v>618</v>
      </c>
      <c r="K14" s="175">
        <v>0</v>
      </c>
      <c r="L14" s="176">
        <v>693</v>
      </c>
      <c r="M14" s="175">
        <v>0</v>
      </c>
      <c r="N14" s="176">
        <v>121</v>
      </c>
      <c r="O14" s="180">
        <v>107</v>
      </c>
      <c r="P14" s="181">
        <v>4</v>
      </c>
    </row>
    <row r="15" spans="2:20" ht="30" customHeight="1" x14ac:dyDescent="0.2">
      <c r="B15" s="127" t="s">
        <v>7</v>
      </c>
      <c r="C15" s="175">
        <v>2600</v>
      </c>
      <c r="D15" s="176">
        <v>2049</v>
      </c>
      <c r="E15" s="177">
        <v>486</v>
      </c>
      <c r="F15" s="176">
        <v>604</v>
      </c>
      <c r="G15" s="175">
        <v>0</v>
      </c>
      <c r="H15" s="176">
        <v>0</v>
      </c>
      <c r="I15" s="175">
        <v>0</v>
      </c>
      <c r="J15" s="176">
        <v>0</v>
      </c>
      <c r="K15" s="175">
        <v>0</v>
      </c>
      <c r="L15" s="176">
        <v>0</v>
      </c>
      <c r="M15" s="175">
        <v>0</v>
      </c>
      <c r="N15" s="176">
        <v>0</v>
      </c>
      <c r="O15" s="180">
        <v>0</v>
      </c>
      <c r="P15" s="181">
        <v>0</v>
      </c>
    </row>
    <row r="16" spans="2:20" ht="30" customHeight="1" x14ac:dyDescent="0.2">
      <c r="B16" s="127" t="s">
        <v>8</v>
      </c>
      <c r="C16" s="175">
        <v>3258</v>
      </c>
      <c r="D16" s="176">
        <v>1929</v>
      </c>
      <c r="E16" s="177">
        <v>703</v>
      </c>
      <c r="F16" s="176">
        <v>735</v>
      </c>
      <c r="G16" s="175">
        <v>0</v>
      </c>
      <c r="H16" s="176">
        <v>0</v>
      </c>
      <c r="I16" s="175">
        <v>0</v>
      </c>
      <c r="J16" s="176">
        <v>0</v>
      </c>
      <c r="K16" s="175">
        <v>1288</v>
      </c>
      <c r="L16" s="176">
        <v>839</v>
      </c>
      <c r="M16" s="175">
        <v>205</v>
      </c>
      <c r="N16" s="176">
        <v>210</v>
      </c>
      <c r="O16" s="180">
        <v>448</v>
      </c>
      <c r="P16" s="181">
        <v>78</v>
      </c>
    </row>
    <row r="17" spans="2:16" ht="30" customHeight="1" x14ac:dyDescent="0.2">
      <c r="B17" s="127" t="s">
        <v>9</v>
      </c>
      <c r="C17" s="175">
        <v>0</v>
      </c>
      <c r="D17" s="176">
        <v>0</v>
      </c>
      <c r="E17" s="177">
        <v>0</v>
      </c>
      <c r="F17" s="176">
        <v>0</v>
      </c>
      <c r="G17" s="175">
        <v>0</v>
      </c>
      <c r="H17" s="176">
        <v>0</v>
      </c>
      <c r="I17" s="175">
        <v>0</v>
      </c>
      <c r="J17" s="176">
        <v>0</v>
      </c>
      <c r="K17" s="175">
        <v>7817</v>
      </c>
      <c r="L17" s="176">
        <v>6740</v>
      </c>
      <c r="M17" s="175">
        <v>735</v>
      </c>
      <c r="N17" s="176">
        <v>1098</v>
      </c>
      <c r="O17" s="180">
        <v>244</v>
      </c>
      <c r="P17" s="181">
        <v>2</v>
      </c>
    </row>
    <row r="18" spans="2:16" ht="30" customHeight="1" x14ac:dyDescent="0.2">
      <c r="B18" s="127" t="s">
        <v>10</v>
      </c>
      <c r="C18" s="175">
        <v>1878</v>
      </c>
      <c r="D18" s="176">
        <v>1878</v>
      </c>
      <c r="E18" s="177">
        <v>775</v>
      </c>
      <c r="F18" s="176">
        <v>791</v>
      </c>
      <c r="G18" s="175">
        <v>0</v>
      </c>
      <c r="H18" s="176">
        <v>0</v>
      </c>
      <c r="I18" s="175">
        <v>0</v>
      </c>
      <c r="J18" s="176">
        <v>0</v>
      </c>
      <c r="K18" s="175">
        <v>533</v>
      </c>
      <c r="L18" s="176">
        <v>541</v>
      </c>
      <c r="M18" s="175">
        <v>38</v>
      </c>
      <c r="N18" s="176">
        <v>43</v>
      </c>
      <c r="O18" s="180">
        <v>73</v>
      </c>
      <c r="P18" s="181">
        <v>0</v>
      </c>
    </row>
    <row r="19" spans="2:16" ht="30" customHeight="1" x14ac:dyDescent="0.2">
      <c r="B19" s="127" t="s">
        <v>11</v>
      </c>
      <c r="C19" s="175">
        <v>5642</v>
      </c>
      <c r="D19" s="176">
        <v>3468</v>
      </c>
      <c r="E19" s="177">
        <v>676</v>
      </c>
      <c r="F19" s="176">
        <v>695</v>
      </c>
      <c r="G19" s="175">
        <v>0</v>
      </c>
      <c r="H19" s="176">
        <v>0</v>
      </c>
      <c r="I19" s="175">
        <v>0</v>
      </c>
      <c r="J19" s="176">
        <v>0</v>
      </c>
      <c r="K19" s="175">
        <v>1320</v>
      </c>
      <c r="L19" s="176">
        <v>1657</v>
      </c>
      <c r="M19" s="175">
        <v>678</v>
      </c>
      <c r="N19" s="176">
        <v>942</v>
      </c>
      <c r="O19" s="180">
        <v>132</v>
      </c>
      <c r="P19" s="181">
        <v>5</v>
      </c>
    </row>
    <row r="20" spans="2:16" ht="30" customHeight="1" x14ac:dyDescent="0.2">
      <c r="B20" s="127" t="s">
        <v>12</v>
      </c>
      <c r="C20" s="175">
        <v>3069</v>
      </c>
      <c r="D20" s="176">
        <v>2755</v>
      </c>
      <c r="E20" s="177">
        <v>377</v>
      </c>
      <c r="F20" s="176">
        <v>334</v>
      </c>
      <c r="G20" s="175">
        <v>0</v>
      </c>
      <c r="H20" s="176">
        <v>0</v>
      </c>
      <c r="I20" s="175">
        <v>0</v>
      </c>
      <c r="J20" s="176">
        <v>0</v>
      </c>
      <c r="K20" s="175">
        <v>177</v>
      </c>
      <c r="L20" s="176">
        <v>108</v>
      </c>
      <c r="M20" s="175">
        <v>15</v>
      </c>
      <c r="N20" s="176">
        <v>18</v>
      </c>
      <c r="O20" s="180">
        <v>131</v>
      </c>
      <c r="P20" s="181">
        <v>4</v>
      </c>
    </row>
    <row r="21" spans="2:16" ht="30" customHeight="1" x14ac:dyDescent="0.2">
      <c r="B21" s="127" t="s">
        <v>13</v>
      </c>
      <c r="C21" s="175">
        <v>1601</v>
      </c>
      <c r="D21" s="176">
        <v>1041</v>
      </c>
      <c r="E21" s="177">
        <v>562</v>
      </c>
      <c r="F21" s="176">
        <v>789</v>
      </c>
      <c r="G21" s="175">
        <v>0</v>
      </c>
      <c r="H21" s="176">
        <v>0</v>
      </c>
      <c r="I21" s="175">
        <v>0</v>
      </c>
      <c r="J21" s="176">
        <v>0</v>
      </c>
      <c r="K21" s="175">
        <v>549</v>
      </c>
      <c r="L21" s="176">
        <v>549</v>
      </c>
      <c r="M21" s="175">
        <v>77</v>
      </c>
      <c r="N21" s="176">
        <v>77</v>
      </c>
      <c r="O21" s="180">
        <v>93</v>
      </c>
      <c r="P21" s="181">
        <v>6</v>
      </c>
    </row>
    <row r="22" spans="2:16" ht="30" customHeight="1" x14ac:dyDescent="0.2">
      <c r="B22" s="128" t="s">
        <v>16</v>
      </c>
      <c r="C22" s="184">
        <f>SUM(C8:C21)</f>
        <v>43437</v>
      </c>
      <c r="D22" s="184">
        <f t="shared" ref="D22:P22" si="0">SUM(D8:D21)</f>
        <v>35013</v>
      </c>
      <c r="E22" s="184">
        <f t="shared" si="0"/>
        <v>7714</v>
      </c>
      <c r="F22" s="184">
        <f t="shared" si="0"/>
        <v>8597</v>
      </c>
      <c r="G22" s="184">
        <f t="shared" si="0"/>
        <v>17282</v>
      </c>
      <c r="H22" s="184">
        <f t="shared" si="0"/>
        <v>20282</v>
      </c>
      <c r="I22" s="184">
        <f t="shared" si="0"/>
        <v>3172</v>
      </c>
      <c r="J22" s="184">
        <f t="shared" si="0"/>
        <v>3003</v>
      </c>
      <c r="K22" s="184">
        <f t="shared" si="0"/>
        <v>20078.7</v>
      </c>
      <c r="L22" s="184">
        <f t="shared" si="0"/>
        <v>19485.900000000001</v>
      </c>
      <c r="M22" s="184">
        <f t="shared" si="0"/>
        <v>3225</v>
      </c>
      <c r="N22" s="184">
        <f t="shared" si="0"/>
        <v>4513</v>
      </c>
      <c r="O22" s="185">
        <f t="shared" si="0"/>
        <v>1595</v>
      </c>
      <c r="P22" s="184">
        <f t="shared" si="0"/>
        <v>159</v>
      </c>
    </row>
    <row r="23" spans="2:16" x14ac:dyDescent="0.2">
      <c r="B23" s="74"/>
    </row>
    <row r="24" spans="2:16" ht="40.5" customHeight="1" x14ac:dyDescent="0.2">
      <c r="B24" s="290" t="s">
        <v>227</v>
      </c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290"/>
    </row>
  </sheetData>
  <sheetProtection formatCells="0" formatColumns="0" formatRows="0" selectLockedCells="1"/>
  <mergeCells count="14">
    <mergeCell ref="B24:P24"/>
    <mergeCell ref="B2:P2"/>
    <mergeCell ref="K5:N5"/>
    <mergeCell ref="C4:P4"/>
    <mergeCell ref="O6:P6"/>
    <mergeCell ref="K6:L6"/>
    <mergeCell ref="M6:N6"/>
    <mergeCell ref="B4:B7"/>
    <mergeCell ref="C5:F5"/>
    <mergeCell ref="C6:D6"/>
    <mergeCell ref="E6:F6"/>
    <mergeCell ref="G5:J5"/>
    <mergeCell ref="G6:H6"/>
    <mergeCell ref="I6:J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F02E-08B0-4F19-8A5B-01B207383FBD}">
  <sheetPr>
    <pageSetUpPr fitToPage="1"/>
  </sheetPr>
  <dimension ref="B1:T22"/>
  <sheetViews>
    <sheetView view="pageBreakPreview" topLeftCell="D4" zoomScale="70" zoomScaleNormal="100" zoomScaleSheetLayoutView="70" workbookViewId="0">
      <selection activeCell="X13" sqref="X13"/>
    </sheetView>
  </sheetViews>
  <sheetFormatPr defaultRowHeight="12.75" x14ac:dyDescent="0.2"/>
  <cols>
    <col min="1" max="1" width="0.85546875" style="2" customWidth="1"/>
    <col min="2" max="2" width="31.42578125" style="2" customWidth="1"/>
    <col min="3" max="3" width="11.28515625" style="2" customWidth="1"/>
    <col min="4" max="4" width="12.28515625" style="2" customWidth="1"/>
    <col min="5" max="5" width="8.85546875" style="2" customWidth="1"/>
    <col min="6" max="6" width="9.28515625" style="2" customWidth="1"/>
    <col min="7" max="7" width="12" style="2" customWidth="1"/>
    <col min="8" max="8" width="18.85546875" style="2" customWidth="1"/>
    <col min="9" max="9" width="13.7109375" style="2" customWidth="1"/>
    <col min="10" max="10" width="16.5703125" style="2" customWidth="1"/>
    <col min="11" max="11" width="12.7109375" style="2" customWidth="1"/>
    <col min="12" max="12" width="12.5703125" style="2" customWidth="1"/>
    <col min="13" max="13" width="10" style="2" customWidth="1"/>
    <col min="14" max="14" width="10.5703125" style="2" customWidth="1"/>
    <col min="15" max="15" width="12.7109375" style="2" customWidth="1"/>
    <col min="16" max="16" width="18" style="2" customWidth="1"/>
    <col min="17" max="17" width="13.28515625" style="2" customWidth="1"/>
    <col min="18" max="18" width="16.28515625" style="2" customWidth="1"/>
    <col min="19" max="19" width="12.5703125" style="2" customWidth="1"/>
    <col min="20" max="20" width="12.42578125" style="2" customWidth="1"/>
    <col min="21" max="16384" width="9.140625" style="2"/>
  </cols>
  <sheetData>
    <row r="1" spans="2:20" s="66" customFormat="1" ht="15" customHeight="1" x14ac:dyDescent="0.3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2:20" s="66" customFormat="1" ht="23.25" customHeight="1" x14ac:dyDescent="0.3">
      <c r="B2" s="280" t="s">
        <v>94</v>
      </c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</row>
    <row r="3" spans="2:20" s="66" customFormat="1" ht="15.7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</row>
    <row r="4" spans="2:20" ht="39.75" customHeight="1" x14ac:dyDescent="0.2">
      <c r="B4" s="221" t="s">
        <v>14</v>
      </c>
      <c r="C4" s="190" t="s">
        <v>89</v>
      </c>
      <c r="D4" s="192"/>
      <c r="E4" s="273" t="s">
        <v>135</v>
      </c>
      <c r="F4" s="274"/>
      <c r="G4" s="274"/>
      <c r="H4" s="274"/>
      <c r="I4" s="274"/>
      <c r="J4" s="274"/>
      <c r="K4" s="274"/>
      <c r="L4" s="275"/>
      <c r="M4" s="227" t="s">
        <v>138</v>
      </c>
      <c r="N4" s="227"/>
      <c r="O4" s="227"/>
      <c r="P4" s="227"/>
      <c r="Q4" s="227"/>
      <c r="R4" s="227"/>
      <c r="S4" s="227"/>
      <c r="T4" s="227"/>
    </row>
    <row r="5" spans="2:20" ht="39.75" customHeight="1" x14ac:dyDescent="0.2">
      <c r="B5" s="221"/>
      <c r="C5" s="296" t="s">
        <v>15</v>
      </c>
      <c r="D5" s="294" t="s">
        <v>36</v>
      </c>
      <c r="E5" s="273" t="s">
        <v>144</v>
      </c>
      <c r="F5" s="274"/>
      <c r="G5" s="274"/>
      <c r="H5" s="274"/>
      <c r="I5" s="274"/>
      <c r="J5" s="275"/>
      <c r="K5" s="227" t="s">
        <v>139</v>
      </c>
      <c r="L5" s="227"/>
      <c r="M5" s="273" t="s">
        <v>144</v>
      </c>
      <c r="N5" s="274"/>
      <c r="O5" s="274"/>
      <c r="P5" s="274"/>
      <c r="Q5" s="274"/>
      <c r="R5" s="275"/>
      <c r="S5" s="227" t="s">
        <v>206</v>
      </c>
      <c r="T5" s="227"/>
    </row>
    <row r="6" spans="2:20" ht="84.75" customHeight="1" x14ac:dyDescent="0.2">
      <c r="B6" s="221"/>
      <c r="C6" s="297"/>
      <c r="D6" s="295"/>
      <c r="E6" s="42" t="s">
        <v>129</v>
      </c>
      <c r="F6" s="42" t="s">
        <v>130</v>
      </c>
      <c r="G6" s="123" t="s">
        <v>136</v>
      </c>
      <c r="H6" s="42" t="s">
        <v>137</v>
      </c>
      <c r="I6" s="42" t="s">
        <v>205</v>
      </c>
      <c r="J6" s="42" t="s">
        <v>140</v>
      </c>
      <c r="K6" s="42" t="s">
        <v>129</v>
      </c>
      <c r="L6" s="42" t="s">
        <v>130</v>
      </c>
      <c r="M6" s="42" t="s">
        <v>129</v>
      </c>
      <c r="N6" s="42" t="s">
        <v>130</v>
      </c>
      <c r="O6" s="123" t="s">
        <v>136</v>
      </c>
      <c r="P6" s="42" t="s">
        <v>137</v>
      </c>
      <c r="Q6" s="42" t="s">
        <v>205</v>
      </c>
      <c r="R6" s="42" t="s">
        <v>140</v>
      </c>
      <c r="S6" s="42" t="s">
        <v>129</v>
      </c>
      <c r="T6" s="42" t="s">
        <v>130</v>
      </c>
    </row>
    <row r="7" spans="2:20" ht="35.1" customHeight="1" x14ac:dyDescent="0.2">
      <c r="B7" s="127" t="s">
        <v>0</v>
      </c>
      <c r="C7" s="159">
        <f t="shared" ref="C7:C21" si="0">F7+N7</f>
        <v>2656</v>
      </c>
      <c r="D7" s="65">
        <f>C7/'1.1. Кол-во ГС'!L7</f>
        <v>0.5599831330381615</v>
      </c>
      <c r="E7" s="134">
        <v>125</v>
      </c>
      <c r="F7" s="134">
        <v>112</v>
      </c>
      <c r="G7" s="65">
        <f>F7/C7</f>
        <v>4.2168674698795178E-2</v>
      </c>
      <c r="H7" s="134">
        <v>0</v>
      </c>
      <c r="I7" s="134">
        <v>14</v>
      </c>
      <c r="J7" s="134">
        <v>44</v>
      </c>
      <c r="K7" s="134">
        <v>2229.1</v>
      </c>
      <c r="L7" s="134">
        <v>2229.1</v>
      </c>
      <c r="M7" s="134">
        <v>2277</v>
      </c>
      <c r="N7" s="134">
        <v>2544</v>
      </c>
      <c r="O7" s="65">
        <f t="shared" ref="O7:O21" si="1">N7/C7</f>
        <v>0.95783132530120485</v>
      </c>
      <c r="P7" s="134">
        <v>0</v>
      </c>
      <c r="Q7" s="134">
        <v>30</v>
      </c>
      <c r="R7" s="134">
        <v>857</v>
      </c>
      <c r="S7" s="134">
        <v>13389.5</v>
      </c>
      <c r="T7" s="134">
        <v>13389.5</v>
      </c>
    </row>
    <row r="8" spans="2:20" ht="35.1" customHeight="1" x14ac:dyDescent="0.2">
      <c r="B8" s="127" t="s">
        <v>1</v>
      </c>
      <c r="C8" s="159">
        <f t="shared" si="0"/>
        <v>479</v>
      </c>
      <c r="D8" s="65">
        <f>C8/'1.1. Кол-во ГС'!L8</f>
        <v>0.42998204667863554</v>
      </c>
      <c r="E8" s="134">
        <v>29</v>
      </c>
      <c r="F8" s="134">
        <v>32</v>
      </c>
      <c r="G8" s="65">
        <f t="shared" ref="G8:G21" si="2">F8/C8</f>
        <v>6.6805845511482248E-2</v>
      </c>
      <c r="H8" s="134">
        <v>19</v>
      </c>
      <c r="I8" s="134">
        <v>1</v>
      </c>
      <c r="J8" s="134">
        <v>9</v>
      </c>
      <c r="K8" s="134">
        <v>535.1</v>
      </c>
      <c r="L8" s="134">
        <v>535.1</v>
      </c>
      <c r="M8" s="134">
        <v>415</v>
      </c>
      <c r="N8" s="134">
        <v>447</v>
      </c>
      <c r="O8" s="65">
        <f t="shared" si="1"/>
        <v>0.93319415448851772</v>
      </c>
      <c r="P8" s="134">
        <v>339</v>
      </c>
      <c r="Q8" s="134">
        <v>0</v>
      </c>
      <c r="R8" s="134">
        <v>50</v>
      </c>
      <c r="S8" s="134">
        <v>1299.4000000000001</v>
      </c>
      <c r="T8" s="134">
        <v>1298.5999999999999</v>
      </c>
    </row>
    <row r="9" spans="2:20" ht="35.1" customHeight="1" x14ac:dyDescent="0.2">
      <c r="B9" s="127" t="s">
        <v>2</v>
      </c>
      <c r="C9" s="159">
        <f t="shared" si="0"/>
        <v>384</v>
      </c>
      <c r="D9" s="65">
        <f>C9/'1.1. Кол-во ГС'!L9</f>
        <v>0.34940855323020931</v>
      </c>
      <c r="E9" s="134">
        <v>13</v>
      </c>
      <c r="F9" s="134">
        <v>33</v>
      </c>
      <c r="G9" s="65">
        <f t="shared" si="2"/>
        <v>8.59375E-2</v>
      </c>
      <c r="H9" s="134">
        <v>0</v>
      </c>
      <c r="I9" s="134">
        <v>2</v>
      </c>
      <c r="J9" s="134">
        <v>27</v>
      </c>
      <c r="K9" s="134">
        <v>825</v>
      </c>
      <c r="L9" s="134">
        <v>492</v>
      </c>
      <c r="M9" s="134">
        <v>292</v>
      </c>
      <c r="N9" s="134">
        <v>351</v>
      </c>
      <c r="O9" s="65">
        <f t="shared" si="1"/>
        <v>0.9140625</v>
      </c>
      <c r="P9" s="134">
        <v>0</v>
      </c>
      <c r="Q9" s="134">
        <v>3</v>
      </c>
      <c r="R9" s="134">
        <v>179</v>
      </c>
      <c r="S9" s="134">
        <v>2266</v>
      </c>
      <c r="T9" s="134">
        <v>488</v>
      </c>
    </row>
    <row r="10" spans="2:20" ht="35.1" customHeight="1" x14ac:dyDescent="0.2">
      <c r="B10" s="127" t="s">
        <v>3</v>
      </c>
      <c r="C10" s="159">
        <f t="shared" si="0"/>
        <v>1646</v>
      </c>
      <c r="D10" s="65">
        <f>C10/'1.1. Кол-во ГС'!L10</f>
        <v>0.31245254365983294</v>
      </c>
      <c r="E10" s="134">
        <v>0</v>
      </c>
      <c r="F10" s="134">
        <v>0</v>
      </c>
      <c r="G10" s="65">
        <f t="shared" si="2"/>
        <v>0</v>
      </c>
      <c r="H10" s="134">
        <v>0</v>
      </c>
      <c r="I10" s="134">
        <v>0</v>
      </c>
      <c r="J10" s="134">
        <v>0</v>
      </c>
      <c r="K10" s="134">
        <v>0</v>
      </c>
      <c r="L10" s="134">
        <v>0</v>
      </c>
      <c r="M10" s="134">
        <v>1433</v>
      </c>
      <c r="N10" s="134">
        <v>1646</v>
      </c>
      <c r="O10" s="65">
        <f t="shared" si="1"/>
        <v>1</v>
      </c>
      <c r="P10" s="134">
        <v>0</v>
      </c>
      <c r="Q10" s="134">
        <v>0</v>
      </c>
      <c r="R10" s="134">
        <v>260</v>
      </c>
      <c r="S10" s="134">
        <v>8850</v>
      </c>
      <c r="T10" s="134">
        <v>8359</v>
      </c>
    </row>
    <row r="11" spans="2:20" ht="35.1" customHeight="1" x14ac:dyDescent="0.2">
      <c r="B11" s="127" t="s">
        <v>4</v>
      </c>
      <c r="C11" s="159">
        <f t="shared" si="0"/>
        <v>1172</v>
      </c>
      <c r="D11" s="65">
        <f>C11/'1.1. Кол-во ГС'!L11</f>
        <v>0.66971428571428571</v>
      </c>
      <c r="E11" s="134">
        <v>6</v>
      </c>
      <c r="F11" s="134">
        <v>6</v>
      </c>
      <c r="G11" s="65">
        <f t="shared" si="2"/>
        <v>5.1194539249146756E-3</v>
      </c>
      <c r="H11" s="134">
        <v>0</v>
      </c>
      <c r="I11" s="134">
        <v>0</v>
      </c>
      <c r="J11" s="134">
        <v>0</v>
      </c>
      <c r="K11" s="134">
        <v>67</v>
      </c>
      <c r="L11" s="134">
        <v>67</v>
      </c>
      <c r="M11" s="134">
        <v>1166</v>
      </c>
      <c r="N11" s="134">
        <v>1166</v>
      </c>
      <c r="O11" s="65">
        <f t="shared" si="1"/>
        <v>0.99488054607508536</v>
      </c>
      <c r="P11" s="134">
        <v>184</v>
      </c>
      <c r="Q11" s="134">
        <v>0</v>
      </c>
      <c r="R11" s="134">
        <v>276</v>
      </c>
      <c r="S11" s="134">
        <v>5286</v>
      </c>
      <c r="T11" s="134">
        <v>5286</v>
      </c>
    </row>
    <row r="12" spans="2:20" ht="35.1" customHeight="1" x14ac:dyDescent="0.2">
      <c r="B12" s="127" t="s">
        <v>5</v>
      </c>
      <c r="C12" s="159">
        <f t="shared" si="0"/>
        <v>186</v>
      </c>
      <c r="D12" s="65">
        <f>C12/'1.1. Кол-во ГС'!L12</f>
        <v>0.14726840855106887</v>
      </c>
      <c r="E12" s="134">
        <v>0</v>
      </c>
      <c r="F12" s="134">
        <v>0</v>
      </c>
      <c r="G12" s="65">
        <f t="shared" si="2"/>
        <v>0</v>
      </c>
      <c r="H12" s="134">
        <v>0</v>
      </c>
      <c r="I12" s="134">
        <v>0</v>
      </c>
      <c r="J12" s="134">
        <v>0</v>
      </c>
      <c r="K12" s="134">
        <v>0</v>
      </c>
      <c r="L12" s="134">
        <v>0</v>
      </c>
      <c r="M12" s="134">
        <v>181</v>
      </c>
      <c r="N12" s="134">
        <v>186</v>
      </c>
      <c r="O12" s="65">
        <f t="shared" si="1"/>
        <v>1</v>
      </c>
      <c r="P12" s="134">
        <v>0</v>
      </c>
      <c r="Q12" s="134">
        <v>0</v>
      </c>
      <c r="R12" s="134">
        <v>2</v>
      </c>
      <c r="S12" s="134">
        <v>797</v>
      </c>
      <c r="T12" s="134">
        <v>813</v>
      </c>
    </row>
    <row r="13" spans="2:20" ht="35.1" customHeight="1" x14ac:dyDescent="0.2">
      <c r="B13" s="127" t="s">
        <v>6</v>
      </c>
      <c r="C13" s="159">
        <f t="shared" si="0"/>
        <v>1350</v>
      </c>
      <c r="D13" s="65">
        <f>C13/'1.1. Кол-во ГС'!L13</f>
        <v>0.43394406943105113</v>
      </c>
      <c r="E13" s="134">
        <v>35</v>
      </c>
      <c r="F13" s="134">
        <v>37</v>
      </c>
      <c r="G13" s="65">
        <f t="shared" si="2"/>
        <v>2.7407407407407408E-2</v>
      </c>
      <c r="H13" s="134">
        <v>0</v>
      </c>
      <c r="I13" s="134">
        <v>0</v>
      </c>
      <c r="J13" s="134">
        <v>0</v>
      </c>
      <c r="K13" s="134">
        <v>2040</v>
      </c>
      <c r="L13" s="134">
        <v>1292</v>
      </c>
      <c r="M13" s="134">
        <v>1121</v>
      </c>
      <c r="N13" s="134">
        <v>1313</v>
      </c>
      <c r="O13" s="65">
        <f t="shared" si="1"/>
        <v>0.97259259259259256</v>
      </c>
      <c r="P13" s="134">
        <v>0</v>
      </c>
      <c r="Q13" s="134">
        <v>3</v>
      </c>
      <c r="R13" s="134">
        <v>98</v>
      </c>
      <c r="S13" s="134">
        <v>7017</v>
      </c>
      <c r="T13" s="134">
        <v>7496</v>
      </c>
    </row>
    <row r="14" spans="2:20" ht="35.1" customHeight="1" x14ac:dyDescent="0.2">
      <c r="B14" s="127" t="s">
        <v>7</v>
      </c>
      <c r="C14" s="159">
        <f t="shared" si="0"/>
        <v>425</v>
      </c>
      <c r="D14" s="65">
        <f>C14/'1.1. Кол-во ГС'!L14</f>
        <v>0.2344180915609487</v>
      </c>
      <c r="E14" s="134">
        <v>0</v>
      </c>
      <c r="F14" s="134">
        <v>1</v>
      </c>
      <c r="G14" s="65">
        <f t="shared" si="2"/>
        <v>2.352941176470588E-3</v>
      </c>
      <c r="H14" s="134">
        <v>0</v>
      </c>
      <c r="I14" s="134">
        <v>0</v>
      </c>
      <c r="J14" s="134">
        <v>0</v>
      </c>
      <c r="K14" s="134">
        <v>0</v>
      </c>
      <c r="L14" s="134">
        <v>28</v>
      </c>
      <c r="M14" s="134">
        <v>315</v>
      </c>
      <c r="N14" s="134">
        <v>424</v>
      </c>
      <c r="O14" s="65">
        <f t="shared" si="1"/>
        <v>0.99764705882352944</v>
      </c>
      <c r="P14" s="134">
        <v>0</v>
      </c>
      <c r="Q14" s="134">
        <v>0</v>
      </c>
      <c r="R14" s="134">
        <v>164</v>
      </c>
      <c r="S14" s="134">
        <v>2600</v>
      </c>
      <c r="T14" s="134">
        <v>2021</v>
      </c>
    </row>
    <row r="15" spans="2:20" ht="35.1" customHeight="1" x14ac:dyDescent="0.2">
      <c r="B15" s="127" t="s">
        <v>8</v>
      </c>
      <c r="C15" s="159">
        <f t="shared" si="0"/>
        <v>1021</v>
      </c>
      <c r="D15" s="65">
        <f>C15/'1.1. Кол-во ГС'!L15</f>
        <v>0.27154255319148934</v>
      </c>
      <c r="E15" s="134">
        <v>13</v>
      </c>
      <c r="F15" s="134">
        <v>33</v>
      </c>
      <c r="G15" s="65">
        <f t="shared" si="2"/>
        <v>3.2321253672869733E-2</v>
      </c>
      <c r="H15" s="134">
        <v>0</v>
      </c>
      <c r="I15" s="134">
        <v>0</v>
      </c>
      <c r="J15" s="134">
        <v>4</v>
      </c>
      <c r="K15" s="134">
        <v>111</v>
      </c>
      <c r="L15" s="134">
        <v>113</v>
      </c>
      <c r="M15" s="134">
        <v>994</v>
      </c>
      <c r="N15" s="134">
        <v>988</v>
      </c>
      <c r="O15" s="65">
        <f t="shared" si="1"/>
        <v>0.96767874632713025</v>
      </c>
      <c r="P15" s="134">
        <v>0</v>
      </c>
      <c r="Q15" s="134">
        <v>0</v>
      </c>
      <c r="R15" s="134">
        <v>429</v>
      </c>
      <c r="S15" s="134">
        <v>4409.74</v>
      </c>
      <c r="T15" s="134">
        <v>3049.13</v>
      </c>
    </row>
    <row r="16" spans="2:20" ht="35.1" customHeight="1" x14ac:dyDescent="0.2">
      <c r="B16" s="127" t="s">
        <v>9</v>
      </c>
      <c r="C16" s="159">
        <f t="shared" si="0"/>
        <v>1041</v>
      </c>
      <c r="D16" s="65">
        <f>C16/'1.1. Кол-во ГС'!L16</f>
        <v>0.51662531017369728</v>
      </c>
      <c r="E16" s="134">
        <v>29</v>
      </c>
      <c r="F16" s="134">
        <v>25</v>
      </c>
      <c r="G16" s="65">
        <f t="shared" si="2"/>
        <v>2.4015369836695485E-2</v>
      </c>
      <c r="H16" s="134">
        <v>0</v>
      </c>
      <c r="I16" s="134">
        <v>2</v>
      </c>
      <c r="J16" s="134">
        <v>4</v>
      </c>
      <c r="K16" s="134">
        <v>1531</v>
      </c>
      <c r="L16" s="134">
        <v>129</v>
      </c>
      <c r="M16" s="134">
        <v>706</v>
      </c>
      <c r="N16" s="134">
        <v>1016</v>
      </c>
      <c r="O16" s="65">
        <f t="shared" si="1"/>
        <v>0.9759846301633045</v>
      </c>
      <c r="P16" s="134">
        <v>0</v>
      </c>
      <c r="Q16" s="134">
        <v>0</v>
      </c>
      <c r="R16" s="134">
        <v>394</v>
      </c>
      <c r="S16" s="134">
        <v>6102.7</v>
      </c>
      <c r="T16" s="134">
        <v>6428</v>
      </c>
    </row>
    <row r="17" spans="2:20" ht="35.1" customHeight="1" x14ac:dyDescent="0.2">
      <c r="B17" s="127" t="s">
        <v>10</v>
      </c>
      <c r="C17" s="159">
        <f t="shared" si="0"/>
        <v>605</v>
      </c>
      <c r="D17" s="65">
        <f>C17/'1.1. Кол-во ГС'!L17</f>
        <v>0.41466758053461272</v>
      </c>
      <c r="E17" s="134">
        <v>2</v>
      </c>
      <c r="F17" s="134">
        <v>5</v>
      </c>
      <c r="G17" s="65">
        <f t="shared" si="2"/>
        <v>8.2644628099173556E-3</v>
      </c>
      <c r="H17" s="134">
        <v>0</v>
      </c>
      <c r="I17" s="134">
        <v>0</v>
      </c>
      <c r="J17" s="134">
        <v>3</v>
      </c>
      <c r="K17" s="134">
        <v>77</v>
      </c>
      <c r="L17" s="134">
        <v>89</v>
      </c>
      <c r="M17" s="134">
        <v>510</v>
      </c>
      <c r="N17" s="134">
        <v>600</v>
      </c>
      <c r="O17" s="65">
        <f t="shared" si="1"/>
        <v>0.99173553719008267</v>
      </c>
      <c r="P17" s="134">
        <v>20</v>
      </c>
      <c r="Q17" s="134">
        <v>0</v>
      </c>
      <c r="R17" s="134">
        <v>69</v>
      </c>
      <c r="S17" s="134">
        <v>2041</v>
      </c>
      <c r="T17" s="134">
        <v>2034</v>
      </c>
    </row>
    <row r="18" spans="2:20" ht="35.1" customHeight="1" x14ac:dyDescent="0.2">
      <c r="B18" s="127" t="s">
        <v>11</v>
      </c>
      <c r="C18" s="159">
        <f t="shared" si="0"/>
        <v>1068</v>
      </c>
      <c r="D18" s="65">
        <f>C18/'1.1. Кол-во ГС'!L18</f>
        <v>0.27363566487317448</v>
      </c>
      <c r="E18" s="134">
        <v>11</v>
      </c>
      <c r="F18" s="134">
        <v>17</v>
      </c>
      <c r="G18" s="65">
        <f t="shared" si="2"/>
        <v>1.5917602996254682E-2</v>
      </c>
      <c r="H18" s="134">
        <v>0</v>
      </c>
      <c r="I18" s="134">
        <v>3</v>
      </c>
      <c r="J18" s="134">
        <v>13</v>
      </c>
      <c r="K18" s="134">
        <v>527.6</v>
      </c>
      <c r="L18" s="134">
        <v>421</v>
      </c>
      <c r="M18" s="134">
        <v>836</v>
      </c>
      <c r="N18" s="134">
        <v>1051</v>
      </c>
      <c r="O18" s="65">
        <f t="shared" si="1"/>
        <v>0.98408239700374533</v>
      </c>
      <c r="P18" s="134">
        <v>268</v>
      </c>
      <c r="Q18" s="134">
        <v>2</v>
      </c>
      <c r="R18" s="134">
        <v>778</v>
      </c>
      <c r="S18" s="134">
        <v>5813.38</v>
      </c>
      <c r="T18" s="134">
        <v>4299.26</v>
      </c>
    </row>
    <row r="19" spans="2:20" ht="35.1" customHeight="1" x14ac:dyDescent="0.2">
      <c r="B19" s="127" t="s">
        <v>12</v>
      </c>
      <c r="C19" s="159">
        <f t="shared" si="0"/>
        <v>487</v>
      </c>
      <c r="D19" s="65">
        <f>C19/'1.1. Кол-во ГС'!L19</f>
        <v>0.20883361921097771</v>
      </c>
      <c r="E19" s="134">
        <v>6</v>
      </c>
      <c r="F19" s="134">
        <v>4</v>
      </c>
      <c r="G19" s="65">
        <f t="shared" si="2"/>
        <v>8.2135523613963042E-3</v>
      </c>
      <c r="H19" s="134">
        <v>0</v>
      </c>
      <c r="I19" s="134">
        <v>0</v>
      </c>
      <c r="J19" s="134">
        <v>1</v>
      </c>
      <c r="K19" s="134">
        <v>136</v>
      </c>
      <c r="L19" s="134">
        <v>74.900000000000006</v>
      </c>
      <c r="M19" s="134">
        <v>371</v>
      </c>
      <c r="N19" s="134">
        <v>483</v>
      </c>
      <c r="O19" s="65">
        <f t="shared" si="1"/>
        <v>0.99178644763860369</v>
      </c>
      <c r="P19" s="134">
        <v>6</v>
      </c>
      <c r="Q19" s="134">
        <v>4</v>
      </c>
      <c r="R19" s="134">
        <v>21</v>
      </c>
      <c r="S19" s="134">
        <v>3068.71</v>
      </c>
      <c r="T19" s="134">
        <v>2755.35</v>
      </c>
    </row>
    <row r="20" spans="2:20" ht="35.1" customHeight="1" x14ac:dyDescent="0.2">
      <c r="B20" s="127" t="s">
        <v>13</v>
      </c>
      <c r="C20" s="159">
        <f t="shared" si="0"/>
        <v>480</v>
      </c>
      <c r="D20" s="65">
        <f>C20/'1.1. Кол-во ГС'!L20</f>
        <v>0.35874439461883406</v>
      </c>
      <c r="E20" s="134">
        <v>1</v>
      </c>
      <c r="F20" s="134">
        <v>24</v>
      </c>
      <c r="G20" s="65">
        <f t="shared" si="2"/>
        <v>0.05</v>
      </c>
      <c r="H20" s="134">
        <v>0</v>
      </c>
      <c r="I20" s="134">
        <v>3</v>
      </c>
      <c r="J20" s="134">
        <v>2</v>
      </c>
      <c r="K20" s="134">
        <v>60</v>
      </c>
      <c r="L20" s="134">
        <v>60</v>
      </c>
      <c r="M20" s="134">
        <v>286</v>
      </c>
      <c r="N20" s="134">
        <v>456</v>
      </c>
      <c r="O20" s="65">
        <f t="shared" si="1"/>
        <v>0.95</v>
      </c>
      <c r="P20" s="134">
        <v>0</v>
      </c>
      <c r="Q20" s="134">
        <v>3</v>
      </c>
      <c r="R20" s="134">
        <v>337</v>
      </c>
      <c r="S20" s="134">
        <v>1420.932</v>
      </c>
      <c r="T20" s="134">
        <v>1030.9639999999999</v>
      </c>
    </row>
    <row r="21" spans="2:20" ht="35.1" customHeight="1" x14ac:dyDescent="0.2">
      <c r="B21" s="128" t="s">
        <v>16</v>
      </c>
      <c r="C21" s="161">
        <f t="shared" si="0"/>
        <v>13000</v>
      </c>
      <c r="D21" s="110">
        <f>C21/'1.1. Кол-во ГС'!L21</f>
        <v>0.37176847403340196</v>
      </c>
      <c r="E21" s="158">
        <f>SUM(E7:E20)</f>
        <v>270</v>
      </c>
      <c r="F21" s="158">
        <f>SUM(F7:F20)</f>
        <v>329</v>
      </c>
      <c r="G21" s="110">
        <f t="shared" si="2"/>
        <v>2.5307692307692309E-2</v>
      </c>
      <c r="H21" s="142">
        <f t="shared" ref="H21:N21" si="3">SUM(H7:H20)</f>
        <v>19</v>
      </c>
      <c r="I21" s="142">
        <f t="shared" si="3"/>
        <v>25</v>
      </c>
      <c r="J21" s="142">
        <f t="shared" si="3"/>
        <v>107</v>
      </c>
      <c r="K21" s="142">
        <f t="shared" si="3"/>
        <v>8138.8</v>
      </c>
      <c r="L21" s="142">
        <f t="shared" si="3"/>
        <v>5530.0999999999995</v>
      </c>
      <c r="M21" s="142">
        <f t="shared" si="3"/>
        <v>10903</v>
      </c>
      <c r="N21" s="142">
        <f t="shared" si="3"/>
        <v>12671</v>
      </c>
      <c r="O21" s="110">
        <f t="shared" si="1"/>
        <v>0.97469230769230775</v>
      </c>
      <c r="P21" s="142">
        <f t="shared" ref="P21:T21" si="4">SUM(P7:P20)</f>
        <v>817</v>
      </c>
      <c r="Q21" s="142">
        <f t="shared" si="4"/>
        <v>45</v>
      </c>
      <c r="R21" s="142">
        <f t="shared" si="4"/>
        <v>3914</v>
      </c>
      <c r="S21" s="142">
        <f t="shared" si="4"/>
        <v>64361.361999999994</v>
      </c>
      <c r="T21" s="142">
        <f t="shared" si="4"/>
        <v>58747.803999999996</v>
      </c>
    </row>
    <row r="22" spans="2:20" ht="15.75" x14ac:dyDescent="0.2">
      <c r="B22" s="74"/>
      <c r="C22" s="76"/>
      <c r="D22" s="76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</sheetData>
  <sheetProtection formatCells="0" formatColumns="0" formatRows="0" selectLockedCells="1"/>
  <mergeCells count="11">
    <mergeCell ref="D5:D6"/>
    <mergeCell ref="B2:T2"/>
    <mergeCell ref="S5:T5"/>
    <mergeCell ref="M4:T4"/>
    <mergeCell ref="K5:L5"/>
    <mergeCell ref="E4:L4"/>
    <mergeCell ref="E5:J5"/>
    <mergeCell ref="M5:R5"/>
    <mergeCell ref="B4:B6"/>
    <mergeCell ref="C4:D4"/>
    <mergeCell ref="C5:C6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51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9C19C-1EB7-46F9-9AC4-A6CA42D5DEF5}">
  <sheetPr>
    <pageSetUpPr fitToPage="1"/>
  </sheetPr>
  <dimension ref="B1:L23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1.42578125" style="2" customWidth="1"/>
    <col min="3" max="9" width="12.7109375" style="2" customWidth="1"/>
    <col min="10" max="10" width="19" style="2" customWidth="1"/>
    <col min="11" max="12" width="12.7109375" style="2" customWidth="1"/>
    <col min="13" max="16384" width="9.140625" style="2"/>
  </cols>
  <sheetData>
    <row r="1" spans="2:12" s="66" customFormat="1" ht="15" customHeight="1" x14ac:dyDescent="0.3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2:12" s="66" customFormat="1" ht="20.25" customHeight="1" x14ac:dyDescent="0.3">
      <c r="B2" s="280" t="s">
        <v>141</v>
      </c>
      <c r="C2" s="280"/>
      <c r="D2" s="280"/>
      <c r="E2" s="280"/>
      <c r="F2" s="280"/>
      <c r="G2" s="280"/>
      <c r="H2" s="280"/>
      <c r="I2" s="280"/>
      <c r="J2" s="280"/>
      <c r="K2" s="280"/>
      <c r="L2" s="280"/>
    </row>
    <row r="3" spans="2:12" s="66" customFormat="1" ht="15.7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2:12" ht="39.75" customHeight="1" x14ac:dyDescent="0.2">
      <c r="B4" s="212" t="s">
        <v>14</v>
      </c>
      <c r="C4" s="273" t="s">
        <v>145</v>
      </c>
      <c r="D4" s="274"/>
      <c r="E4" s="274"/>
      <c r="F4" s="274"/>
      <c r="G4" s="274"/>
      <c r="H4" s="274"/>
      <c r="I4" s="274"/>
      <c r="J4" s="275"/>
      <c r="K4" s="227" t="s">
        <v>207</v>
      </c>
      <c r="L4" s="227"/>
    </row>
    <row r="5" spans="2:12" ht="18.75" customHeight="1" x14ac:dyDescent="0.2">
      <c r="B5" s="213"/>
      <c r="C5" s="298" t="s">
        <v>15</v>
      </c>
      <c r="D5" s="294" t="s">
        <v>36</v>
      </c>
      <c r="E5" s="227" t="s">
        <v>71</v>
      </c>
      <c r="F5" s="227"/>
      <c r="G5" s="227"/>
      <c r="H5" s="227"/>
      <c r="I5" s="227"/>
      <c r="J5" s="227"/>
      <c r="K5" s="227"/>
      <c r="L5" s="227"/>
    </row>
    <row r="6" spans="2:12" ht="105" customHeight="1" x14ac:dyDescent="0.2">
      <c r="B6" s="213"/>
      <c r="C6" s="299"/>
      <c r="D6" s="301"/>
      <c r="E6" s="227" t="s">
        <v>215</v>
      </c>
      <c r="F6" s="227"/>
      <c r="G6" s="273" t="s">
        <v>214</v>
      </c>
      <c r="H6" s="274"/>
      <c r="I6" s="275"/>
      <c r="J6" s="296" t="s">
        <v>147</v>
      </c>
      <c r="K6" s="296" t="s">
        <v>129</v>
      </c>
      <c r="L6" s="296" t="s">
        <v>130</v>
      </c>
    </row>
    <row r="7" spans="2:12" ht="48" customHeight="1" x14ac:dyDescent="0.2">
      <c r="B7" s="214"/>
      <c r="C7" s="300"/>
      <c r="D7" s="295"/>
      <c r="E7" s="30" t="s">
        <v>129</v>
      </c>
      <c r="F7" s="30" t="s">
        <v>130</v>
      </c>
      <c r="G7" s="42" t="s">
        <v>129</v>
      </c>
      <c r="H7" s="42" t="s">
        <v>130</v>
      </c>
      <c r="I7" s="42" t="s">
        <v>146</v>
      </c>
      <c r="J7" s="297"/>
      <c r="K7" s="297"/>
      <c r="L7" s="297"/>
    </row>
    <row r="8" spans="2:12" ht="30" customHeight="1" x14ac:dyDescent="0.2">
      <c r="B8" s="127" t="s">
        <v>0</v>
      </c>
      <c r="C8" s="131">
        <f>F8+H8+I8+J8</f>
        <v>2045</v>
      </c>
      <c r="D8" s="124">
        <f>C8/'1.1. Кол-во ГС'!L7</f>
        <v>0.43116171199662662</v>
      </c>
      <c r="E8" s="163">
        <v>1086</v>
      </c>
      <c r="F8" s="134">
        <v>1379</v>
      </c>
      <c r="G8" s="134">
        <v>80</v>
      </c>
      <c r="H8" s="134">
        <v>93</v>
      </c>
      <c r="I8" s="134">
        <v>3</v>
      </c>
      <c r="J8" s="134">
        <v>570</v>
      </c>
      <c r="K8" s="134">
        <v>1850</v>
      </c>
      <c r="L8" s="134">
        <v>3493</v>
      </c>
    </row>
    <row r="9" spans="2:12" ht="30" customHeight="1" x14ac:dyDescent="0.2">
      <c r="B9" s="127" t="s">
        <v>1</v>
      </c>
      <c r="C9" s="131">
        <f t="shared" ref="C9:C22" si="0">F9+H9+I9+J9</f>
        <v>631</v>
      </c>
      <c r="D9" s="124">
        <f>C9/'1.1. Кол-во ГС'!L8</f>
        <v>0.56642728904847395</v>
      </c>
      <c r="E9" s="163">
        <v>327</v>
      </c>
      <c r="F9" s="134">
        <v>370</v>
      </c>
      <c r="G9" s="134">
        <v>8</v>
      </c>
      <c r="H9" s="134">
        <v>8</v>
      </c>
      <c r="I9" s="134">
        <v>0</v>
      </c>
      <c r="J9" s="134">
        <v>253</v>
      </c>
      <c r="K9" s="134">
        <v>116.7</v>
      </c>
      <c r="L9" s="134">
        <v>67.7</v>
      </c>
    </row>
    <row r="10" spans="2:12" ht="30" customHeight="1" x14ac:dyDescent="0.2">
      <c r="B10" s="127" t="s">
        <v>2</v>
      </c>
      <c r="C10" s="131">
        <f t="shared" si="0"/>
        <v>890</v>
      </c>
      <c r="D10" s="124">
        <f>C10/'1.1. Кол-во ГС'!L9</f>
        <v>0.80982711555959963</v>
      </c>
      <c r="E10" s="134">
        <v>63</v>
      </c>
      <c r="F10" s="134">
        <v>287</v>
      </c>
      <c r="G10" s="134">
        <v>350</v>
      </c>
      <c r="H10" s="134">
        <v>595</v>
      </c>
      <c r="I10" s="134">
        <v>0</v>
      </c>
      <c r="J10" s="134">
        <v>8</v>
      </c>
      <c r="K10" s="134">
        <v>95</v>
      </c>
      <c r="L10" s="134">
        <v>58</v>
      </c>
    </row>
    <row r="11" spans="2:12" ht="30" customHeight="1" x14ac:dyDescent="0.2">
      <c r="B11" s="127" t="s">
        <v>3</v>
      </c>
      <c r="C11" s="131">
        <f t="shared" si="0"/>
        <v>1910</v>
      </c>
      <c r="D11" s="124">
        <f>C11/'1.1. Кол-во ГС'!L10</f>
        <v>0.36256643887623385</v>
      </c>
      <c r="E11" s="134">
        <v>1467</v>
      </c>
      <c r="F11" s="134">
        <v>1467</v>
      </c>
      <c r="G11" s="134">
        <v>0</v>
      </c>
      <c r="H11" s="134">
        <v>0</v>
      </c>
      <c r="I11" s="134">
        <v>11</v>
      </c>
      <c r="J11" s="134">
        <v>432</v>
      </c>
      <c r="K11" s="134">
        <v>5600</v>
      </c>
      <c r="L11" s="134">
        <v>5600</v>
      </c>
    </row>
    <row r="12" spans="2:12" ht="30" customHeight="1" x14ac:dyDescent="0.2">
      <c r="B12" s="127" t="s">
        <v>4</v>
      </c>
      <c r="C12" s="131">
        <f t="shared" si="0"/>
        <v>520</v>
      </c>
      <c r="D12" s="124">
        <f>C12/'1.1. Кол-во ГС'!L11</f>
        <v>0.29714285714285715</v>
      </c>
      <c r="E12" s="134">
        <v>406</v>
      </c>
      <c r="F12" s="134">
        <v>406</v>
      </c>
      <c r="G12" s="134">
        <v>114</v>
      </c>
      <c r="H12" s="134">
        <v>114</v>
      </c>
      <c r="I12" s="134">
        <v>0</v>
      </c>
      <c r="J12" s="134">
        <v>0</v>
      </c>
      <c r="K12" s="134">
        <v>1682</v>
      </c>
      <c r="L12" s="134">
        <v>1682</v>
      </c>
    </row>
    <row r="13" spans="2:12" ht="30" customHeight="1" x14ac:dyDescent="0.2">
      <c r="B13" s="127" t="s">
        <v>5</v>
      </c>
      <c r="C13" s="131">
        <f t="shared" si="0"/>
        <v>127</v>
      </c>
      <c r="D13" s="124">
        <f>C13/'1.1. Кол-во ГС'!L12</f>
        <v>0.10055423594615993</v>
      </c>
      <c r="E13" s="134">
        <v>127</v>
      </c>
      <c r="F13" s="134">
        <v>127</v>
      </c>
      <c r="G13" s="134">
        <v>0</v>
      </c>
      <c r="H13" s="134">
        <v>0</v>
      </c>
      <c r="I13" s="134">
        <v>0</v>
      </c>
      <c r="J13" s="134">
        <v>0</v>
      </c>
      <c r="K13" s="134">
        <v>0</v>
      </c>
      <c r="L13" s="134">
        <v>0</v>
      </c>
    </row>
    <row r="14" spans="2:12" ht="30" customHeight="1" x14ac:dyDescent="0.2">
      <c r="B14" s="127" t="s">
        <v>6</v>
      </c>
      <c r="C14" s="131">
        <f t="shared" si="0"/>
        <v>104</v>
      </c>
      <c r="D14" s="124">
        <f>C14/'1.1. Кол-во ГС'!L13</f>
        <v>3.3429765348762457E-2</v>
      </c>
      <c r="E14" s="134">
        <v>0</v>
      </c>
      <c r="F14" s="134">
        <v>68</v>
      </c>
      <c r="G14" s="134">
        <v>0</v>
      </c>
      <c r="H14" s="134">
        <v>0</v>
      </c>
      <c r="I14" s="134">
        <v>0</v>
      </c>
      <c r="J14" s="134">
        <v>36</v>
      </c>
      <c r="K14" s="134">
        <v>0</v>
      </c>
      <c r="L14" s="134">
        <v>145</v>
      </c>
    </row>
    <row r="15" spans="2:12" ht="30" customHeight="1" x14ac:dyDescent="0.2">
      <c r="B15" s="127" t="s">
        <v>7</v>
      </c>
      <c r="C15" s="131">
        <f t="shared" si="0"/>
        <v>179</v>
      </c>
      <c r="D15" s="124">
        <f>C15/'1.1. Кол-во ГС'!L14</f>
        <v>9.8731384445670159E-2</v>
      </c>
      <c r="E15" s="134">
        <v>150</v>
      </c>
      <c r="F15" s="134">
        <v>153</v>
      </c>
      <c r="G15" s="134">
        <v>21</v>
      </c>
      <c r="H15" s="134">
        <v>25</v>
      </c>
      <c r="I15" s="134">
        <v>1</v>
      </c>
      <c r="J15" s="134">
        <v>0</v>
      </c>
      <c r="K15" s="134">
        <v>35</v>
      </c>
      <c r="L15" s="134">
        <v>56</v>
      </c>
    </row>
    <row r="16" spans="2:12" ht="30" customHeight="1" x14ac:dyDescent="0.2">
      <c r="B16" s="127" t="s">
        <v>8</v>
      </c>
      <c r="C16" s="131">
        <f t="shared" si="0"/>
        <v>3753</v>
      </c>
      <c r="D16" s="124">
        <f>C16/'1.1. Кол-во ГС'!L15</f>
        <v>0.99813829787234043</v>
      </c>
      <c r="E16" s="134">
        <v>3922</v>
      </c>
      <c r="F16" s="134">
        <v>3418</v>
      </c>
      <c r="G16" s="134">
        <v>11</v>
      </c>
      <c r="H16" s="134">
        <v>19</v>
      </c>
      <c r="I16" s="134">
        <v>0</v>
      </c>
      <c r="J16" s="134">
        <v>316</v>
      </c>
      <c r="K16" s="134">
        <v>331</v>
      </c>
      <c r="L16" s="134">
        <v>294</v>
      </c>
    </row>
    <row r="17" spans="2:12" ht="30" customHeight="1" x14ac:dyDescent="0.2">
      <c r="B17" s="127" t="s">
        <v>9</v>
      </c>
      <c r="C17" s="131">
        <f t="shared" si="0"/>
        <v>2015</v>
      </c>
      <c r="D17" s="124">
        <f>C17/'1.1. Кол-во ГС'!L16</f>
        <v>1</v>
      </c>
      <c r="E17" s="134">
        <v>400</v>
      </c>
      <c r="F17" s="134">
        <v>1098</v>
      </c>
      <c r="G17" s="134">
        <v>630</v>
      </c>
      <c r="H17" s="134">
        <v>879</v>
      </c>
      <c r="I17" s="134">
        <v>0</v>
      </c>
      <c r="J17" s="134">
        <v>38</v>
      </c>
      <c r="K17" s="134">
        <v>183</v>
      </c>
      <c r="L17" s="134">
        <v>183</v>
      </c>
    </row>
    <row r="18" spans="2:12" ht="30" customHeight="1" x14ac:dyDescent="0.2">
      <c r="B18" s="127" t="s">
        <v>10</v>
      </c>
      <c r="C18" s="131">
        <f t="shared" si="0"/>
        <v>750</v>
      </c>
      <c r="D18" s="124">
        <f>C18/'1.1. Кол-во ГС'!L17</f>
        <v>0.51405071967100757</v>
      </c>
      <c r="E18" s="134">
        <v>301</v>
      </c>
      <c r="F18" s="134">
        <v>748</v>
      </c>
      <c r="G18" s="134">
        <v>0</v>
      </c>
      <c r="H18" s="134">
        <v>2</v>
      </c>
      <c r="I18" s="134">
        <v>0</v>
      </c>
      <c r="J18" s="134">
        <v>0</v>
      </c>
      <c r="K18" s="134">
        <v>293</v>
      </c>
      <c r="L18" s="134">
        <v>296</v>
      </c>
    </row>
    <row r="19" spans="2:12" ht="30" customHeight="1" x14ac:dyDescent="0.2">
      <c r="B19" s="127" t="s">
        <v>11</v>
      </c>
      <c r="C19" s="131">
        <f t="shared" si="0"/>
        <v>706</v>
      </c>
      <c r="D19" s="124">
        <f>C19/'1.1. Кол-во ГС'!L18</f>
        <v>0.18088649756597489</v>
      </c>
      <c r="E19" s="134">
        <v>488</v>
      </c>
      <c r="F19" s="134">
        <v>698</v>
      </c>
      <c r="G19" s="134">
        <v>19</v>
      </c>
      <c r="H19" s="134">
        <v>3</v>
      </c>
      <c r="I19" s="134">
        <v>0</v>
      </c>
      <c r="J19" s="134">
        <v>5</v>
      </c>
      <c r="K19" s="134">
        <v>621</v>
      </c>
      <c r="L19" s="134">
        <v>405</v>
      </c>
    </row>
    <row r="20" spans="2:12" ht="30" customHeight="1" x14ac:dyDescent="0.2">
      <c r="B20" s="127" t="s">
        <v>12</v>
      </c>
      <c r="C20" s="131">
        <f t="shared" si="0"/>
        <v>382</v>
      </c>
      <c r="D20" s="124">
        <f>C20/'1.1. Кол-во ГС'!L19</f>
        <v>0.16380789022298456</v>
      </c>
      <c r="E20" s="134">
        <v>256</v>
      </c>
      <c r="F20" s="134">
        <v>252</v>
      </c>
      <c r="G20" s="134">
        <v>7</v>
      </c>
      <c r="H20" s="134">
        <v>29</v>
      </c>
      <c r="I20" s="134">
        <v>0</v>
      </c>
      <c r="J20" s="134">
        <v>101</v>
      </c>
      <c r="K20" s="134">
        <v>0</v>
      </c>
      <c r="L20" s="134">
        <v>0</v>
      </c>
    </row>
    <row r="21" spans="2:12" ht="30" customHeight="1" x14ac:dyDescent="0.2">
      <c r="B21" s="127" t="s">
        <v>13</v>
      </c>
      <c r="C21" s="131">
        <f t="shared" si="0"/>
        <v>2066</v>
      </c>
      <c r="D21" s="124">
        <f>C21/'1.1. Кол-во ГС'!L20</f>
        <v>1.5440956651718984</v>
      </c>
      <c r="E21" s="134">
        <v>435</v>
      </c>
      <c r="F21" s="134">
        <v>1816</v>
      </c>
      <c r="G21" s="134">
        <v>140</v>
      </c>
      <c r="H21" s="134">
        <v>140</v>
      </c>
      <c r="I21" s="134">
        <v>3</v>
      </c>
      <c r="J21" s="134">
        <v>107</v>
      </c>
      <c r="K21" s="134">
        <v>628</v>
      </c>
      <c r="L21" s="134">
        <v>458</v>
      </c>
    </row>
    <row r="22" spans="2:12" ht="30" customHeight="1" x14ac:dyDescent="0.2">
      <c r="B22" s="128" t="s">
        <v>16</v>
      </c>
      <c r="C22" s="132">
        <f t="shared" si="0"/>
        <v>16078</v>
      </c>
      <c r="D22" s="125">
        <f>C22/'1.1. Кол-во ГС'!L21</f>
        <v>0.45979180965454131</v>
      </c>
      <c r="E22" s="158">
        <f>SUM(E8:E21)</f>
        <v>9428</v>
      </c>
      <c r="F22" s="158">
        <f t="shared" ref="F22:L22" si="1">SUM(F8:F21)</f>
        <v>12287</v>
      </c>
      <c r="G22" s="158">
        <f t="shared" si="1"/>
        <v>1380</v>
      </c>
      <c r="H22" s="158">
        <f t="shared" si="1"/>
        <v>1907</v>
      </c>
      <c r="I22" s="158">
        <f t="shared" si="1"/>
        <v>18</v>
      </c>
      <c r="J22" s="158">
        <f t="shared" si="1"/>
        <v>1866</v>
      </c>
      <c r="K22" s="158">
        <f t="shared" si="1"/>
        <v>11434.7</v>
      </c>
      <c r="L22" s="158">
        <f t="shared" si="1"/>
        <v>12737.7</v>
      </c>
    </row>
    <row r="23" spans="2:12" x14ac:dyDescent="0.2">
      <c r="B23" s="74"/>
      <c r="C23" s="74"/>
      <c r="D23" s="74"/>
    </row>
  </sheetData>
  <sheetProtection formatCells="0" formatColumns="0" formatRows="0" selectLockedCells="1"/>
  <mergeCells count="12">
    <mergeCell ref="K6:K7"/>
    <mergeCell ref="L6:L7"/>
    <mergeCell ref="B2:L2"/>
    <mergeCell ref="E6:F6"/>
    <mergeCell ref="B4:B7"/>
    <mergeCell ref="C4:J4"/>
    <mergeCell ref="C5:C7"/>
    <mergeCell ref="D5:D7"/>
    <mergeCell ref="G6:I6"/>
    <mergeCell ref="E5:J5"/>
    <mergeCell ref="J6:J7"/>
    <mergeCell ref="K4:L5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D447-CA32-470D-802C-E419458A7856}">
  <sheetPr>
    <pageSetUpPr fitToPage="1"/>
  </sheetPr>
  <dimension ref="B1:I21"/>
  <sheetViews>
    <sheetView view="pageBreakPreview" zoomScaleNormal="100" zoomScaleSheetLayoutView="100" workbookViewId="0">
      <selection activeCell="B2" sqref="B2:I2"/>
    </sheetView>
  </sheetViews>
  <sheetFormatPr defaultRowHeight="12.75" x14ac:dyDescent="0.2"/>
  <cols>
    <col min="1" max="1" width="0.85546875" style="2" customWidth="1"/>
    <col min="2" max="2" width="31.42578125" style="2" customWidth="1"/>
    <col min="3" max="4" width="14.7109375" style="2" customWidth="1"/>
    <col min="5" max="5" width="10.7109375" style="2" customWidth="1"/>
    <col min="6" max="6" width="12.28515625" style="2" customWidth="1"/>
    <col min="7" max="7" width="10.7109375" style="2" customWidth="1"/>
    <col min="8" max="8" width="12.28515625" style="2" customWidth="1"/>
    <col min="9" max="9" width="25.7109375" style="2" customWidth="1"/>
    <col min="10" max="10" width="1.28515625" style="2" customWidth="1"/>
    <col min="11" max="16384" width="9.140625" style="2"/>
  </cols>
  <sheetData>
    <row r="1" spans="2:9" s="66" customFormat="1" ht="15" customHeight="1" x14ac:dyDescent="0.3">
      <c r="B1" s="73"/>
      <c r="C1" s="73"/>
      <c r="D1" s="73"/>
      <c r="E1" s="73"/>
      <c r="F1" s="73"/>
      <c r="G1" s="73"/>
      <c r="H1" s="73"/>
      <c r="I1" s="73"/>
    </row>
    <row r="2" spans="2:9" s="66" customFormat="1" ht="22.5" customHeight="1" x14ac:dyDescent="0.3">
      <c r="B2" s="223" t="s">
        <v>95</v>
      </c>
      <c r="C2" s="223"/>
      <c r="D2" s="223"/>
      <c r="E2" s="223"/>
      <c r="F2" s="223"/>
      <c r="G2" s="223"/>
      <c r="H2" s="223"/>
      <c r="I2" s="223"/>
    </row>
    <row r="3" spans="2:9" s="66" customFormat="1" ht="15.75" customHeight="1" x14ac:dyDescent="0.3">
      <c r="B3" s="126"/>
      <c r="C3" s="126"/>
      <c r="D3" s="126"/>
      <c r="E3" s="126"/>
      <c r="F3" s="126"/>
      <c r="G3" s="126"/>
      <c r="H3" s="126"/>
      <c r="I3" s="126"/>
    </row>
    <row r="4" spans="2:9" ht="16.5" customHeight="1" x14ac:dyDescent="0.2">
      <c r="B4" s="221" t="s">
        <v>14</v>
      </c>
      <c r="C4" s="255" t="s">
        <v>89</v>
      </c>
      <c r="D4" s="271" t="s">
        <v>36</v>
      </c>
      <c r="E4" s="227" t="s">
        <v>93</v>
      </c>
      <c r="F4" s="227"/>
      <c r="G4" s="227"/>
      <c r="H4" s="227"/>
      <c r="I4" s="296" t="s">
        <v>96</v>
      </c>
    </row>
    <row r="5" spans="2:9" ht="120" customHeight="1" x14ac:dyDescent="0.2">
      <c r="B5" s="221"/>
      <c r="C5" s="255"/>
      <c r="D5" s="271"/>
      <c r="E5" s="34" t="s">
        <v>90</v>
      </c>
      <c r="F5" s="25" t="s">
        <v>91</v>
      </c>
      <c r="G5" s="34" t="s">
        <v>92</v>
      </c>
      <c r="H5" s="25" t="s">
        <v>91</v>
      </c>
      <c r="I5" s="297"/>
    </row>
    <row r="6" spans="2:9" ht="30" customHeight="1" x14ac:dyDescent="0.2">
      <c r="B6" s="127" t="s">
        <v>0</v>
      </c>
      <c r="C6" s="131">
        <f>E6+G6</f>
        <v>2147</v>
      </c>
      <c r="D6" s="65">
        <f>C6/'1.2. Кол-во МС'!H7</f>
        <v>0.26820737039350406</v>
      </c>
      <c r="E6" s="134">
        <v>22</v>
      </c>
      <c r="F6" s="65">
        <f>E6/C6</f>
        <v>1.0246856078248719E-2</v>
      </c>
      <c r="G6" s="134">
        <v>2125</v>
      </c>
      <c r="H6" s="65">
        <f>G6/C6</f>
        <v>0.98975314392175129</v>
      </c>
      <c r="I6" s="134">
        <v>1439</v>
      </c>
    </row>
    <row r="7" spans="2:9" ht="30" customHeight="1" x14ac:dyDescent="0.2">
      <c r="B7" s="127" t="s">
        <v>1</v>
      </c>
      <c r="C7" s="131">
        <f t="shared" ref="C7:C20" si="0">E7+G7</f>
        <v>388</v>
      </c>
      <c r="D7" s="65">
        <f>C7/'1.2. Кол-во МС'!H8</f>
        <v>0.2490372272143774</v>
      </c>
      <c r="E7" s="134">
        <v>87</v>
      </c>
      <c r="F7" s="65">
        <f t="shared" ref="F7:F20" si="1">E7/C7</f>
        <v>0.22422680412371135</v>
      </c>
      <c r="G7" s="134">
        <v>301</v>
      </c>
      <c r="H7" s="65">
        <f t="shared" ref="H7:H20" si="2">G7/C7</f>
        <v>0.77577319587628868</v>
      </c>
      <c r="I7" s="134">
        <v>131</v>
      </c>
    </row>
    <row r="8" spans="2:9" ht="30" customHeight="1" x14ac:dyDescent="0.2">
      <c r="B8" s="127" t="s">
        <v>2</v>
      </c>
      <c r="C8" s="131">
        <f t="shared" si="0"/>
        <v>788</v>
      </c>
      <c r="D8" s="65">
        <f>C8/'1.2. Кол-во МС'!H9</f>
        <v>0.41848114710568241</v>
      </c>
      <c r="E8" s="134">
        <v>16</v>
      </c>
      <c r="F8" s="65">
        <f t="shared" si="1"/>
        <v>2.030456852791878E-2</v>
      </c>
      <c r="G8" s="134">
        <v>772</v>
      </c>
      <c r="H8" s="65">
        <f t="shared" si="2"/>
        <v>0.97969543147208127</v>
      </c>
      <c r="I8" s="134">
        <v>411</v>
      </c>
    </row>
    <row r="9" spans="2:9" ht="30" customHeight="1" x14ac:dyDescent="0.2">
      <c r="B9" s="127" t="s">
        <v>3</v>
      </c>
      <c r="C9" s="131">
        <f t="shared" si="0"/>
        <v>2211</v>
      </c>
      <c r="D9" s="65">
        <f>C9/'1.2. Кол-во МС'!H10</f>
        <v>0.3683772075974675</v>
      </c>
      <c r="E9" s="134">
        <v>0</v>
      </c>
      <c r="F9" s="65">
        <f t="shared" si="1"/>
        <v>0</v>
      </c>
      <c r="G9" s="134">
        <v>2211</v>
      </c>
      <c r="H9" s="65">
        <f t="shared" si="2"/>
        <v>1</v>
      </c>
      <c r="I9" s="134">
        <v>1593</v>
      </c>
    </row>
    <row r="10" spans="2:9" ht="30" customHeight="1" x14ac:dyDescent="0.2">
      <c r="B10" s="127" t="s">
        <v>4</v>
      </c>
      <c r="C10" s="131">
        <f t="shared" si="0"/>
        <v>1689</v>
      </c>
      <c r="D10" s="65">
        <f>C10/'1.2. Кол-во МС'!H11</f>
        <v>0.57080094626563027</v>
      </c>
      <c r="E10" s="134">
        <v>5</v>
      </c>
      <c r="F10" s="65">
        <f t="shared" si="1"/>
        <v>2.960331557134399E-3</v>
      </c>
      <c r="G10" s="134">
        <v>1684</v>
      </c>
      <c r="H10" s="65">
        <f t="shared" si="2"/>
        <v>0.99703966844286562</v>
      </c>
      <c r="I10" s="134">
        <v>231</v>
      </c>
    </row>
    <row r="11" spans="2:9" ht="30" customHeight="1" x14ac:dyDescent="0.2">
      <c r="B11" s="127" t="s">
        <v>5</v>
      </c>
      <c r="C11" s="131">
        <f t="shared" si="0"/>
        <v>711</v>
      </c>
      <c r="D11" s="65">
        <f>C11/'1.2. Кол-во МС'!H12</f>
        <v>0.31404593639575973</v>
      </c>
      <c r="E11" s="51">
        <v>44</v>
      </c>
      <c r="F11" s="65">
        <f t="shared" si="1"/>
        <v>6.1884669479606191E-2</v>
      </c>
      <c r="G11" s="51">
        <v>667</v>
      </c>
      <c r="H11" s="65">
        <f t="shared" si="2"/>
        <v>0.93811533052039386</v>
      </c>
      <c r="I11" s="134">
        <v>200</v>
      </c>
    </row>
    <row r="12" spans="2:9" ht="30" customHeight="1" x14ac:dyDescent="0.2">
      <c r="B12" s="127" t="s">
        <v>6</v>
      </c>
      <c r="C12" s="131">
        <f t="shared" si="0"/>
        <v>1573</v>
      </c>
      <c r="D12" s="65">
        <f>C12/'1.2. Кол-во МС'!H13</f>
        <v>0.23446117156059026</v>
      </c>
      <c r="E12" s="134">
        <v>53</v>
      </c>
      <c r="F12" s="65">
        <f t="shared" si="1"/>
        <v>3.3693579148124604E-2</v>
      </c>
      <c r="G12" s="134">
        <v>1520</v>
      </c>
      <c r="H12" s="65">
        <f t="shared" si="2"/>
        <v>0.96630642085187535</v>
      </c>
      <c r="I12" s="134">
        <v>1082</v>
      </c>
    </row>
    <row r="13" spans="2:9" ht="30" customHeight="1" x14ac:dyDescent="0.2">
      <c r="B13" s="127" t="s">
        <v>7</v>
      </c>
      <c r="C13" s="131">
        <f t="shared" si="0"/>
        <v>659</v>
      </c>
      <c r="D13" s="65">
        <f>C13/'1.2. Кол-во МС'!H14</f>
        <v>0.16524573721163491</v>
      </c>
      <c r="E13" s="134">
        <v>52</v>
      </c>
      <c r="F13" s="65">
        <f t="shared" si="1"/>
        <v>7.8907435508345974E-2</v>
      </c>
      <c r="G13" s="134">
        <v>607</v>
      </c>
      <c r="H13" s="65">
        <f t="shared" si="2"/>
        <v>0.921092564491654</v>
      </c>
      <c r="I13" s="134">
        <v>202</v>
      </c>
    </row>
    <row r="14" spans="2:9" ht="30" customHeight="1" x14ac:dyDescent="0.2">
      <c r="B14" s="127" t="s">
        <v>8</v>
      </c>
      <c r="C14" s="131">
        <f t="shared" si="0"/>
        <v>1879</v>
      </c>
      <c r="D14" s="65">
        <f>C14/'1.2. Кол-во МС'!H15</f>
        <v>0.2464585519412382</v>
      </c>
      <c r="E14" s="134">
        <v>145</v>
      </c>
      <c r="F14" s="65">
        <f t="shared" si="1"/>
        <v>7.716870675891431E-2</v>
      </c>
      <c r="G14" s="134">
        <v>1734</v>
      </c>
      <c r="H14" s="65">
        <f t="shared" si="2"/>
        <v>0.9228312932410857</v>
      </c>
      <c r="I14" s="134">
        <v>2299</v>
      </c>
    </row>
    <row r="15" spans="2:9" ht="30" customHeight="1" x14ac:dyDescent="0.2">
      <c r="B15" s="127" t="s">
        <v>9</v>
      </c>
      <c r="C15" s="131">
        <f t="shared" si="0"/>
        <v>1113</v>
      </c>
      <c r="D15" s="65">
        <f>C15/'1.2. Кол-во МС'!H16</f>
        <v>0.23120066472787704</v>
      </c>
      <c r="E15" s="134">
        <v>140</v>
      </c>
      <c r="F15" s="65">
        <f t="shared" si="1"/>
        <v>0.12578616352201258</v>
      </c>
      <c r="G15" s="134">
        <v>973</v>
      </c>
      <c r="H15" s="65">
        <f t="shared" si="2"/>
        <v>0.87421383647798745</v>
      </c>
      <c r="I15" s="134">
        <v>626</v>
      </c>
    </row>
    <row r="16" spans="2:9" ht="30" customHeight="1" x14ac:dyDescent="0.2">
      <c r="B16" s="127" t="s">
        <v>10</v>
      </c>
      <c r="C16" s="131">
        <f t="shared" si="0"/>
        <v>891</v>
      </c>
      <c r="D16" s="65">
        <f>C16/'1.2. Кол-во МС'!H17</f>
        <v>0.27713841368584757</v>
      </c>
      <c r="E16" s="134">
        <v>31</v>
      </c>
      <c r="F16" s="65">
        <f t="shared" si="1"/>
        <v>3.479236812570146E-2</v>
      </c>
      <c r="G16" s="134">
        <v>860</v>
      </c>
      <c r="H16" s="65">
        <f t="shared" si="2"/>
        <v>0.96520763187429859</v>
      </c>
      <c r="I16" s="134">
        <v>1114</v>
      </c>
    </row>
    <row r="17" spans="2:9" ht="30" customHeight="1" x14ac:dyDescent="0.2">
      <c r="B17" s="127" t="s">
        <v>11</v>
      </c>
      <c r="C17" s="131">
        <f t="shared" si="0"/>
        <v>1831</v>
      </c>
      <c r="D17" s="65">
        <f>C17/'1.2. Кол-во МС'!H18</f>
        <v>0.30726631985232422</v>
      </c>
      <c r="E17" s="134">
        <v>80</v>
      </c>
      <c r="F17" s="65">
        <f t="shared" si="1"/>
        <v>4.3691971600218461E-2</v>
      </c>
      <c r="G17" s="134">
        <v>1751</v>
      </c>
      <c r="H17" s="65">
        <f t="shared" si="2"/>
        <v>0.95630802839978157</v>
      </c>
      <c r="I17" s="134">
        <v>384</v>
      </c>
    </row>
    <row r="18" spans="2:9" ht="30" customHeight="1" x14ac:dyDescent="0.2">
      <c r="B18" s="127" t="s">
        <v>12</v>
      </c>
      <c r="C18" s="131">
        <f t="shared" si="0"/>
        <v>664</v>
      </c>
      <c r="D18" s="65">
        <f>C18/'1.2. Кол-во МС'!H19</f>
        <v>0.13177217701924984</v>
      </c>
      <c r="E18" s="134">
        <v>94</v>
      </c>
      <c r="F18" s="65">
        <f t="shared" si="1"/>
        <v>0.14156626506024098</v>
      </c>
      <c r="G18" s="134">
        <v>570</v>
      </c>
      <c r="H18" s="65">
        <f t="shared" si="2"/>
        <v>0.85843373493975905</v>
      </c>
      <c r="I18" s="134">
        <v>234</v>
      </c>
    </row>
    <row r="19" spans="2:9" ht="30" customHeight="1" x14ac:dyDescent="0.2">
      <c r="B19" s="127" t="s">
        <v>13</v>
      </c>
      <c r="C19" s="131">
        <f t="shared" si="0"/>
        <v>624</v>
      </c>
      <c r="D19" s="65">
        <f>C19/'1.2. Кол-во МС'!H20</f>
        <v>0.33085896076352067</v>
      </c>
      <c r="E19" s="134">
        <v>94</v>
      </c>
      <c r="F19" s="65">
        <f t="shared" si="1"/>
        <v>0.15064102564102563</v>
      </c>
      <c r="G19" s="134">
        <v>530</v>
      </c>
      <c r="H19" s="65">
        <f t="shared" si="2"/>
        <v>0.84935897435897434</v>
      </c>
      <c r="I19" s="134">
        <v>2465</v>
      </c>
    </row>
    <row r="20" spans="2:9" ht="30" customHeight="1" x14ac:dyDescent="0.2">
      <c r="B20" s="128" t="s">
        <v>16</v>
      </c>
      <c r="C20" s="132">
        <f t="shared" si="0"/>
        <v>17168</v>
      </c>
      <c r="D20" s="110">
        <f>C20/'1.2. Кол-во МС'!H21</f>
        <v>0.27732816412244571</v>
      </c>
      <c r="E20" s="158">
        <f>SUM(E6:E19)</f>
        <v>863</v>
      </c>
      <c r="F20" s="110">
        <f t="shared" si="1"/>
        <v>5.026794035414725E-2</v>
      </c>
      <c r="G20" s="158">
        <f>SUM(G6:G19)</f>
        <v>16305</v>
      </c>
      <c r="H20" s="110">
        <f t="shared" si="2"/>
        <v>0.94973205964585272</v>
      </c>
      <c r="I20" s="158">
        <f>SUM(I6:I19)</f>
        <v>12411</v>
      </c>
    </row>
    <row r="21" spans="2:9" x14ac:dyDescent="0.2">
      <c r="B21" s="74"/>
      <c r="C21" s="74"/>
      <c r="D21" s="74"/>
    </row>
  </sheetData>
  <sheetProtection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345E-E839-4FA2-B925-38BDC8D20A3F}">
  <sheetPr>
    <pageSetUpPr fitToPage="1"/>
  </sheetPr>
  <dimension ref="B2:N21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9.7109375" style="2" customWidth="1"/>
    <col min="4" max="4" width="9.5703125" style="2" customWidth="1"/>
    <col min="5" max="5" width="9.7109375" style="2" customWidth="1"/>
    <col min="6" max="6" width="11.7109375" style="4" customWidth="1"/>
    <col min="7" max="9" width="9.7109375" style="2" customWidth="1"/>
    <col min="10" max="10" width="12.28515625" style="2" customWidth="1"/>
    <col min="11" max="13" width="9.7109375" style="2" customWidth="1"/>
    <col min="14" max="14" width="13.28515625" style="2" customWidth="1"/>
    <col min="15" max="16384" width="9.140625" style="2"/>
  </cols>
  <sheetData>
    <row r="2" spans="2:14" ht="20.25" x14ac:dyDescent="0.3">
      <c r="B2" s="195" t="s">
        <v>18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</row>
    <row r="4" spans="2:14" ht="62.25" customHeight="1" x14ac:dyDescent="0.2">
      <c r="B4" s="196" t="s">
        <v>14</v>
      </c>
      <c r="C4" s="190" t="s">
        <v>159</v>
      </c>
      <c r="D4" s="191"/>
      <c r="E4" s="191"/>
      <c r="F4" s="192"/>
      <c r="G4" s="190" t="s">
        <v>19</v>
      </c>
      <c r="H4" s="191"/>
      <c r="I4" s="191"/>
      <c r="J4" s="192"/>
      <c r="K4" s="190" t="s">
        <v>168</v>
      </c>
      <c r="L4" s="191"/>
      <c r="M4" s="191"/>
      <c r="N4" s="192"/>
    </row>
    <row r="5" spans="2:14" ht="21.75" customHeight="1" x14ac:dyDescent="0.2">
      <c r="B5" s="197"/>
      <c r="C5" s="193" t="s">
        <v>109</v>
      </c>
      <c r="D5" s="190" t="s">
        <v>58</v>
      </c>
      <c r="E5" s="191"/>
      <c r="F5" s="192"/>
      <c r="G5" s="193" t="s">
        <v>161</v>
      </c>
      <c r="H5" s="190" t="s">
        <v>58</v>
      </c>
      <c r="I5" s="191"/>
      <c r="J5" s="192"/>
      <c r="K5" s="193" t="s">
        <v>109</v>
      </c>
      <c r="L5" s="190" t="s">
        <v>58</v>
      </c>
      <c r="M5" s="191"/>
      <c r="N5" s="192"/>
    </row>
    <row r="6" spans="2:14" ht="147" customHeight="1" x14ac:dyDescent="0.2">
      <c r="B6" s="198"/>
      <c r="C6" s="194"/>
      <c r="D6" s="27" t="s">
        <v>160</v>
      </c>
      <c r="E6" s="27" t="s">
        <v>154</v>
      </c>
      <c r="F6" s="7" t="s">
        <v>157</v>
      </c>
      <c r="G6" s="194"/>
      <c r="H6" s="27" t="s">
        <v>152</v>
      </c>
      <c r="I6" s="27" t="s">
        <v>150</v>
      </c>
      <c r="J6" s="7" t="s">
        <v>157</v>
      </c>
      <c r="K6" s="194"/>
      <c r="L6" s="27" t="s">
        <v>160</v>
      </c>
      <c r="M6" s="27" t="s">
        <v>154</v>
      </c>
      <c r="N6" s="7" t="s">
        <v>217</v>
      </c>
    </row>
    <row r="7" spans="2:14" ht="30" customHeight="1" x14ac:dyDescent="0.2">
      <c r="B7" s="127" t="s">
        <v>0</v>
      </c>
      <c r="C7" s="43">
        <f>G7+K7</f>
        <v>10960</v>
      </c>
      <c r="D7" s="43">
        <f>H7+L7</f>
        <v>10666</v>
      </c>
      <c r="E7" s="43">
        <f>I7+M7</f>
        <v>539</v>
      </c>
      <c r="F7" s="45">
        <f>D7/C7</f>
        <v>0.97317518248175183</v>
      </c>
      <c r="G7" s="46">
        <v>8198</v>
      </c>
      <c r="H7" s="46">
        <v>8005</v>
      </c>
      <c r="I7" s="46">
        <v>469</v>
      </c>
      <c r="J7" s="45">
        <f>H7/G7</f>
        <v>0.97645767260307392</v>
      </c>
      <c r="K7" s="46">
        <v>2762</v>
      </c>
      <c r="L7" s="46">
        <v>2661</v>
      </c>
      <c r="M7" s="46">
        <v>70</v>
      </c>
      <c r="N7" s="45">
        <f>L7/D7</f>
        <v>0.2494843427714232</v>
      </c>
    </row>
    <row r="8" spans="2:14" ht="30" customHeight="1" x14ac:dyDescent="0.2">
      <c r="B8" s="127" t="s">
        <v>1</v>
      </c>
      <c r="C8" s="43">
        <f t="shared" ref="C8:C21" si="0">G8+K8</f>
        <v>2338</v>
      </c>
      <c r="D8" s="43">
        <f t="shared" ref="D8:D21" si="1">H8+L8</f>
        <v>2098</v>
      </c>
      <c r="E8" s="43">
        <f t="shared" ref="E8:E21" si="2">I8+M8</f>
        <v>123</v>
      </c>
      <c r="F8" s="45">
        <f t="shared" ref="F8:F21" si="3">D8/C8</f>
        <v>0.89734816082121471</v>
      </c>
      <c r="G8" s="46">
        <v>1755</v>
      </c>
      <c r="H8" s="47">
        <v>1558</v>
      </c>
      <c r="I8" s="46">
        <v>112</v>
      </c>
      <c r="J8" s="45">
        <f t="shared" ref="J8:J21" si="4">H8/G8</f>
        <v>0.88774928774928774</v>
      </c>
      <c r="K8" s="46">
        <v>583</v>
      </c>
      <c r="L8" s="47">
        <v>540</v>
      </c>
      <c r="M8" s="47">
        <v>11</v>
      </c>
      <c r="N8" s="45">
        <f t="shared" ref="N8:N21" si="5">L8/D8</f>
        <v>0.25738798856053385</v>
      </c>
    </row>
    <row r="9" spans="2:14" ht="30" customHeight="1" x14ac:dyDescent="0.2">
      <c r="B9" s="127" t="s">
        <v>2</v>
      </c>
      <c r="C9" s="43">
        <f t="shared" si="0"/>
        <v>2503</v>
      </c>
      <c r="D9" s="43">
        <f t="shared" si="1"/>
        <v>2402</v>
      </c>
      <c r="E9" s="43">
        <f t="shared" si="2"/>
        <v>93</v>
      </c>
      <c r="F9" s="45">
        <f t="shared" si="3"/>
        <v>0.95964842189372757</v>
      </c>
      <c r="G9" s="46">
        <v>1984</v>
      </c>
      <c r="H9" s="47">
        <v>1883</v>
      </c>
      <c r="I9" s="46">
        <v>93</v>
      </c>
      <c r="J9" s="45">
        <f t="shared" si="4"/>
        <v>0.94909274193548387</v>
      </c>
      <c r="K9" s="46">
        <v>519</v>
      </c>
      <c r="L9" s="47">
        <v>519</v>
      </c>
      <c r="M9" s="47">
        <v>0</v>
      </c>
      <c r="N9" s="45">
        <f t="shared" si="5"/>
        <v>0.2160699417152373</v>
      </c>
    </row>
    <row r="10" spans="2:14" ht="30" customHeight="1" x14ac:dyDescent="0.2">
      <c r="B10" s="127" t="s">
        <v>3</v>
      </c>
      <c r="C10" s="43">
        <f t="shared" si="0"/>
        <v>8860</v>
      </c>
      <c r="D10" s="43">
        <f t="shared" si="1"/>
        <v>7511</v>
      </c>
      <c r="E10" s="43">
        <f t="shared" si="2"/>
        <v>561</v>
      </c>
      <c r="F10" s="45">
        <f t="shared" si="3"/>
        <v>0.84774266365688489</v>
      </c>
      <c r="G10" s="46">
        <v>6771</v>
      </c>
      <c r="H10" s="47">
        <v>6002</v>
      </c>
      <c r="I10" s="46">
        <v>480</v>
      </c>
      <c r="J10" s="45">
        <f t="shared" si="4"/>
        <v>0.88642741101757494</v>
      </c>
      <c r="K10" s="46">
        <v>2089</v>
      </c>
      <c r="L10" s="47">
        <v>1509</v>
      </c>
      <c r="M10" s="47">
        <v>81</v>
      </c>
      <c r="N10" s="45">
        <f t="shared" si="5"/>
        <v>0.20090533883637332</v>
      </c>
    </row>
    <row r="11" spans="2:14" ht="30" customHeight="1" x14ac:dyDescent="0.2">
      <c r="B11" s="127" t="s">
        <v>4</v>
      </c>
      <c r="C11" s="43">
        <f t="shared" si="0"/>
        <v>3763</v>
      </c>
      <c r="D11" s="43">
        <f t="shared" si="1"/>
        <v>3412</v>
      </c>
      <c r="E11" s="43">
        <f t="shared" si="2"/>
        <v>182</v>
      </c>
      <c r="F11" s="45">
        <f t="shared" si="3"/>
        <v>0.90672335902205692</v>
      </c>
      <c r="G11" s="46">
        <v>3274</v>
      </c>
      <c r="H11" s="47">
        <v>2959</v>
      </c>
      <c r="I11" s="46">
        <v>163</v>
      </c>
      <c r="J11" s="45">
        <f t="shared" si="4"/>
        <v>0.90378741600488699</v>
      </c>
      <c r="K11" s="46">
        <v>489</v>
      </c>
      <c r="L11" s="47">
        <v>453</v>
      </c>
      <c r="M11" s="47">
        <v>19</v>
      </c>
      <c r="N11" s="45">
        <f t="shared" si="5"/>
        <v>0.13276670574443142</v>
      </c>
    </row>
    <row r="12" spans="2:14" ht="30" customHeight="1" x14ac:dyDescent="0.2">
      <c r="B12" s="127" t="s">
        <v>5</v>
      </c>
      <c r="C12" s="43">
        <f t="shared" si="0"/>
        <v>3441</v>
      </c>
      <c r="D12" s="43">
        <f t="shared" si="1"/>
        <v>3157</v>
      </c>
      <c r="E12" s="43">
        <f t="shared" si="2"/>
        <v>161</v>
      </c>
      <c r="F12" s="45">
        <f t="shared" si="3"/>
        <v>0.91746585294972394</v>
      </c>
      <c r="G12" s="46">
        <v>2521</v>
      </c>
      <c r="H12" s="47">
        <v>2264</v>
      </c>
      <c r="I12" s="46">
        <v>143</v>
      </c>
      <c r="J12" s="45">
        <f t="shared" si="4"/>
        <v>0.89805632685442283</v>
      </c>
      <c r="K12" s="46">
        <v>920</v>
      </c>
      <c r="L12" s="47">
        <v>893</v>
      </c>
      <c r="M12" s="47">
        <v>18</v>
      </c>
      <c r="N12" s="45">
        <f t="shared" si="5"/>
        <v>0.28286347798542921</v>
      </c>
    </row>
    <row r="13" spans="2:14" ht="30" customHeight="1" x14ac:dyDescent="0.2">
      <c r="B13" s="127" t="s">
        <v>6</v>
      </c>
      <c r="C13" s="43">
        <f t="shared" si="0"/>
        <v>8190</v>
      </c>
      <c r="D13" s="43">
        <f t="shared" si="1"/>
        <v>7650</v>
      </c>
      <c r="E13" s="43">
        <f t="shared" si="2"/>
        <v>426</v>
      </c>
      <c r="F13" s="45">
        <f t="shared" si="3"/>
        <v>0.93406593406593408</v>
      </c>
      <c r="G13" s="46">
        <v>7188</v>
      </c>
      <c r="H13" s="47">
        <v>6709</v>
      </c>
      <c r="I13" s="46">
        <v>404</v>
      </c>
      <c r="J13" s="45">
        <f t="shared" si="4"/>
        <v>0.93336115748469672</v>
      </c>
      <c r="K13" s="46">
        <v>1002</v>
      </c>
      <c r="L13" s="47">
        <v>941</v>
      </c>
      <c r="M13" s="47">
        <v>22</v>
      </c>
      <c r="N13" s="45">
        <f t="shared" si="5"/>
        <v>0.12300653594771242</v>
      </c>
    </row>
    <row r="14" spans="2:14" ht="30" customHeight="1" x14ac:dyDescent="0.2">
      <c r="B14" s="127" t="s">
        <v>7</v>
      </c>
      <c r="C14" s="43">
        <f t="shared" si="0"/>
        <v>5688</v>
      </c>
      <c r="D14" s="43">
        <f t="shared" si="1"/>
        <v>5383</v>
      </c>
      <c r="E14" s="43">
        <f t="shared" si="2"/>
        <v>252</v>
      </c>
      <c r="F14" s="45">
        <f t="shared" si="3"/>
        <v>0.94637834036568214</v>
      </c>
      <c r="G14" s="46">
        <v>4197</v>
      </c>
      <c r="H14" s="47">
        <v>3988</v>
      </c>
      <c r="I14" s="46">
        <v>215</v>
      </c>
      <c r="J14" s="45">
        <f t="shared" si="4"/>
        <v>0.95020252561353347</v>
      </c>
      <c r="K14" s="46">
        <v>1491</v>
      </c>
      <c r="L14" s="47">
        <v>1395</v>
      </c>
      <c r="M14" s="47">
        <v>37</v>
      </c>
      <c r="N14" s="45">
        <f t="shared" si="5"/>
        <v>0.25914917332342557</v>
      </c>
    </row>
    <row r="15" spans="2:14" ht="30" customHeight="1" x14ac:dyDescent="0.2">
      <c r="B15" s="127" t="s">
        <v>8</v>
      </c>
      <c r="C15" s="43">
        <f t="shared" si="0"/>
        <v>10312.5</v>
      </c>
      <c r="D15" s="43">
        <f t="shared" si="1"/>
        <v>9432</v>
      </c>
      <c r="E15" s="43">
        <f t="shared" si="2"/>
        <v>424</v>
      </c>
      <c r="F15" s="45">
        <f t="shared" si="3"/>
        <v>0.91461818181818177</v>
      </c>
      <c r="G15" s="46">
        <v>8281.5</v>
      </c>
      <c r="H15" s="47">
        <v>7624</v>
      </c>
      <c r="I15" s="46">
        <v>345</v>
      </c>
      <c r="J15" s="45">
        <f t="shared" si="4"/>
        <v>0.92060617037976211</v>
      </c>
      <c r="K15" s="46">
        <v>2031</v>
      </c>
      <c r="L15" s="47">
        <v>1808</v>
      </c>
      <c r="M15" s="47">
        <v>79</v>
      </c>
      <c r="N15" s="45">
        <f t="shared" si="5"/>
        <v>0.19168787107718405</v>
      </c>
    </row>
    <row r="16" spans="2:14" ht="30" customHeight="1" x14ac:dyDescent="0.2">
      <c r="B16" s="127" t="s">
        <v>9</v>
      </c>
      <c r="C16" s="43">
        <f t="shared" si="0"/>
        <v>6805</v>
      </c>
      <c r="D16" s="43">
        <f t="shared" si="1"/>
        <v>6531</v>
      </c>
      <c r="E16" s="43">
        <f t="shared" si="2"/>
        <v>269</v>
      </c>
      <c r="F16" s="45">
        <f t="shared" si="3"/>
        <v>0.95973548861131519</v>
      </c>
      <c r="G16" s="46">
        <v>5068</v>
      </c>
      <c r="H16" s="47">
        <v>4814</v>
      </c>
      <c r="I16" s="46">
        <v>216</v>
      </c>
      <c r="J16" s="45">
        <f t="shared" si="4"/>
        <v>0.94988161010260452</v>
      </c>
      <c r="K16" s="46">
        <v>1737</v>
      </c>
      <c r="L16" s="47">
        <v>1717</v>
      </c>
      <c r="M16" s="47">
        <v>53</v>
      </c>
      <c r="N16" s="45">
        <f t="shared" si="5"/>
        <v>0.26290001531159085</v>
      </c>
    </row>
    <row r="17" spans="2:14" ht="30" customHeight="1" x14ac:dyDescent="0.2">
      <c r="B17" s="127" t="s">
        <v>10</v>
      </c>
      <c r="C17" s="43">
        <f t="shared" si="0"/>
        <v>5548</v>
      </c>
      <c r="D17" s="43">
        <f t="shared" si="1"/>
        <v>5392</v>
      </c>
      <c r="E17" s="43">
        <f t="shared" si="2"/>
        <v>166</v>
      </c>
      <c r="F17" s="45">
        <f t="shared" si="3"/>
        <v>0.97188175919250175</v>
      </c>
      <c r="G17" s="46">
        <v>3364</v>
      </c>
      <c r="H17" s="47">
        <v>3215</v>
      </c>
      <c r="I17" s="46">
        <v>107</v>
      </c>
      <c r="J17" s="45">
        <f t="shared" si="4"/>
        <v>0.95570749108204522</v>
      </c>
      <c r="K17" s="46">
        <v>2184</v>
      </c>
      <c r="L17" s="47">
        <v>2177</v>
      </c>
      <c r="M17" s="47">
        <v>59</v>
      </c>
      <c r="N17" s="45">
        <f t="shared" si="5"/>
        <v>0.40374629080118696</v>
      </c>
    </row>
    <row r="18" spans="2:14" ht="30" customHeight="1" x14ac:dyDescent="0.2">
      <c r="B18" s="127" t="s">
        <v>11</v>
      </c>
      <c r="C18" s="43">
        <f t="shared" si="0"/>
        <v>8611</v>
      </c>
      <c r="D18" s="43">
        <f t="shared" si="1"/>
        <v>8194</v>
      </c>
      <c r="E18" s="43">
        <f t="shared" si="2"/>
        <v>299</v>
      </c>
      <c r="F18" s="45">
        <f t="shared" si="3"/>
        <v>0.9515735686912089</v>
      </c>
      <c r="G18" s="46">
        <v>6273</v>
      </c>
      <c r="H18" s="47">
        <v>5959</v>
      </c>
      <c r="I18" s="46">
        <v>251</v>
      </c>
      <c r="J18" s="45">
        <f t="shared" si="4"/>
        <v>0.94994420532440615</v>
      </c>
      <c r="K18" s="46">
        <v>2338</v>
      </c>
      <c r="L18" s="47">
        <v>2235</v>
      </c>
      <c r="M18" s="47">
        <v>48</v>
      </c>
      <c r="N18" s="45">
        <f t="shared" si="5"/>
        <v>0.27276055650475955</v>
      </c>
    </row>
    <row r="19" spans="2:14" ht="30" customHeight="1" x14ac:dyDescent="0.2">
      <c r="B19" s="127" t="s">
        <v>12</v>
      </c>
      <c r="C19" s="43">
        <f t="shared" si="0"/>
        <v>7130</v>
      </c>
      <c r="D19" s="43">
        <f t="shared" si="1"/>
        <v>6624</v>
      </c>
      <c r="E19" s="43">
        <f t="shared" si="2"/>
        <v>372</v>
      </c>
      <c r="F19" s="45">
        <f t="shared" si="3"/>
        <v>0.92903225806451617</v>
      </c>
      <c r="G19" s="46">
        <v>5441</v>
      </c>
      <c r="H19" s="47">
        <v>5039</v>
      </c>
      <c r="I19" s="46">
        <v>322</v>
      </c>
      <c r="J19" s="45">
        <f t="shared" si="4"/>
        <v>0.92611652269803346</v>
      </c>
      <c r="K19" s="46">
        <v>1689</v>
      </c>
      <c r="L19" s="47">
        <v>1585</v>
      </c>
      <c r="M19" s="47">
        <v>50</v>
      </c>
      <c r="N19" s="45">
        <f t="shared" si="5"/>
        <v>0.23928140096618358</v>
      </c>
    </row>
    <row r="20" spans="2:14" ht="30" customHeight="1" x14ac:dyDescent="0.2">
      <c r="B20" s="127" t="s">
        <v>13</v>
      </c>
      <c r="C20" s="43">
        <f t="shared" si="0"/>
        <v>3569.25</v>
      </c>
      <c r="D20" s="43">
        <f t="shared" si="1"/>
        <v>3346.5</v>
      </c>
      <c r="E20" s="43">
        <f t="shared" si="2"/>
        <v>196</v>
      </c>
      <c r="F20" s="45">
        <f t="shared" si="3"/>
        <v>0.93759193107795757</v>
      </c>
      <c r="G20" s="46">
        <v>2042.75</v>
      </c>
      <c r="H20" s="47">
        <v>1886</v>
      </c>
      <c r="I20" s="46">
        <v>122</v>
      </c>
      <c r="J20" s="45">
        <f t="shared" si="4"/>
        <v>0.92326520621710928</v>
      </c>
      <c r="K20" s="46">
        <v>1526.5</v>
      </c>
      <c r="L20" s="47">
        <v>1460.5</v>
      </c>
      <c r="M20" s="47">
        <v>74</v>
      </c>
      <c r="N20" s="45">
        <f t="shared" si="5"/>
        <v>0.43642611683848798</v>
      </c>
    </row>
    <row r="21" spans="2:14" ht="30" customHeight="1" x14ac:dyDescent="0.2">
      <c r="B21" s="28" t="s">
        <v>97</v>
      </c>
      <c r="C21" s="104">
        <f t="shared" si="0"/>
        <v>87718.75</v>
      </c>
      <c r="D21" s="104">
        <f t="shared" si="1"/>
        <v>81798.5</v>
      </c>
      <c r="E21" s="104">
        <f t="shared" si="2"/>
        <v>4063</v>
      </c>
      <c r="F21" s="106">
        <f t="shared" si="3"/>
        <v>0.93250872817955111</v>
      </c>
      <c r="G21" s="48">
        <f>SUM(G7:G20)</f>
        <v>66358.25</v>
      </c>
      <c r="H21" s="48">
        <f>SUM(H7:H20)</f>
        <v>61905</v>
      </c>
      <c r="I21" s="48">
        <f>SUM(I7:I20)</f>
        <v>3442</v>
      </c>
      <c r="J21" s="106">
        <f t="shared" si="4"/>
        <v>0.93289078599872666</v>
      </c>
      <c r="K21" s="48">
        <f>SUM(K7:K20)</f>
        <v>21360.5</v>
      </c>
      <c r="L21" s="48">
        <f>SUM(L7:L20)</f>
        <v>19893.5</v>
      </c>
      <c r="M21" s="48">
        <f>SUM(M7:M20)</f>
        <v>621</v>
      </c>
      <c r="N21" s="106">
        <f t="shared" si="5"/>
        <v>0.24320128119708798</v>
      </c>
    </row>
  </sheetData>
  <sheetProtection formatCells="0" formatColumns="0" formatRows="0" selectLockedCells="1"/>
  <mergeCells count="11">
    <mergeCell ref="G5:G6"/>
    <mergeCell ref="H5:J5"/>
    <mergeCell ref="K5:K6"/>
    <mergeCell ref="L5:N5"/>
    <mergeCell ref="B2:N2"/>
    <mergeCell ref="B4:B6"/>
    <mergeCell ref="C4:F4"/>
    <mergeCell ref="G4:J4"/>
    <mergeCell ref="K4:N4"/>
    <mergeCell ref="C5:C6"/>
    <mergeCell ref="D5:F5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5B2D-6E58-42AF-8825-8C8D78E8C458}">
  <sheetPr>
    <pageSetUpPr fitToPage="1"/>
  </sheetPr>
  <dimension ref="B2:I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195" t="s">
        <v>24</v>
      </c>
      <c r="C2" s="195"/>
      <c r="D2" s="195"/>
      <c r="E2" s="195"/>
      <c r="F2" s="195"/>
    </row>
    <row r="3" spans="2:9" ht="15.75" x14ac:dyDescent="0.2">
      <c r="F3" s="8"/>
    </row>
    <row r="4" spans="2:9" ht="57" customHeight="1" thickBot="1" x14ac:dyDescent="0.25">
      <c r="B4" s="29" t="s">
        <v>14</v>
      </c>
      <c r="C4" s="30" t="s">
        <v>21</v>
      </c>
      <c r="D4" s="31" t="s">
        <v>22</v>
      </c>
      <c r="E4" s="30" t="s">
        <v>23</v>
      </c>
      <c r="F4" s="31" t="s">
        <v>22</v>
      </c>
    </row>
    <row r="5" spans="2:9" ht="24.95" customHeight="1" thickBot="1" x14ac:dyDescent="0.25">
      <c r="B5" s="127" t="s">
        <v>0</v>
      </c>
      <c r="C5" s="49">
        <v>1268</v>
      </c>
      <c r="D5" s="78">
        <f>C5/'1.1. Кол-во ГС'!L7</f>
        <v>0.26734134514020663</v>
      </c>
      <c r="E5" s="49">
        <v>3475</v>
      </c>
      <c r="F5" s="78">
        <f>E5/'1.1. Кол-во ГС'!L7</f>
        <v>0.73265865485979342</v>
      </c>
      <c r="I5" s="53" t="b">
        <f>C5+E5='1.1. Кол-во ГС'!L7</f>
        <v>1</v>
      </c>
    </row>
    <row r="6" spans="2:9" ht="24.95" customHeight="1" thickBot="1" x14ac:dyDescent="0.25">
      <c r="B6" s="127" t="s">
        <v>1</v>
      </c>
      <c r="C6" s="50">
        <v>292</v>
      </c>
      <c r="D6" s="78">
        <f>C6/'1.1. Кол-во ГС'!L8</f>
        <v>0.26211849192100539</v>
      </c>
      <c r="E6" s="50">
        <v>822</v>
      </c>
      <c r="F6" s="78">
        <f>E6/'1.1. Кол-во ГС'!L8</f>
        <v>0.73788150807899466</v>
      </c>
      <c r="I6" s="53" t="b">
        <f>C6+E6='1.1. Кол-во ГС'!L8</f>
        <v>1</v>
      </c>
    </row>
    <row r="7" spans="2:9" ht="24.95" customHeight="1" thickBot="1" x14ac:dyDescent="0.25">
      <c r="B7" s="127" t="s">
        <v>2</v>
      </c>
      <c r="C7" s="50">
        <v>310</v>
      </c>
      <c r="D7" s="78">
        <f>C7/'1.1. Кол-во ГС'!L9</f>
        <v>0.28207461328480438</v>
      </c>
      <c r="E7" s="50">
        <v>789</v>
      </c>
      <c r="F7" s="78">
        <f>E7/'1.1. Кол-во ГС'!L9</f>
        <v>0.71792538671519568</v>
      </c>
      <c r="I7" s="53" t="b">
        <f>C7+E7='1.1. Кол-во ГС'!L9</f>
        <v>1</v>
      </c>
    </row>
    <row r="8" spans="2:9" ht="24.95" customHeight="1" thickBot="1" x14ac:dyDescent="0.25">
      <c r="B8" s="127" t="s">
        <v>3</v>
      </c>
      <c r="C8" s="49">
        <v>1528</v>
      </c>
      <c r="D8" s="78">
        <f>C8/'1.1. Кол-во ГС'!L10</f>
        <v>0.29005315110098712</v>
      </c>
      <c r="E8" s="49">
        <v>3740</v>
      </c>
      <c r="F8" s="78">
        <f>E8/'1.1. Кол-во ГС'!L10</f>
        <v>0.70994684889901294</v>
      </c>
      <c r="I8" s="53" t="b">
        <f>C8+E8='1.1. Кол-во ГС'!L10</f>
        <v>1</v>
      </c>
    </row>
    <row r="9" spans="2:9" ht="24.95" customHeight="1" thickBot="1" x14ac:dyDescent="0.25">
      <c r="B9" s="127" t="s">
        <v>4</v>
      </c>
      <c r="C9" s="50">
        <v>341</v>
      </c>
      <c r="D9" s="78">
        <f>C9/'1.1. Кол-во ГС'!L11</f>
        <v>0.19485714285714287</v>
      </c>
      <c r="E9" s="50">
        <v>1409</v>
      </c>
      <c r="F9" s="78">
        <f>E9/'1.1. Кол-во ГС'!L11</f>
        <v>0.80514285714285716</v>
      </c>
      <c r="I9" s="53" t="b">
        <f>C9+E9='1.1. Кол-во ГС'!L11</f>
        <v>1</v>
      </c>
    </row>
    <row r="10" spans="2:9" ht="24.95" customHeight="1" thickBot="1" x14ac:dyDescent="0.25">
      <c r="B10" s="127" t="s">
        <v>5</v>
      </c>
      <c r="C10" s="51">
        <v>297</v>
      </c>
      <c r="D10" s="78">
        <f>C10/'1.1. Кол-во ГС'!L12</f>
        <v>0.23515439429928742</v>
      </c>
      <c r="E10" s="51">
        <v>966</v>
      </c>
      <c r="F10" s="78">
        <f>E10/'1.1. Кол-во ГС'!L12</f>
        <v>0.76484560570071258</v>
      </c>
      <c r="I10" s="53" t="b">
        <f>C10+E10='1.1. Кол-во ГС'!L12</f>
        <v>1</v>
      </c>
    </row>
    <row r="11" spans="2:9" ht="24.95" customHeight="1" thickBot="1" x14ac:dyDescent="0.25">
      <c r="B11" s="127" t="s">
        <v>6</v>
      </c>
      <c r="C11" s="50">
        <v>529</v>
      </c>
      <c r="D11" s="78">
        <f>C11/'1.1. Кол-во ГС'!L13</f>
        <v>0.17004178720668595</v>
      </c>
      <c r="E11" s="50">
        <v>2582</v>
      </c>
      <c r="F11" s="78">
        <f>E11/'1.1. Кол-во ГС'!L13</f>
        <v>0.82995821279331405</v>
      </c>
      <c r="I11" s="53" t="b">
        <f>C11+E11='1.1. Кол-во ГС'!L13</f>
        <v>1</v>
      </c>
    </row>
    <row r="12" spans="2:9" ht="24.95" customHeight="1" thickBot="1" x14ac:dyDescent="0.25">
      <c r="B12" s="127" t="s">
        <v>7</v>
      </c>
      <c r="C12" s="50">
        <v>424</v>
      </c>
      <c r="D12" s="78">
        <f>C12/'1.1. Кол-во ГС'!L14</f>
        <v>0.23386651958080529</v>
      </c>
      <c r="E12" s="50">
        <v>1389</v>
      </c>
      <c r="F12" s="78">
        <f>E12/'1.1. Кол-во ГС'!L14</f>
        <v>0.76613348041919471</v>
      </c>
      <c r="I12" s="53" t="b">
        <f>C12+E12='1.1. Кол-во ГС'!L14</f>
        <v>1</v>
      </c>
    </row>
    <row r="13" spans="2:9" ht="24.95" customHeight="1" thickBot="1" x14ac:dyDescent="0.25">
      <c r="B13" s="127" t="s">
        <v>8</v>
      </c>
      <c r="C13" s="50">
        <v>964</v>
      </c>
      <c r="D13" s="78">
        <f>C13/'1.1. Кол-во ГС'!L15</f>
        <v>0.25638297872340426</v>
      </c>
      <c r="E13" s="50">
        <v>2796</v>
      </c>
      <c r="F13" s="78">
        <f>E13/'1.1. Кол-во ГС'!L15</f>
        <v>0.74361702127659579</v>
      </c>
      <c r="I13" s="53" t="b">
        <f>C13+E13='1.1. Кол-во ГС'!L15</f>
        <v>1</v>
      </c>
    </row>
    <row r="14" spans="2:9" ht="24.95" customHeight="1" thickBot="1" x14ac:dyDescent="0.25">
      <c r="B14" s="127" t="s">
        <v>9</v>
      </c>
      <c r="C14" s="50">
        <v>501</v>
      </c>
      <c r="D14" s="78">
        <f>C14/'1.1. Кол-во ГС'!L16</f>
        <v>0.24863523573200993</v>
      </c>
      <c r="E14" s="50">
        <v>1514</v>
      </c>
      <c r="F14" s="78">
        <f>E14/'1.1. Кол-во ГС'!L16</f>
        <v>0.75136476426799004</v>
      </c>
      <c r="I14" s="53" t="b">
        <f>C14+E14='1.1. Кол-во ГС'!L16</f>
        <v>1</v>
      </c>
    </row>
    <row r="15" spans="2:9" ht="24.95" customHeight="1" thickBot="1" x14ac:dyDescent="0.25">
      <c r="B15" s="127" t="s">
        <v>10</v>
      </c>
      <c r="C15" s="50">
        <v>395</v>
      </c>
      <c r="D15" s="78">
        <f>C15/'1.1. Кол-во ГС'!L17</f>
        <v>0.27073337902673061</v>
      </c>
      <c r="E15" s="50">
        <v>1064</v>
      </c>
      <c r="F15" s="78">
        <f>E15/'1.1. Кол-во ГС'!L17</f>
        <v>0.72926662097326933</v>
      </c>
      <c r="I15" s="53" t="b">
        <f>C15+E15='1.1. Кол-во ГС'!L17</f>
        <v>1</v>
      </c>
    </row>
    <row r="16" spans="2:9" ht="24.95" customHeight="1" thickBot="1" x14ac:dyDescent="0.25">
      <c r="B16" s="127" t="s">
        <v>11</v>
      </c>
      <c r="C16" s="50">
        <v>964</v>
      </c>
      <c r="D16" s="78">
        <f>C16/'1.1. Кол-во ГС'!L18</f>
        <v>0.24698949526005637</v>
      </c>
      <c r="E16" s="50">
        <v>2939</v>
      </c>
      <c r="F16" s="78">
        <f>E16/'1.1. Кол-во ГС'!L18</f>
        <v>0.75301050473994369</v>
      </c>
      <c r="I16" s="53" t="b">
        <f>C16+E16='1.1. Кол-во ГС'!L18</f>
        <v>1</v>
      </c>
    </row>
    <row r="17" spans="2:9" ht="24.95" customHeight="1" thickBot="1" x14ac:dyDescent="0.25">
      <c r="B17" s="127" t="s">
        <v>12</v>
      </c>
      <c r="C17" s="50">
        <v>603</v>
      </c>
      <c r="D17" s="78">
        <f>C17/'1.1. Кол-во ГС'!L19</f>
        <v>0.2585763293310463</v>
      </c>
      <c r="E17" s="50">
        <v>1729</v>
      </c>
      <c r="F17" s="78">
        <f>E17/'1.1. Кол-во ГС'!L19</f>
        <v>0.74142367066895365</v>
      </c>
      <c r="I17" s="53" t="b">
        <f>C17+E17='1.1. Кол-во ГС'!L19</f>
        <v>1</v>
      </c>
    </row>
    <row r="18" spans="2:9" ht="24.95" customHeight="1" thickBot="1" x14ac:dyDescent="0.25">
      <c r="B18" s="127" t="s">
        <v>13</v>
      </c>
      <c r="C18" s="50">
        <v>310</v>
      </c>
      <c r="D18" s="78">
        <f>C18/'1.1. Кол-во ГС'!L20</f>
        <v>0.23168908819133036</v>
      </c>
      <c r="E18" s="50">
        <v>1028</v>
      </c>
      <c r="F18" s="78">
        <f>E18/'1.1. Кол-во ГС'!L20</f>
        <v>0.76831091180866962</v>
      </c>
      <c r="I18" s="53" t="b">
        <f>C18+E18='1.1. Кол-во ГС'!L20</f>
        <v>1</v>
      </c>
    </row>
    <row r="19" spans="2:9" ht="24.95" customHeight="1" thickBot="1" x14ac:dyDescent="0.25">
      <c r="B19" s="128" t="s">
        <v>16</v>
      </c>
      <c r="C19" s="9">
        <f>SUM(C5:C18)</f>
        <v>8726</v>
      </c>
      <c r="D19" s="103">
        <f>C19/'1.1. Кол-во ГС'!L21</f>
        <v>0.24954243880118965</v>
      </c>
      <c r="E19" s="9">
        <f>SUM(E5:E18)</f>
        <v>26242</v>
      </c>
      <c r="F19" s="103">
        <f>E19/'1.1. Кол-во ГС'!L21</f>
        <v>0.75045756119881035</v>
      </c>
      <c r="I19" s="53" t="b">
        <f>C19+E19='1.1. Кол-во ГС'!L21</f>
        <v>1</v>
      </c>
    </row>
  </sheetData>
  <sheetProtection formatCells="0" formatColumns="0" formatRows="0" selectLockedCells="1"/>
  <mergeCells count="1">
    <mergeCell ref="B2:F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B5B1-8A89-45D6-8895-67BBA3EDA79B}">
  <sheetPr>
    <pageSetUpPr fitToPage="1"/>
  </sheetPr>
  <dimension ref="B2:I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195" t="s">
        <v>25</v>
      </c>
      <c r="C2" s="195"/>
      <c r="D2" s="195"/>
      <c r="E2" s="195"/>
      <c r="F2" s="195"/>
    </row>
    <row r="3" spans="2:9" ht="15.75" x14ac:dyDescent="0.2">
      <c r="F3" s="8"/>
    </row>
    <row r="4" spans="2:9" ht="57" customHeight="1" thickBot="1" x14ac:dyDescent="0.25">
      <c r="B4" s="29" t="s">
        <v>14</v>
      </c>
      <c r="C4" s="30" t="s">
        <v>21</v>
      </c>
      <c r="D4" s="10" t="s">
        <v>22</v>
      </c>
      <c r="E4" s="30" t="s">
        <v>23</v>
      </c>
      <c r="F4" s="31" t="s">
        <v>22</v>
      </c>
    </row>
    <row r="5" spans="2:9" ht="24.95" customHeight="1" thickBot="1" x14ac:dyDescent="0.3">
      <c r="B5" s="127" t="s">
        <v>0</v>
      </c>
      <c r="C5" s="49">
        <v>1975</v>
      </c>
      <c r="D5" s="78">
        <f>C5/'1.2. Кол-во МС'!H7</f>
        <v>0.24672079950031231</v>
      </c>
      <c r="E5" s="49">
        <v>6030</v>
      </c>
      <c r="F5" s="78">
        <f>E5/'1.2. Кол-во МС'!H7</f>
        <v>0.75327920049968766</v>
      </c>
      <c r="I5" s="54" t="b">
        <f>C5+E5='1.2. Кол-во МС'!H7</f>
        <v>1</v>
      </c>
    </row>
    <row r="6" spans="2:9" ht="24.95" customHeight="1" thickBot="1" x14ac:dyDescent="0.3">
      <c r="B6" s="127" t="s">
        <v>1</v>
      </c>
      <c r="C6" s="50">
        <v>260</v>
      </c>
      <c r="D6" s="78">
        <f>C6/'1.2. Кол-во МС'!H8</f>
        <v>0.1668806161745828</v>
      </c>
      <c r="E6" s="50">
        <v>1298</v>
      </c>
      <c r="F6" s="78">
        <f>E6/'1.2. Кол-во МС'!H8</f>
        <v>0.83311938382541717</v>
      </c>
      <c r="I6" s="54" t="b">
        <f>C6+E6='1.2. Кол-во МС'!H8</f>
        <v>1</v>
      </c>
    </row>
    <row r="7" spans="2:9" ht="24.95" customHeight="1" thickBot="1" x14ac:dyDescent="0.3">
      <c r="B7" s="127" t="s">
        <v>2</v>
      </c>
      <c r="C7" s="50">
        <v>300</v>
      </c>
      <c r="D7" s="78">
        <f>C7/'1.2. Кол-во МС'!H9</f>
        <v>0.15932023366967604</v>
      </c>
      <c r="E7" s="50">
        <v>1583</v>
      </c>
      <c r="F7" s="78">
        <f>E7/'1.2. Кол-во МС'!H9</f>
        <v>0.84067976633032393</v>
      </c>
      <c r="I7" s="54" t="b">
        <f>C7+E7='1.2. Кол-во МС'!H9</f>
        <v>1</v>
      </c>
    </row>
    <row r="8" spans="2:9" ht="24.95" customHeight="1" thickBot="1" x14ac:dyDescent="0.3">
      <c r="B8" s="127" t="s">
        <v>3</v>
      </c>
      <c r="C8" s="49">
        <v>1530</v>
      </c>
      <c r="D8" s="78">
        <f>C8/'1.2. Кол-во МС'!H10</f>
        <v>0.25491502832389201</v>
      </c>
      <c r="E8" s="49">
        <v>4472</v>
      </c>
      <c r="F8" s="78">
        <f>E8/'1.2. Кол-во МС'!H10</f>
        <v>0.74508497167610799</v>
      </c>
      <c r="I8" s="54" t="b">
        <f>C8+E8='1.2. Кол-во МС'!H10</f>
        <v>1</v>
      </c>
    </row>
    <row r="9" spans="2:9" ht="24.95" customHeight="1" thickBot="1" x14ac:dyDescent="0.3">
      <c r="B9" s="127" t="s">
        <v>4</v>
      </c>
      <c r="C9" s="50">
        <v>477</v>
      </c>
      <c r="D9" s="78">
        <f>C9/'1.2. Кол-во МС'!H11</f>
        <v>0.1612031091584995</v>
      </c>
      <c r="E9" s="50">
        <v>2482</v>
      </c>
      <c r="F9" s="78">
        <f>E9/'1.2. Кол-во МС'!H11</f>
        <v>0.83879689084150055</v>
      </c>
      <c r="I9" s="54" t="b">
        <f>C9+E9='1.2. Кол-во МС'!H11</f>
        <v>1</v>
      </c>
    </row>
    <row r="10" spans="2:9" ht="24.95" customHeight="1" thickBot="1" x14ac:dyDescent="0.3">
      <c r="B10" s="127" t="s">
        <v>5</v>
      </c>
      <c r="C10" s="51">
        <v>420</v>
      </c>
      <c r="D10" s="78">
        <f>C10/'1.2. Кол-во МС'!H12</f>
        <v>0.18551236749116609</v>
      </c>
      <c r="E10" s="51">
        <v>1844</v>
      </c>
      <c r="F10" s="78">
        <f>E10/'1.2. Кол-во МС'!H12</f>
        <v>0.81448763250883394</v>
      </c>
      <c r="I10" s="54" t="b">
        <f>C10+E10='1.2. Кол-во МС'!H12</f>
        <v>1</v>
      </c>
    </row>
    <row r="11" spans="2:9" ht="24.95" customHeight="1" thickBot="1" x14ac:dyDescent="0.3">
      <c r="B11" s="127" t="s">
        <v>6</v>
      </c>
      <c r="C11" s="50">
        <v>910</v>
      </c>
      <c r="D11" s="78">
        <f>C11/'1.2. Кол-во МС'!H13</f>
        <v>0.13563869429125056</v>
      </c>
      <c r="E11" s="50">
        <v>5799</v>
      </c>
      <c r="F11" s="78">
        <f>E11/'1.2. Кол-во МС'!H13</f>
        <v>0.86436130570874947</v>
      </c>
      <c r="I11" s="54" t="b">
        <f>C11+E11='1.2. Кол-во МС'!H13</f>
        <v>1</v>
      </c>
    </row>
    <row r="12" spans="2:9" ht="24.95" customHeight="1" thickBot="1" x14ac:dyDescent="0.3">
      <c r="B12" s="127" t="s">
        <v>7</v>
      </c>
      <c r="C12" s="50">
        <v>537</v>
      </c>
      <c r="D12" s="78">
        <f>C12/'1.2. Кол-во МС'!H14</f>
        <v>0.13465396188565698</v>
      </c>
      <c r="E12" s="50">
        <v>3451</v>
      </c>
      <c r="F12" s="78">
        <f>E12/'1.2. Кол-во МС'!H14</f>
        <v>0.86534603811434307</v>
      </c>
      <c r="I12" s="54" t="b">
        <f>C12+E12='1.2. Кол-во МС'!H14</f>
        <v>1</v>
      </c>
    </row>
    <row r="13" spans="2:9" ht="24.95" customHeight="1" thickBot="1" x14ac:dyDescent="0.3">
      <c r="B13" s="127" t="s">
        <v>8</v>
      </c>
      <c r="C13" s="50">
        <v>1517</v>
      </c>
      <c r="D13" s="78">
        <f>C13/'1.2. Кол-во МС'!H15</f>
        <v>0.19897691500524659</v>
      </c>
      <c r="E13" s="50">
        <v>6107</v>
      </c>
      <c r="F13" s="78">
        <f>E13/'1.2. Кол-во МС'!H15</f>
        <v>0.80102308499475339</v>
      </c>
      <c r="I13" s="54" t="b">
        <f>C13+E13='1.2. Кол-во МС'!H15</f>
        <v>1</v>
      </c>
    </row>
    <row r="14" spans="2:9" ht="24.95" customHeight="1" thickBot="1" x14ac:dyDescent="0.3">
      <c r="B14" s="127" t="s">
        <v>9</v>
      </c>
      <c r="C14" s="50">
        <v>1053</v>
      </c>
      <c r="D14" s="78">
        <f>C14/'1.2. Кол-во МС'!H16</f>
        <v>0.21873701703365184</v>
      </c>
      <c r="E14" s="50">
        <v>3761</v>
      </c>
      <c r="F14" s="78">
        <f>E14/'1.2. Кол-во МС'!H16</f>
        <v>0.78126298296634811</v>
      </c>
      <c r="I14" s="54" t="b">
        <f>C14+E14='1.2. Кол-во МС'!H16</f>
        <v>1</v>
      </c>
    </row>
    <row r="15" spans="2:9" ht="24.95" customHeight="1" thickBot="1" x14ac:dyDescent="0.3">
      <c r="B15" s="127" t="s">
        <v>10</v>
      </c>
      <c r="C15" s="50">
        <v>771</v>
      </c>
      <c r="D15" s="78">
        <f>C15/'1.2. Кол-во МС'!H17</f>
        <v>0.23981337480559875</v>
      </c>
      <c r="E15" s="50">
        <v>2444</v>
      </c>
      <c r="F15" s="78">
        <f>E15/'1.2. Кол-во МС'!H17</f>
        <v>0.76018662519440128</v>
      </c>
      <c r="I15" s="54" t="b">
        <f>C15+E15='1.2. Кол-во МС'!H17</f>
        <v>1</v>
      </c>
    </row>
    <row r="16" spans="2:9" ht="24.95" customHeight="1" thickBot="1" x14ac:dyDescent="0.3">
      <c r="B16" s="127" t="s">
        <v>11</v>
      </c>
      <c r="C16" s="50">
        <v>1278</v>
      </c>
      <c r="D16" s="78">
        <f>C16/'1.2. Кол-во МС'!H18</f>
        <v>0.21446551434804498</v>
      </c>
      <c r="E16" s="50">
        <v>4681</v>
      </c>
      <c r="F16" s="78">
        <f>E16/'1.2. Кол-во МС'!H18</f>
        <v>0.78553448565195505</v>
      </c>
      <c r="I16" s="54" t="b">
        <f>C16+E16='1.2. Кол-во МС'!H18</f>
        <v>1</v>
      </c>
    </row>
    <row r="17" spans="2:9" ht="24.95" customHeight="1" thickBot="1" x14ac:dyDescent="0.3">
      <c r="B17" s="127" t="s">
        <v>12</v>
      </c>
      <c r="C17" s="50">
        <v>923</v>
      </c>
      <c r="D17" s="78">
        <f>C17/'1.2. Кол-во МС'!H19</f>
        <v>0.18317126413971027</v>
      </c>
      <c r="E17" s="50">
        <v>4116</v>
      </c>
      <c r="F17" s="78">
        <f>E17/'1.2. Кол-во МС'!H19</f>
        <v>0.8168287358602897</v>
      </c>
      <c r="I17" s="54" t="b">
        <f>C17+E17='1.2. Кол-во МС'!H19</f>
        <v>1</v>
      </c>
    </row>
    <row r="18" spans="2:9" ht="24.95" customHeight="1" thickBot="1" x14ac:dyDescent="0.3">
      <c r="B18" s="127" t="s">
        <v>13</v>
      </c>
      <c r="C18" s="50">
        <v>486</v>
      </c>
      <c r="D18" s="78">
        <f>C18/'1.2. Кол-во МС'!H20</f>
        <v>0.25768822905620359</v>
      </c>
      <c r="E18" s="50">
        <v>1400</v>
      </c>
      <c r="F18" s="78">
        <f>E18/'1.2. Кол-во МС'!H20</f>
        <v>0.74231177094379641</v>
      </c>
      <c r="I18" s="54" t="b">
        <f>C18+E18='1.2. Кол-во МС'!H20</f>
        <v>1</v>
      </c>
    </row>
    <row r="19" spans="2:9" ht="24.95" customHeight="1" thickBot="1" x14ac:dyDescent="0.3">
      <c r="B19" s="128" t="s">
        <v>16</v>
      </c>
      <c r="C19" s="9">
        <f>SUM(C5:C18)</f>
        <v>12437</v>
      </c>
      <c r="D19" s="103">
        <f>C19/'1.2. Кол-во МС'!H21</f>
        <v>0.20090461190533881</v>
      </c>
      <c r="E19" s="9">
        <f>SUM(E5:E18)</f>
        <v>49468</v>
      </c>
      <c r="F19" s="103">
        <f>E19/'1.2. Кол-во МС'!H21</f>
        <v>0.79909538809466119</v>
      </c>
      <c r="I19" s="54" t="b">
        <f>C19+E19='1.2. Кол-во МС'!H21</f>
        <v>1</v>
      </c>
    </row>
  </sheetData>
  <sheetProtection formatCells="0" formatColumns="0" formatRows="0" selectLockedCells="1"/>
  <mergeCells count="1">
    <mergeCell ref="B2:F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01C9-2ECB-4C34-99FC-A6179BB136AC}">
  <sheetPr>
    <pageSetUpPr fitToPage="1"/>
  </sheetPr>
  <dimension ref="B2:O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9.7109375" style="2" customWidth="1"/>
    <col min="4" max="4" width="11.7109375" style="2" customWidth="1"/>
    <col min="5" max="5" width="9.7109375" style="2" customWidth="1"/>
    <col min="6" max="6" width="12.42578125" style="2" customWidth="1"/>
    <col min="7" max="7" width="9.7109375" style="2" customWidth="1"/>
    <col min="8" max="8" width="12.28515625" style="2" customWidth="1"/>
    <col min="9" max="9" width="9.7109375" style="2" customWidth="1"/>
    <col min="10" max="10" width="11.85546875" style="2" customWidth="1"/>
    <col min="11" max="11" width="9.7109375" style="2" customWidth="1"/>
    <col min="12" max="12" width="12.7109375" style="2" customWidth="1"/>
    <col min="13" max="13" width="11.7109375" style="2" customWidth="1"/>
    <col min="14" max="14" width="3.140625" style="2" customWidth="1"/>
    <col min="15" max="15" width="12.7109375" style="2" customWidth="1"/>
    <col min="16" max="16384" width="9.140625" style="2"/>
  </cols>
  <sheetData>
    <row r="2" spans="2:15" ht="20.25" x14ac:dyDescent="0.3">
      <c r="B2" s="195" t="s">
        <v>33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</row>
    <row r="3" spans="2:15" ht="15.75" x14ac:dyDescent="0.2">
      <c r="L3" s="8"/>
    </row>
    <row r="4" spans="2:15" ht="68.25" customHeight="1" thickBot="1" x14ac:dyDescent="0.25">
      <c r="B4" s="29" t="s">
        <v>14</v>
      </c>
      <c r="C4" s="30" t="s">
        <v>26</v>
      </c>
      <c r="D4" s="31" t="s">
        <v>27</v>
      </c>
      <c r="E4" s="30" t="s">
        <v>28</v>
      </c>
      <c r="F4" s="31" t="s">
        <v>27</v>
      </c>
      <c r="G4" s="30" t="s">
        <v>29</v>
      </c>
      <c r="H4" s="31" t="s">
        <v>27</v>
      </c>
      <c r="I4" s="30" t="s">
        <v>30</v>
      </c>
      <c r="J4" s="31" t="s">
        <v>27</v>
      </c>
      <c r="K4" s="30" t="s">
        <v>31</v>
      </c>
      <c r="L4" s="31" t="s">
        <v>27</v>
      </c>
      <c r="M4" s="30" t="s">
        <v>32</v>
      </c>
    </row>
    <row r="5" spans="2:15" ht="30" customHeight="1" thickBot="1" x14ac:dyDescent="0.25">
      <c r="B5" s="127" t="s">
        <v>0</v>
      </c>
      <c r="C5" s="49">
        <v>895</v>
      </c>
      <c r="D5" s="78">
        <f>C5/'1.1. Кол-во ГС'!L7</f>
        <v>0.18869913556820578</v>
      </c>
      <c r="E5" s="134">
        <v>1778</v>
      </c>
      <c r="F5" s="78">
        <f>E5/'1.1. Кол-во ГС'!L7</f>
        <v>0.37486822686063676</v>
      </c>
      <c r="G5" s="49">
        <v>1286</v>
      </c>
      <c r="H5" s="78">
        <f>G5/'1.1. Кол-во ГС'!L7</f>
        <v>0.27113641155386886</v>
      </c>
      <c r="I5" s="49">
        <v>681</v>
      </c>
      <c r="J5" s="78">
        <f>I5/'1.1. Кол-во ГС'!L7</f>
        <v>0.14358001265022138</v>
      </c>
      <c r="K5" s="49">
        <v>103</v>
      </c>
      <c r="L5" s="78">
        <f>K5/'1.1. Кол-во ГС'!L7</f>
        <v>2.1716213367067257E-2</v>
      </c>
      <c r="M5" s="13">
        <v>38</v>
      </c>
      <c r="O5" s="53" t="b">
        <f>C5+E5+G5+I5+K5='1.1. Кол-во ГС'!L7</f>
        <v>1</v>
      </c>
    </row>
    <row r="6" spans="2:15" ht="30" customHeight="1" thickBot="1" x14ac:dyDescent="0.25">
      <c r="B6" s="127" t="s">
        <v>1</v>
      </c>
      <c r="C6" s="50">
        <v>91</v>
      </c>
      <c r="D6" s="78">
        <f>C6/'1.1. Кол-во ГС'!L8</f>
        <v>8.1687612208258528E-2</v>
      </c>
      <c r="E6" s="134">
        <v>373</v>
      </c>
      <c r="F6" s="78">
        <f>E6/'1.1. Кол-во ГС'!L8</f>
        <v>0.33482944344703769</v>
      </c>
      <c r="G6" s="50">
        <v>427</v>
      </c>
      <c r="H6" s="78">
        <f>G6/'1.1. Кол-во ГС'!L8</f>
        <v>0.38330341113105926</v>
      </c>
      <c r="I6" s="50">
        <v>189</v>
      </c>
      <c r="J6" s="78">
        <f>I6/'1.1. Кол-во ГС'!L8</f>
        <v>0.16965888689407541</v>
      </c>
      <c r="K6" s="50">
        <v>34</v>
      </c>
      <c r="L6" s="78">
        <f>K6/'1.1. Кол-во ГС'!L8</f>
        <v>3.052064631956912E-2</v>
      </c>
      <c r="M6" s="13">
        <v>43</v>
      </c>
      <c r="O6" s="53" t="b">
        <f>C6+E6+G6+I6+K6='1.1. Кол-во ГС'!L8</f>
        <v>1</v>
      </c>
    </row>
    <row r="7" spans="2:15" ht="30" customHeight="1" thickBot="1" x14ac:dyDescent="0.25">
      <c r="B7" s="127" t="s">
        <v>2</v>
      </c>
      <c r="C7" s="50">
        <v>175</v>
      </c>
      <c r="D7" s="78">
        <f>C7/'1.1. Кол-во ГС'!L9</f>
        <v>0.15923566878980891</v>
      </c>
      <c r="E7" s="134">
        <v>403</v>
      </c>
      <c r="F7" s="78">
        <f>E7/'1.1. Кол-во ГС'!L9</f>
        <v>0.36669699727024568</v>
      </c>
      <c r="G7" s="50">
        <v>282</v>
      </c>
      <c r="H7" s="78">
        <f>G7/'1.1. Кол-во ГС'!L9</f>
        <v>0.25659690627843496</v>
      </c>
      <c r="I7" s="50">
        <v>188</v>
      </c>
      <c r="J7" s="78">
        <f>I7/'1.1. Кол-во ГС'!L9</f>
        <v>0.1710646041856233</v>
      </c>
      <c r="K7" s="50">
        <v>51</v>
      </c>
      <c r="L7" s="78">
        <f>K7/'1.1. Кол-во ГС'!L9</f>
        <v>4.6405823475887169E-2</v>
      </c>
      <c r="M7" s="13">
        <v>42</v>
      </c>
      <c r="O7" s="53" t="b">
        <f>C7+E7+G7+I7+K7='1.1. Кол-во ГС'!L9</f>
        <v>1</v>
      </c>
    </row>
    <row r="8" spans="2:15" ht="30" customHeight="1" thickBot="1" x14ac:dyDescent="0.25">
      <c r="B8" s="127" t="s">
        <v>3</v>
      </c>
      <c r="C8" s="49">
        <v>878</v>
      </c>
      <c r="D8" s="78">
        <f>C8/'1.1. Кол-во ГС'!L10</f>
        <v>0.16666666666666666</v>
      </c>
      <c r="E8" s="134">
        <v>1721</v>
      </c>
      <c r="F8" s="78">
        <f>E8/'1.1. Кол-во ГС'!L10</f>
        <v>0.32668944570994685</v>
      </c>
      <c r="G8" s="49">
        <v>1555</v>
      </c>
      <c r="H8" s="78">
        <f>G8/'1.1. Кол-во ГС'!L10</f>
        <v>0.29517843583902809</v>
      </c>
      <c r="I8" s="49">
        <v>960</v>
      </c>
      <c r="J8" s="78">
        <f>I8/'1.1. Кол-во ГС'!L10</f>
        <v>0.18223234624145787</v>
      </c>
      <c r="K8" s="49">
        <v>154</v>
      </c>
      <c r="L8" s="78">
        <f>K8/'1.1. Кол-во ГС'!L10</f>
        <v>2.9233105542900532E-2</v>
      </c>
      <c r="M8" s="13">
        <v>41</v>
      </c>
      <c r="O8" s="53" t="b">
        <f>C8+E8+G8+I8+K8='1.1. Кол-во ГС'!L10</f>
        <v>1</v>
      </c>
    </row>
    <row r="9" spans="2:15" ht="30" customHeight="1" thickBot="1" x14ac:dyDescent="0.25">
      <c r="B9" s="127" t="s">
        <v>4</v>
      </c>
      <c r="C9" s="50">
        <v>297</v>
      </c>
      <c r="D9" s="78">
        <f>C9/'1.1. Кол-во ГС'!L11</f>
        <v>0.16971428571428571</v>
      </c>
      <c r="E9" s="134">
        <v>617</v>
      </c>
      <c r="F9" s="78">
        <f>E9/'1.1. Кол-во ГС'!L11</f>
        <v>0.35257142857142859</v>
      </c>
      <c r="G9" s="50">
        <v>519</v>
      </c>
      <c r="H9" s="78">
        <f>G9/'1.1. Кол-во ГС'!L11</f>
        <v>0.2965714285714286</v>
      </c>
      <c r="I9" s="50">
        <v>281</v>
      </c>
      <c r="J9" s="78">
        <f>I9/'1.1. Кол-во ГС'!L11</f>
        <v>0.16057142857142856</v>
      </c>
      <c r="K9" s="50">
        <v>36</v>
      </c>
      <c r="L9" s="78">
        <f>K9/'1.1. Кол-во ГС'!L11</f>
        <v>2.057142857142857E-2</v>
      </c>
      <c r="M9" s="13">
        <v>40</v>
      </c>
      <c r="O9" s="53" t="b">
        <f>C9+E9+G9+I9+K9='1.1. Кол-во ГС'!L11</f>
        <v>1</v>
      </c>
    </row>
    <row r="10" spans="2:15" ht="30" customHeight="1" thickBot="1" x14ac:dyDescent="0.25">
      <c r="B10" s="127" t="s">
        <v>5</v>
      </c>
      <c r="C10" s="51">
        <v>263</v>
      </c>
      <c r="D10" s="78">
        <f>C10/'1.1. Кол-во ГС'!L12</f>
        <v>0.20823436262866191</v>
      </c>
      <c r="E10" s="51">
        <v>437</v>
      </c>
      <c r="F10" s="78">
        <f>E10/'1.1. Кол-во ГС'!L12</f>
        <v>0.34600158353127475</v>
      </c>
      <c r="G10" s="51">
        <v>373</v>
      </c>
      <c r="H10" s="78">
        <f>G10/'1.1. Кол-во ГС'!L12</f>
        <v>0.29532858273950913</v>
      </c>
      <c r="I10" s="51">
        <v>162</v>
      </c>
      <c r="J10" s="78">
        <f>I10/'1.1. Кол-во ГС'!L12</f>
        <v>0.12826603325415678</v>
      </c>
      <c r="K10" s="51">
        <v>28</v>
      </c>
      <c r="L10" s="78">
        <f>K10/'1.1. Кол-во ГС'!L12</f>
        <v>2.2169437846397466E-2</v>
      </c>
      <c r="M10" s="13">
        <v>39</v>
      </c>
      <c r="O10" s="53" t="b">
        <f>C10+E10+G10+I10+K10='1.1. Кол-во ГС'!L12</f>
        <v>1</v>
      </c>
    </row>
    <row r="11" spans="2:15" ht="30" customHeight="1" thickBot="1" x14ac:dyDescent="0.25">
      <c r="B11" s="127" t="s">
        <v>6</v>
      </c>
      <c r="C11" s="50">
        <v>596</v>
      </c>
      <c r="D11" s="78">
        <f>C11/'1.1. Кол-во ГС'!L13</f>
        <v>0.19157827065252331</v>
      </c>
      <c r="E11" s="134">
        <v>1105</v>
      </c>
      <c r="F11" s="78">
        <f>E11/'1.1. Кол-во ГС'!L13</f>
        <v>0.3551912568306011</v>
      </c>
      <c r="G11" s="50">
        <v>885</v>
      </c>
      <c r="H11" s="78">
        <f>G11/'1.1. Кол-во ГС'!L13</f>
        <v>0.28447444551591128</v>
      </c>
      <c r="I11" s="50">
        <v>464</v>
      </c>
      <c r="J11" s="78">
        <f>I11/'1.1. Кол-во ГС'!L13</f>
        <v>0.14914818386370943</v>
      </c>
      <c r="K11" s="50">
        <v>61</v>
      </c>
      <c r="L11" s="78">
        <f>K11/'1.1. Кол-во ГС'!L13</f>
        <v>1.9607843137254902E-2</v>
      </c>
      <c r="M11" s="13">
        <v>40</v>
      </c>
      <c r="O11" s="53" t="b">
        <f>C11+E11+G11+I11+K11='1.1. Кол-во ГС'!L13</f>
        <v>1</v>
      </c>
    </row>
    <row r="12" spans="2:15" ht="30" customHeight="1" thickBot="1" x14ac:dyDescent="0.25">
      <c r="B12" s="127" t="s">
        <v>7</v>
      </c>
      <c r="C12" s="50">
        <v>231</v>
      </c>
      <c r="D12" s="78">
        <f>C12/'1.1. Кол-во ГС'!L14</f>
        <v>0.12741312741312741</v>
      </c>
      <c r="E12" s="134">
        <v>570</v>
      </c>
      <c r="F12" s="78">
        <f>E12/'1.1. Кол-во ГС'!L14</f>
        <v>0.31439602868174299</v>
      </c>
      <c r="G12" s="50">
        <v>663</v>
      </c>
      <c r="H12" s="78">
        <f>G12/'1.1. Кол-во ГС'!L14</f>
        <v>0.36569222283507996</v>
      </c>
      <c r="I12" s="50">
        <v>299</v>
      </c>
      <c r="J12" s="78">
        <f>I12/'1.1. Кол-во ГС'!L14</f>
        <v>0.1649200220628792</v>
      </c>
      <c r="K12" s="50">
        <v>50</v>
      </c>
      <c r="L12" s="78">
        <f>K12/'1.1. Кол-во ГС'!L14</f>
        <v>2.7578599007170437E-2</v>
      </c>
      <c r="M12" s="13">
        <v>42</v>
      </c>
      <c r="O12" s="53" t="b">
        <f>C12+E12+G12+I12+K12='1.1. Кол-во ГС'!L14</f>
        <v>1</v>
      </c>
    </row>
    <row r="13" spans="2:15" ht="30" customHeight="1" thickBot="1" x14ac:dyDescent="0.25">
      <c r="B13" s="127" t="s">
        <v>8</v>
      </c>
      <c r="C13" s="50">
        <v>531</v>
      </c>
      <c r="D13" s="78">
        <f>C13/'1.1. Кол-во ГС'!L15</f>
        <v>0.14122340425531915</v>
      </c>
      <c r="E13" s="134">
        <v>1242</v>
      </c>
      <c r="F13" s="78">
        <f>E13/'1.1. Кол-во ГС'!L15</f>
        <v>0.3303191489361702</v>
      </c>
      <c r="G13" s="50">
        <v>1173</v>
      </c>
      <c r="H13" s="78">
        <f>G13/'1.1. Кол-во ГС'!L15</f>
        <v>0.31196808510638296</v>
      </c>
      <c r="I13" s="50">
        <v>678</v>
      </c>
      <c r="J13" s="78">
        <f>I13/'1.1. Кол-во ГС'!L15</f>
        <v>0.18031914893617021</v>
      </c>
      <c r="K13" s="50">
        <v>136</v>
      </c>
      <c r="L13" s="78">
        <f>K13/'1.1. Кол-во ГС'!L15</f>
        <v>3.6170212765957444E-2</v>
      </c>
      <c r="M13" s="13">
        <v>43</v>
      </c>
      <c r="O13" s="53" t="b">
        <f>C13+E13+G13+I13+K13='1.1. Кол-во ГС'!L15</f>
        <v>1</v>
      </c>
    </row>
    <row r="14" spans="2:15" ht="30" customHeight="1" thickBot="1" x14ac:dyDescent="0.25">
      <c r="B14" s="127" t="s">
        <v>9</v>
      </c>
      <c r="C14" s="50">
        <v>264</v>
      </c>
      <c r="D14" s="78">
        <f>C14/'1.1. Кол-во ГС'!L16</f>
        <v>0.13101736972704714</v>
      </c>
      <c r="E14" s="134">
        <v>662</v>
      </c>
      <c r="F14" s="78">
        <f>E14/'1.1. Кол-во ГС'!L16</f>
        <v>0.32853598014888336</v>
      </c>
      <c r="G14" s="50">
        <v>690</v>
      </c>
      <c r="H14" s="78">
        <f>G14/'1.1. Кол-во ГС'!L16</f>
        <v>0.34243176178660051</v>
      </c>
      <c r="I14" s="50">
        <v>343</v>
      </c>
      <c r="J14" s="78">
        <f>I14/'1.1. Кол-во ГС'!L16</f>
        <v>0.17022332506203475</v>
      </c>
      <c r="K14" s="50">
        <v>56</v>
      </c>
      <c r="L14" s="78">
        <f>K14/'1.1. Кол-во ГС'!L16</f>
        <v>2.7791563275434243E-2</v>
      </c>
      <c r="M14" s="13">
        <v>42</v>
      </c>
      <c r="O14" s="53" t="b">
        <f>C14+E14+G14+I14+K14='1.1. Кол-во ГС'!L16</f>
        <v>1</v>
      </c>
    </row>
    <row r="15" spans="2:15" ht="30" customHeight="1" thickBot="1" x14ac:dyDescent="0.25">
      <c r="B15" s="127" t="s">
        <v>10</v>
      </c>
      <c r="C15" s="50">
        <v>167</v>
      </c>
      <c r="D15" s="78">
        <f>C15/'1.1. Кол-во ГС'!L17</f>
        <v>0.11446196024674435</v>
      </c>
      <c r="E15" s="134">
        <v>554</v>
      </c>
      <c r="F15" s="78">
        <f>E15/'1.1. Кол-во ГС'!L17</f>
        <v>0.37971213159698425</v>
      </c>
      <c r="G15" s="50">
        <v>434</v>
      </c>
      <c r="H15" s="78">
        <f>G15/'1.1. Кол-во ГС'!L17</f>
        <v>0.297464016449623</v>
      </c>
      <c r="I15" s="50">
        <v>246</v>
      </c>
      <c r="J15" s="78">
        <f>I15/'1.1. Кол-во ГС'!L17</f>
        <v>0.16860863605209048</v>
      </c>
      <c r="K15" s="50">
        <v>58</v>
      </c>
      <c r="L15" s="78">
        <f>K15/'1.1. Кол-во ГС'!L17</f>
        <v>3.9753255654557916E-2</v>
      </c>
      <c r="M15" s="13">
        <v>42</v>
      </c>
      <c r="O15" s="53" t="b">
        <f>C15+E15+G15+I15+K15='1.1. Кол-во ГС'!L17</f>
        <v>1</v>
      </c>
    </row>
    <row r="16" spans="2:15" ht="30" customHeight="1" thickBot="1" x14ac:dyDescent="0.25">
      <c r="B16" s="127" t="s">
        <v>11</v>
      </c>
      <c r="C16" s="50">
        <v>513</v>
      </c>
      <c r="D16" s="78">
        <f>C16/'1.1. Кол-во ГС'!L18</f>
        <v>0.13143735588009223</v>
      </c>
      <c r="E16" s="134">
        <v>1191</v>
      </c>
      <c r="F16" s="78">
        <f>E16/'1.1. Кол-во ГС'!L18</f>
        <v>0.30514988470407378</v>
      </c>
      <c r="G16" s="50">
        <v>1387</v>
      </c>
      <c r="H16" s="78">
        <f>G16/'1.1. Кол-во ГС'!L18</f>
        <v>0.35536766589802715</v>
      </c>
      <c r="I16" s="50">
        <v>718</v>
      </c>
      <c r="J16" s="78">
        <f>I16/'1.1. Кол-во ГС'!L18</f>
        <v>0.18396105559825776</v>
      </c>
      <c r="K16" s="50">
        <v>94</v>
      </c>
      <c r="L16" s="78">
        <f>K16/'1.1. Кол-во ГС'!L18</f>
        <v>2.4084037919549064E-2</v>
      </c>
      <c r="M16" s="13">
        <v>43</v>
      </c>
      <c r="O16" s="53" t="b">
        <f>C16+E16+G16+I16+K16='1.1. Кол-во ГС'!L18</f>
        <v>1</v>
      </c>
    </row>
    <row r="17" spans="2:15" ht="30" customHeight="1" thickBot="1" x14ac:dyDescent="0.25">
      <c r="B17" s="127" t="s">
        <v>12</v>
      </c>
      <c r="C17" s="50">
        <v>292</v>
      </c>
      <c r="D17" s="78">
        <f>C17/'1.1. Кол-во ГС'!L19</f>
        <v>0.12521440823327615</v>
      </c>
      <c r="E17" s="134">
        <v>760</v>
      </c>
      <c r="F17" s="78">
        <f>E17/'1.1. Кол-во ГС'!L19</f>
        <v>0.32590051457975988</v>
      </c>
      <c r="G17" s="50">
        <v>708</v>
      </c>
      <c r="H17" s="78">
        <f>G17/'1.1. Кол-во ГС'!L19</f>
        <v>0.30360205831903947</v>
      </c>
      <c r="I17" s="50">
        <v>492</v>
      </c>
      <c r="J17" s="78">
        <f>I17/'1.1. Кол-во ГС'!L19</f>
        <v>0.21097770154373929</v>
      </c>
      <c r="K17" s="50">
        <v>80</v>
      </c>
      <c r="L17" s="78">
        <f>K17/'1.1. Кол-во ГС'!L19</f>
        <v>3.430531732418525E-2</v>
      </c>
      <c r="M17" s="13">
        <v>42</v>
      </c>
      <c r="O17" s="53" t="b">
        <f>C17+E17+G17+I17+K17='1.1. Кол-во ГС'!L19</f>
        <v>1</v>
      </c>
    </row>
    <row r="18" spans="2:15" ht="30" customHeight="1" thickBot="1" x14ac:dyDescent="0.25">
      <c r="B18" s="127" t="s">
        <v>13</v>
      </c>
      <c r="C18" s="50">
        <v>129</v>
      </c>
      <c r="D18" s="78">
        <f>C18/'1.1. Кол-во ГС'!L20</f>
        <v>9.641255605381166E-2</v>
      </c>
      <c r="E18" s="134">
        <v>499</v>
      </c>
      <c r="F18" s="78">
        <f>E18/'1.1. Кол-во ГС'!L20</f>
        <v>0.37294469357249627</v>
      </c>
      <c r="G18" s="50">
        <v>448</v>
      </c>
      <c r="H18" s="78">
        <f>G18/'1.1. Кол-во ГС'!L20</f>
        <v>0.33482810164424515</v>
      </c>
      <c r="I18" s="50">
        <v>245</v>
      </c>
      <c r="J18" s="78">
        <f>I18/'1.1. Кол-во ГС'!L20</f>
        <v>0.18310911808669655</v>
      </c>
      <c r="K18" s="50">
        <v>17</v>
      </c>
      <c r="L18" s="78">
        <f>K18/'1.1. Кол-во ГС'!L20</f>
        <v>1.2705530642750373E-2</v>
      </c>
      <c r="M18" s="13">
        <v>42</v>
      </c>
      <c r="O18" s="53" t="b">
        <f>C18+E18+G18+I18+K18='1.1. Кол-во ГС'!L20</f>
        <v>1</v>
      </c>
    </row>
    <row r="19" spans="2:15" ht="30" customHeight="1" thickBot="1" x14ac:dyDescent="0.25">
      <c r="B19" s="128" t="s">
        <v>16</v>
      </c>
      <c r="C19" s="9">
        <f>SUM(C5:C18)</f>
        <v>5322</v>
      </c>
      <c r="D19" s="103">
        <f>C19/'1.1. Кол-во ГС'!L21</f>
        <v>0.15219629375428964</v>
      </c>
      <c r="E19" s="9">
        <f>SUM(E5:E18)</f>
        <v>11912</v>
      </c>
      <c r="F19" s="103">
        <f>E19/'1.1. Кол-во ГС'!L21</f>
        <v>0.34065431251429878</v>
      </c>
      <c r="G19" s="9">
        <f>SUM(G5:G18)</f>
        <v>10830</v>
      </c>
      <c r="H19" s="103">
        <f>G19/'1.1. Кол-во ГС'!L21</f>
        <v>0.30971173644474947</v>
      </c>
      <c r="I19" s="9">
        <f>SUM(I5:I18)</f>
        <v>5946</v>
      </c>
      <c r="J19" s="103">
        <f>I19/'1.1. Кол-во ГС'!L21</f>
        <v>0.17004118050789294</v>
      </c>
      <c r="K19" s="9">
        <f>SUM(K5:K18)</f>
        <v>958</v>
      </c>
      <c r="L19" s="103">
        <f>K19/'1.1. Кол-во ГС'!L21</f>
        <v>2.739647677876916E-2</v>
      </c>
      <c r="M19" s="11">
        <f>AVERAGE(M5:M18)</f>
        <v>41.357142857142854</v>
      </c>
      <c r="O19" s="53" t="b">
        <f>C19+E19+G19+I19+K19='1.1. Кол-во ГС'!L21</f>
        <v>1</v>
      </c>
    </row>
  </sheetData>
  <sheetProtection formatCells="0" formatColumns="0" formatRows="0" selectLockedCells="1"/>
  <mergeCells count="1">
    <mergeCell ref="B2:M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095B-85D6-44D5-BC41-4912308D7CAC}">
  <dimension ref="B2:O21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1.140625" style="2" customWidth="1"/>
    <col min="2" max="2" width="31.42578125" style="2" customWidth="1"/>
    <col min="3" max="3" width="9.7109375" style="2" customWidth="1"/>
    <col min="4" max="4" width="11.85546875" style="2" customWidth="1"/>
    <col min="5" max="5" width="9.7109375" style="2" customWidth="1"/>
    <col min="6" max="6" width="11.7109375" style="2" customWidth="1"/>
    <col min="7" max="7" width="9.7109375" style="2" customWidth="1"/>
    <col min="8" max="8" width="12.28515625" style="2" customWidth="1"/>
    <col min="9" max="9" width="9.7109375" style="2" customWidth="1"/>
    <col min="10" max="10" width="11.85546875" style="2" customWidth="1"/>
    <col min="11" max="11" width="9.7109375" style="2" customWidth="1"/>
    <col min="12" max="12" width="12.140625" style="2" customWidth="1"/>
    <col min="13" max="13" width="12.42578125" style="2" customWidth="1"/>
    <col min="14" max="14" width="1.5703125" style="2" customWidth="1"/>
    <col min="15" max="15" width="10.140625" style="2" bestFit="1" customWidth="1"/>
    <col min="16" max="16384" width="9.140625" style="2"/>
  </cols>
  <sheetData>
    <row r="2" spans="2:15" ht="20.25" x14ac:dyDescent="0.3">
      <c r="B2" s="195" t="s">
        <v>34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</row>
    <row r="3" spans="2:15" ht="15.75" x14ac:dyDescent="0.2">
      <c r="L3" s="8"/>
    </row>
    <row r="4" spans="2:15" ht="68.25" customHeight="1" thickBot="1" x14ac:dyDescent="0.25">
      <c r="B4" s="29" t="s">
        <v>14</v>
      </c>
      <c r="C4" s="30" t="s">
        <v>26</v>
      </c>
      <c r="D4" s="31" t="s">
        <v>27</v>
      </c>
      <c r="E4" s="30" t="s">
        <v>28</v>
      </c>
      <c r="F4" s="31" t="s">
        <v>27</v>
      </c>
      <c r="G4" s="30" t="s">
        <v>29</v>
      </c>
      <c r="H4" s="31" t="s">
        <v>27</v>
      </c>
      <c r="I4" s="30" t="s">
        <v>30</v>
      </c>
      <c r="J4" s="31" t="s">
        <v>27</v>
      </c>
      <c r="K4" s="30" t="s">
        <v>31</v>
      </c>
      <c r="L4" s="31" t="s">
        <v>27</v>
      </c>
      <c r="M4" s="30" t="s">
        <v>32</v>
      </c>
    </row>
    <row r="5" spans="2:15" ht="30" customHeight="1" thickBot="1" x14ac:dyDescent="0.25">
      <c r="B5" s="127" t="s">
        <v>0</v>
      </c>
      <c r="C5" s="49">
        <v>872</v>
      </c>
      <c r="D5" s="78">
        <f>C5/'1.2. Кол-во МС'!H7</f>
        <v>0.1089319175515303</v>
      </c>
      <c r="E5" s="134">
        <v>2856</v>
      </c>
      <c r="F5" s="78">
        <f>E5/'1.2. Кол-во МС'!H7</f>
        <v>0.35677701436602122</v>
      </c>
      <c r="G5" s="49">
        <v>2492</v>
      </c>
      <c r="H5" s="78">
        <f>G5/'1.2. Кол-во МС'!H7</f>
        <v>0.31130543410368522</v>
      </c>
      <c r="I5" s="49">
        <v>1601</v>
      </c>
      <c r="J5" s="78">
        <f>I5/'1.2. Кол-во МС'!H7</f>
        <v>0.2</v>
      </c>
      <c r="K5" s="49">
        <v>184</v>
      </c>
      <c r="L5" s="78">
        <f>K5/'1.2. Кол-во МС'!H7</f>
        <v>2.2985633978763274E-2</v>
      </c>
      <c r="M5" s="13">
        <v>42</v>
      </c>
      <c r="O5" s="53" t="b">
        <f>C5+E5+G5+I5+K5='1.2. Кол-во МС'!H7</f>
        <v>1</v>
      </c>
    </row>
    <row r="6" spans="2:15" ht="30" customHeight="1" thickBot="1" x14ac:dyDescent="0.25">
      <c r="B6" s="127" t="s">
        <v>1</v>
      </c>
      <c r="C6" s="50">
        <v>178</v>
      </c>
      <c r="D6" s="78">
        <f>C6/'1.2. Кол-во МС'!H8</f>
        <v>0.11424903722721438</v>
      </c>
      <c r="E6" s="134">
        <v>521</v>
      </c>
      <c r="F6" s="78">
        <f>E6/'1.2. Кол-во МС'!H8</f>
        <v>0.33440308087291398</v>
      </c>
      <c r="G6" s="50">
        <v>420</v>
      </c>
      <c r="H6" s="78">
        <f>G6/'1.2. Кол-во МС'!H8</f>
        <v>0.26957637997432604</v>
      </c>
      <c r="I6" s="50">
        <v>375</v>
      </c>
      <c r="J6" s="78">
        <f>I6/'1.2. Кол-во МС'!H8</f>
        <v>0.24069319640564826</v>
      </c>
      <c r="K6" s="50">
        <v>64</v>
      </c>
      <c r="L6" s="78">
        <f>K6/'1.2. Кол-во МС'!H8</f>
        <v>4.1078305519897301E-2</v>
      </c>
      <c r="M6" s="13">
        <v>43</v>
      </c>
      <c r="O6" s="53" t="b">
        <f>C6+E6+G6+I6+K6='1.2. Кол-во МС'!H8</f>
        <v>1</v>
      </c>
    </row>
    <row r="7" spans="2:15" ht="30" customHeight="1" thickBot="1" x14ac:dyDescent="0.25">
      <c r="B7" s="127" t="s">
        <v>2</v>
      </c>
      <c r="C7" s="50">
        <v>190</v>
      </c>
      <c r="D7" s="78">
        <f>C7/'1.2. Кол-во МС'!H9</f>
        <v>0.1009028146574615</v>
      </c>
      <c r="E7" s="134">
        <v>539</v>
      </c>
      <c r="F7" s="78">
        <f>E7/'1.2. Кол-во МС'!H9</f>
        <v>0.28624535315985128</v>
      </c>
      <c r="G7" s="50">
        <v>575</v>
      </c>
      <c r="H7" s="78">
        <f>G7/'1.2. Кол-во МС'!H9</f>
        <v>0.3053637812002124</v>
      </c>
      <c r="I7" s="50">
        <v>478</v>
      </c>
      <c r="J7" s="78">
        <f>I7/'1.2. Кол-во МС'!H9</f>
        <v>0.25385023898035053</v>
      </c>
      <c r="K7" s="50">
        <v>101</v>
      </c>
      <c r="L7" s="78">
        <f>K7/'1.2. Кол-во МС'!H9</f>
        <v>5.3637812002124273E-2</v>
      </c>
      <c r="M7" s="13">
        <v>41</v>
      </c>
      <c r="O7" s="53" t="b">
        <f>C7+E7+G7+I7+K7='1.2. Кол-во МС'!H9</f>
        <v>1</v>
      </c>
    </row>
    <row r="8" spans="2:15" ht="30" customHeight="1" thickBot="1" x14ac:dyDescent="0.25">
      <c r="B8" s="127" t="s">
        <v>3</v>
      </c>
      <c r="C8" s="49">
        <v>900</v>
      </c>
      <c r="D8" s="78">
        <f>C8/'1.2. Кол-во МС'!H10</f>
        <v>0.14995001666111296</v>
      </c>
      <c r="E8" s="134">
        <v>1963</v>
      </c>
      <c r="F8" s="78">
        <f>E8/'1.2. Кол-во МС'!H10</f>
        <v>0.3270576474508497</v>
      </c>
      <c r="G8" s="49">
        <v>1832</v>
      </c>
      <c r="H8" s="78">
        <f>G8/'1.2. Кол-во МС'!H10</f>
        <v>0.30523158947017659</v>
      </c>
      <c r="I8" s="49">
        <v>1168</v>
      </c>
      <c r="J8" s="78">
        <f>I8/'1.2. Кол-во МС'!H10</f>
        <v>0.19460179940019992</v>
      </c>
      <c r="K8" s="49">
        <v>139</v>
      </c>
      <c r="L8" s="78">
        <f>K8/'1.2. Кол-во МС'!H10</f>
        <v>2.3158947017660778E-2</v>
      </c>
      <c r="M8" s="13">
        <v>42</v>
      </c>
      <c r="O8" s="53" t="b">
        <f>C8+E8+G8+I8+K8='1.2. Кол-во МС'!H10</f>
        <v>1</v>
      </c>
    </row>
    <row r="9" spans="2:15" ht="30" customHeight="1" thickBot="1" x14ac:dyDescent="0.25">
      <c r="B9" s="127" t="s">
        <v>4</v>
      </c>
      <c r="C9" s="50">
        <v>254</v>
      </c>
      <c r="D9" s="78">
        <f>C9/'1.2. Кол-во МС'!H11</f>
        <v>8.583981074687394E-2</v>
      </c>
      <c r="E9" s="134">
        <v>931</v>
      </c>
      <c r="F9" s="78">
        <f>E9/'1.2. Кол-во МС'!H11</f>
        <v>0.31463332206826633</v>
      </c>
      <c r="G9" s="50">
        <v>1050</v>
      </c>
      <c r="H9" s="78">
        <f>G9/'1.2. Кол-во МС'!H11</f>
        <v>0.35484961135518756</v>
      </c>
      <c r="I9" s="50">
        <v>652</v>
      </c>
      <c r="J9" s="78">
        <f>I9/'1.2. Кол-во МС'!H11</f>
        <v>0.22034471105103076</v>
      </c>
      <c r="K9" s="50">
        <v>72</v>
      </c>
      <c r="L9" s="78">
        <f>K9/'1.2. Кол-во МС'!H11</f>
        <v>2.4332544778641434E-2</v>
      </c>
      <c r="M9" s="33">
        <v>43</v>
      </c>
      <c r="O9" s="53" t="b">
        <f>C9+E9+G9+I9+K9='1.2. Кол-во МС'!H11</f>
        <v>1</v>
      </c>
    </row>
    <row r="10" spans="2:15" ht="30" customHeight="1" thickBot="1" x14ac:dyDescent="0.25">
      <c r="B10" s="127" t="s">
        <v>5</v>
      </c>
      <c r="C10" s="51">
        <v>270</v>
      </c>
      <c r="D10" s="78">
        <f>C10/'1.2. Кол-во МС'!H12</f>
        <v>0.11925795053003534</v>
      </c>
      <c r="E10" s="51">
        <v>697</v>
      </c>
      <c r="F10" s="78">
        <f>E10/'1.2. Кол-во МС'!H12</f>
        <v>0.30786219081272087</v>
      </c>
      <c r="G10" s="51">
        <v>742</v>
      </c>
      <c r="H10" s="78">
        <f>G10/'1.2. Кол-во МС'!H12</f>
        <v>0.32773851590106007</v>
      </c>
      <c r="I10" s="51">
        <v>468</v>
      </c>
      <c r="J10" s="78">
        <f>I10/'1.2. Кол-во МС'!H12</f>
        <v>0.20671378091872791</v>
      </c>
      <c r="K10" s="51">
        <v>87</v>
      </c>
      <c r="L10" s="78">
        <f>K10/'1.2. Кол-во МС'!H12</f>
        <v>3.8427561837455833E-2</v>
      </c>
      <c r="M10" s="33">
        <v>42</v>
      </c>
      <c r="O10" s="53" t="b">
        <f>C10+E10+G10+I10+K10='1.2. Кол-во МС'!H12</f>
        <v>1</v>
      </c>
    </row>
    <row r="11" spans="2:15" ht="30" customHeight="1" thickBot="1" x14ac:dyDescent="0.25">
      <c r="B11" s="127" t="s">
        <v>6</v>
      </c>
      <c r="C11" s="50">
        <v>760</v>
      </c>
      <c r="D11" s="78">
        <f>C11/'1.2. Кол-во МС'!H13</f>
        <v>0.11328066775972574</v>
      </c>
      <c r="E11" s="134">
        <v>2323</v>
      </c>
      <c r="F11" s="78">
        <f>E11/'1.2. Кол-во МС'!H13</f>
        <v>0.34625130421821432</v>
      </c>
      <c r="G11" s="50">
        <v>2225</v>
      </c>
      <c r="H11" s="78">
        <f>G11/'1.2. Кол-во МС'!H13</f>
        <v>0.33164406021761811</v>
      </c>
      <c r="I11" s="50">
        <v>1216</v>
      </c>
      <c r="J11" s="78">
        <f>I11/'1.2. Кол-во МС'!H13</f>
        <v>0.18124906841556118</v>
      </c>
      <c r="K11" s="50">
        <v>185</v>
      </c>
      <c r="L11" s="78">
        <f>K11/'1.2. Кол-во МС'!H13</f>
        <v>2.7574899388880608E-2</v>
      </c>
      <c r="M11" s="13">
        <v>41</v>
      </c>
      <c r="O11" s="53" t="b">
        <f>C11+E11+G11+I11+K11='1.2. Кол-во МС'!H13</f>
        <v>1</v>
      </c>
    </row>
    <row r="12" spans="2:15" ht="30" customHeight="1" thickBot="1" x14ac:dyDescent="0.25">
      <c r="B12" s="127" t="s">
        <v>7</v>
      </c>
      <c r="C12" s="50">
        <v>371</v>
      </c>
      <c r="D12" s="78">
        <f>C12/'1.2. Кол-во МС'!H14</f>
        <v>9.3029087261785354E-2</v>
      </c>
      <c r="E12" s="134">
        <v>1183</v>
      </c>
      <c r="F12" s="78">
        <f>E12/'1.2. Кол-во МС'!H14</f>
        <v>0.29663991975927784</v>
      </c>
      <c r="G12" s="50">
        <v>1309</v>
      </c>
      <c r="H12" s="78">
        <f>G12/'1.2. Кол-во МС'!H14</f>
        <v>0.32823470411233702</v>
      </c>
      <c r="I12" s="50">
        <v>960</v>
      </c>
      <c r="J12" s="78">
        <f>I12/'1.2. Кол-во МС'!H14</f>
        <v>0.24072216649949849</v>
      </c>
      <c r="K12" s="50">
        <v>165</v>
      </c>
      <c r="L12" s="78">
        <f>K12/'1.2. Кол-во МС'!H14</f>
        <v>4.1374122367101307E-2</v>
      </c>
      <c r="M12" s="13">
        <v>44</v>
      </c>
      <c r="O12" s="53" t="b">
        <f>C12+E12+G12+I12+K12='1.2. Кол-во МС'!H14</f>
        <v>1</v>
      </c>
    </row>
    <row r="13" spans="2:15" ht="30" customHeight="1" thickBot="1" x14ac:dyDescent="0.25">
      <c r="B13" s="127" t="s">
        <v>8</v>
      </c>
      <c r="C13" s="50">
        <v>712</v>
      </c>
      <c r="D13" s="78">
        <f>C13/'1.2. Кол-во МС'!H15</f>
        <v>9.3389296956977966E-2</v>
      </c>
      <c r="E13" s="134">
        <v>2239</v>
      </c>
      <c r="F13" s="78">
        <f>E13/'1.2. Кол-во МС'!H15</f>
        <v>0.29367785939139557</v>
      </c>
      <c r="G13" s="50">
        <v>2552</v>
      </c>
      <c r="H13" s="78">
        <f>G13/'1.2. Кол-во МС'!H15</f>
        <v>0.33473242392444913</v>
      </c>
      <c r="I13" s="50">
        <v>1789</v>
      </c>
      <c r="J13" s="78">
        <f>I13/'1.2. Кол-во МС'!H15</f>
        <v>0.23465372507869883</v>
      </c>
      <c r="K13" s="50">
        <v>332</v>
      </c>
      <c r="L13" s="78">
        <f>K13/'1.2. Кол-во МС'!H15</f>
        <v>4.354669464847849E-2</v>
      </c>
      <c r="M13" s="13">
        <v>44</v>
      </c>
      <c r="O13" s="53" t="b">
        <f>C13+E13+G13+I13+K13='1.2. Кол-во МС'!H15</f>
        <v>1</v>
      </c>
    </row>
    <row r="14" spans="2:15" ht="30" customHeight="1" thickBot="1" x14ac:dyDescent="0.25">
      <c r="B14" s="127" t="s">
        <v>9</v>
      </c>
      <c r="C14" s="50">
        <v>360</v>
      </c>
      <c r="D14" s="78">
        <f>C14/'1.2. Кол-во МС'!H16</f>
        <v>7.4781886165351058E-2</v>
      </c>
      <c r="E14" s="134">
        <v>1501</v>
      </c>
      <c r="F14" s="78">
        <f>E14/'1.2. Кол-во МС'!H16</f>
        <v>0.31179891981719982</v>
      </c>
      <c r="G14" s="50">
        <v>1564</v>
      </c>
      <c r="H14" s="78">
        <f>G14/'1.2. Кол-во МС'!H16</f>
        <v>0.32488574989613628</v>
      </c>
      <c r="I14" s="50">
        <v>1176</v>
      </c>
      <c r="J14" s="78">
        <f>I14/'1.2. Кол-во МС'!H16</f>
        <v>0.24428749480681347</v>
      </c>
      <c r="K14" s="50">
        <v>213</v>
      </c>
      <c r="L14" s="78">
        <f>K14/'1.2. Кол-во МС'!H16</f>
        <v>4.4245949314499378E-2</v>
      </c>
      <c r="M14" s="13">
        <v>44</v>
      </c>
      <c r="O14" s="53" t="b">
        <f>C14+E14+G14+I14+K14='1.2. Кол-во МС'!H16</f>
        <v>1</v>
      </c>
    </row>
    <row r="15" spans="2:15" ht="30" customHeight="1" thickBot="1" x14ac:dyDescent="0.25">
      <c r="B15" s="127" t="s">
        <v>10</v>
      </c>
      <c r="C15" s="50">
        <v>243</v>
      </c>
      <c r="D15" s="78">
        <f>C15/'1.2. Кол-во МС'!H17</f>
        <v>7.5583203732503892E-2</v>
      </c>
      <c r="E15" s="134">
        <v>900</v>
      </c>
      <c r="F15" s="78">
        <f>E15/'1.2. Кол-во МС'!H17</f>
        <v>0.27993779160186627</v>
      </c>
      <c r="G15" s="50">
        <v>1029</v>
      </c>
      <c r="H15" s="78">
        <f>G15/'1.2. Кол-во МС'!H17</f>
        <v>0.32006220839813376</v>
      </c>
      <c r="I15" s="50">
        <v>837</v>
      </c>
      <c r="J15" s="78">
        <f>I15/'1.2. Кол-во МС'!H17</f>
        <v>0.26034214618973561</v>
      </c>
      <c r="K15" s="50">
        <v>206</v>
      </c>
      <c r="L15" s="78">
        <f>K15/'1.2. Кол-во МС'!H17</f>
        <v>6.4074650077760503E-2</v>
      </c>
      <c r="M15" s="13">
        <v>46</v>
      </c>
      <c r="O15" s="53" t="b">
        <f>C15+E15+G15+I15+K15='1.2. Кол-во МС'!H17</f>
        <v>1</v>
      </c>
    </row>
    <row r="16" spans="2:15" ht="30" customHeight="1" thickBot="1" x14ac:dyDescent="0.25">
      <c r="B16" s="127" t="s">
        <v>11</v>
      </c>
      <c r="C16" s="50">
        <v>501</v>
      </c>
      <c r="D16" s="78">
        <f>C16/'1.2. Кол-во МС'!H18</f>
        <v>8.407450914582984E-2</v>
      </c>
      <c r="E16" s="134">
        <v>1721</v>
      </c>
      <c r="F16" s="78">
        <f>E16/'1.2. Кол-во МС'!H18</f>
        <v>0.28880684678637353</v>
      </c>
      <c r="G16" s="50">
        <v>2114</v>
      </c>
      <c r="H16" s="78">
        <f>G16/'1.2. Кол-во МС'!H18</f>
        <v>0.35475750964927</v>
      </c>
      <c r="I16" s="50">
        <v>1348</v>
      </c>
      <c r="J16" s="78">
        <f>I16/'1.2. Кол-во МС'!H18</f>
        <v>0.22621245175364993</v>
      </c>
      <c r="K16" s="50">
        <v>275</v>
      </c>
      <c r="L16" s="78">
        <f>K16/'1.2. Кол-во МС'!H18</f>
        <v>4.6148682664876657E-2</v>
      </c>
      <c r="M16" s="13">
        <v>36</v>
      </c>
      <c r="O16" s="53" t="b">
        <f>C16+E16+G16+I16+K16='1.2. Кол-во МС'!H18</f>
        <v>1</v>
      </c>
    </row>
    <row r="17" spans="2:15" ht="30" customHeight="1" thickBot="1" x14ac:dyDescent="0.25">
      <c r="B17" s="127" t="s">
        <v>12</v>
      </c>
      <c r="C17" s="50">
        <v>554</v>
      </c>
      <c r="D17" s="78">
        <f>C17/'1.2. Кол-во МС'!H19</f>
        <v>0.10994244889859099</v>
      </c>
      <c r="E17" s="134">
        <v>1629</v>
      </c>
      <c r="F17" s="78">
        <f>E17/'1.2. Кол-во МС'!H19</f>
        <v>0.32327842825957531</v>
      </c>
      <c r="G17" s="50">
        <v>1568</v>
      </c>
      <c r="H17" s="78">
        <f>G17/'1.2. Кол-во МС'!H19</f>
        <v>0.31117285175630083</v>
      </c>
      <c r="I17" s="50">
        <v>1051</v>
      </c>
      <c r="J17" s="78">
        <f>I17/'1.2. Кол-во МС'!H19</f>
        <v>0.20857312958920421</v>
      </c>
      <c r="K17" s="50">
        <v>237</v>
      </c>
      <c r="L17" s="78">
        <f>K17/'1.2. Кол-во МС'!H19</f>
        <v>4.7033141496328638E-2</v>
      </c>
      <c r="M17" s="13">
        <v>42</v>
      </c>
      <c r="O17" s="53" t="b">
        <f>C17+E17+G17+I17+K17='1.2. Кол-во МС'!H19</f>
        <v>1</v>
      </c>
    </row>
    <row r="18" spans="2:15" ht="30" customHeight="1" thickBot="1" x14ac:dyDescent="0.25">
      <c r="B18" s="127" t="s">
        <v>13</v>
      </c>
      <c r="C18" s="50">
        <v>217</v>
      </c>
      <c r="D18" s="78">
        <f>C18/'1.2. Кол-во МС'!H20</f>
        <v>0.11505832449628844</v>
      </c>
      <c r="E18" s="134">
        <v>554</v>
      </c>
      <c r="F18" s="78">
        <f>E18/'1.2. Кол-во МС'!H20</f>
        <v>0.29374337221633084</v>
      </c>
      <c r="G18" s="50">
        <v>604</v>
      </c>
      <c r="H18" s="78">
        <f>G18/'1.2. Кол-во МС'!H20</f>
        <v>0.32025450689289503</v>
      </c>
      <c r="I18" s="50">
        <v>423</v>
      </c>
      <c r="J18" s="78">
        <f>I18/'1.2. Кол-во МС'!H20</f>
        <v>0.22428419936373276</v>
      </c>
      <c r="K18" s="50">
        <v>88</v>
      </c>
      <c r="L18" s="78">
        <f>K18/'1.2. Кол-во МС'!H20</f>
        <v>4.6659597030752918E-2</v>
      </c>
      <c r="M18" s="13">
        <v>40</v>
      </c>
      <c r="O18" s="53" t="b">
        <f>C18+E18+G18+I18+K18='1.2. Кол-во МС'!H20</f>
        <v>1</v>
      </c>
    </row>
    <row r="19" spans="2:15" ht="30" customHeight="1" thickBot="1" x14ac:dyDescent="0.25">
      <c r="B19" s="128" t="s">
        <v>16</v>
      </c>
      <c r="C19" s="9">
        <f>SUM(C5:C18)</f>
        <v>6382</v>
      </c>
      <c r="D19" s="103">
        <f>C19/'1.2. Кол-во МС'!H21</f>
        <v>0.1030934496405783</v>
      </c>
      <c r="E19" s="9">
        <f>SUM(E5:E18)</f>
        <v>19557</v>
      </c>
      <c r="F19" s="103">
        <f>E19/'1.2. Кол-во МС'!H21</f>
        <v>0.31591955415556094</v>
      </c>
      <c r="G19" s="9">
        <f>SUM(G5:G18)</f>
        <v>20076</v>
      </c>
      <c r="H19" s="103">
        <f>G19/'1.2. Кол-во МС'!H21</f>
        <v>0.32430336806396898</v>
      </c>
      <c r="I19" s="9">
        <f>SUM(I5:I18)</f>
        <v>13542</v>
      </c>
      <c r="J19" s="103">
        <f>I19/'1.2. Кол-во МС'!H21</f>
        <v>0.21875454325175672</v>
      </c>
      <c r="K19" s="9">
        <f>SUM(K5:K18)</f>
        <v>2348</v>
      </c>
      <c r="L19" s="103">
        <f>K19/'1.2. Кол-во МС'!H21</f>
        <v>3.7929084888135046E-2</v>
      </c>
      <c r="M19" s="11">
        <f>AVERAGE(M5:M18)</f>
        <v>42.142857142857146</v>
      </c>
      <c r="O19" s="53" t="b">
        <f>C19+E19+G19+I19+K19='1.2. Кол-во МС'!H21</f>
        <v>1</v>
      </c>
    </row>
    <row r="21" spans="2:15" x14ac:dyDescent="0.2">
      <c r="E21" s="14"/>
      <c r="F21" s="14"/>
    </row>
  </sheetData>
  <sheetProtection formatCells="0" formatColumns="0" formatRows="0" selectLockedCells="1"/>
  <mergeCells count="1">
    <mergeCell ref="B2:M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6" orientation="landscape" r:id="rId1"/>
  <headerFooter alignWithMargins="0"/>
  <colBreaks count="1" manualBreakCount="1">
    <brk id="13" max="1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3AB2-5E69-462E-92F9-55CD1B6AC9A8}">
  <sheetPr>
    <pageSetUpPr fitToPage="1"/>
  </sheetPr>
  <dimension ref="B2:AA22"/>
  <sheetViews>
    <sheetView view="pageBreakPreview" zoomScale="75" zoomScaleNormal="80" zoomScaleSheetLayoutView="75" workbookViewId="0">
      <selection sqref="A1:A1048576"/>
    </sheetView>
  </sheetViews>
  <sheetFormatPr defaultRowHeight="12.75" x14ac:dyDescent="0.2"/>
  <cols>
    <col min="1" max="1" width="9.140625" style="2"/>
    <col min="2" max="2" width="31.42578125" style="15" customWidth="1"/>
    <col min="3" max="3" width="8.28515625" style="2" customWidth="1"/>
    <col min="4" max="4" width="8.7109375" style="2" customWidth="1"/>
    <col min="5" max="5" width="7.7109375" style="2" customWidth="1"/>
    <col min="6" max="6" width="8.85546875" style="2" customWidth="1"/>
    <col min="7" max="7" width="8.28515625" style="2" customWidth="1"/>
    <col min="8" max="8" width="8.5703125" style="2" customWidth="1"/>
    <col min="9" max="13" width="7.7109375" style="2" customWidth="1"/>
    <col min="14" max="14" width="9.140625" style="2" customWidth="1"/>
    <col min="15" max="15" width="7.7109375" style="2" customWidth="1"/>
    <col min="16" max="16" width="8.5703125" style="2" customWidth="1"/>
    <col min="17" max="17" width="7.7109375" style="2" customWidth="1"/>
    <col min="18" max="18" width="8.5703125" style="2" customWidth="1"/>
    <col min="19" max="19" width="7.7109375" style="2" customWidth="1"/>
    <col min="20" max="20" width="9.140625" style="2" customWidth="1"/>
    <col min="21" max="22" width="7.7109375" style="2" customWidth="1"/>
    <col min="23" max="23" width="1.42578125" style="2" customWidth="1"/>
    <col min="24" max="24" width="1.140625" style="2" customWidth="1"/>
    <col min="25" max="25" width="12.7109375" style="2" customWidth="1"/>
    <col min="26" max="26" width="12.85546875" style="2" customWidth="1"/>
    <col min="27" max="27" width="12.28515625" style="2" customWidth="1"/>
    <col min="28" max="16384" width="9.140625" style="2"/>
  </cols>
  <sheetData>
    <row r="2" spans="2:27" ht="20.25" x14ac:dyDescent="0.3">
      <c r="B2" s="195" t="s">
        <v>43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</row>
    <row r="3" spans="2:27" ht="15.75" x14ac:dyDescent="0.2">
      <c r="U3" s="8"/>
    </row>
    <row r="4" spans="2:27" ht="21" customHeight="1" x14ac:dyDescent="0.2">
      <c r="B4" s="209" t="s">
        <v>14</v>
      </c>
      <c r="C4" s="190" t="s">
        <v>35</v>
      </c>
      <c r="D4" s="191"/>
      <c r="E4" s="191"/>
      <c r="F4" s="191"/>
      <c r="G4" s="191"/>
      <c r="H4" s="191"/>
      <c r="I4" s="191"/>
      <c r="J4" s="192"/>
      <c r="K4" s="199" t="s">
        <v>163</v>
      </c>
      <c r="L4" s="200"/>
      <c r="M4" s="200"/>
      <c r="N4" s="200"/>
      <c r="O4" s="200"/>
      <c r="P4" s="200"/>
      <c r="Q4" s="200"/>
      <c r="R4" s="200"/>
      <c r="S4" s="200"/>
      <c r="T4" s="201"/>
      <c r="U4" s="193" t="s">
        <v>42</v>
      </c>
      <c r="V4" s="206" t="s">
        <v>36</v>
      </c>
      <c r="Y4" s="52"/>
    </row>
    <row r="5" spans="2:27" ht="29.25" customHeight="1" x14ac:dyDescent="0.2">
      <c r="B5" s="210"/>
      <c r="C5" s="193" t="s">
        <v>15</v>
      </c>
      <c r="D5" s="206" t="s">
        <v>36</v>
      </c>
      <c r="E5" s="190" t="s">
        <v>111</v>
      </c>
      <c r="F5" s="191"/>
      <c r="G5" s="191"/>
      <c r="H5" s="191"/>
      <c r="I5" s="191"/>
      <c r="J5" s="192"/>
      <c r="K5" s="202"/>
      <c r="L5" s="203"/>
      <c r="M5" s="203"/>
      <c r="N5" s="203"/>
      <c r="O5" s="203"/>
      <c r="P5" s="203"/>
      <c r="Q5" s="203"/>
      <c r="R5" s="203"/>
      <c r="S5" s="203"/>
      <c r="T5" s="204"/>
      <c r="U5" s="205"/>
      <c r="V5" s="207"/>
      <c r="Y5" s="52"/>
    </row>
    <row r="6" spans="2:27" ht="148.5" customHeight="1" thickBot="1" x14ac:dyDescent="0.25">
      <c r="B6" s="211"/>
      <c r="C6" s="194"/>
      <c r="D6" s="208"/>
      <c r="E6" s="35" t="s">
        <v>112</v>
      </c>
      <c r="F6" s="26" t="s">
        <v>27</v>
      </c>
      <c r="G6" s="35" t="s">
        <v>113</v>
      </c>
      <c r="H6" s="26" t="s">
        <v>27</v>
      </c>
      <c r="I6" s="35" t="s">
        <v>114</v>
      </c>
      <c r="J6" s="26" t="s">
        <v>27</v>
      </c>
      <c r="K6" s="34" t="s">
        <v>37</v>
      </c>
      <c r="L6" s="25" t="s">
        <v>27</v>
      </c>
      <c r="M6" s="34" t="s">
        <v>38</v>
      </c>
      <c r="N6" s="25" t="s">
        <v>27</v>
      </c>
      <c r="O6" s="34" t="s">
        <v>39</v>
      </c>
      <c r="P6" s="25" t="s">
        <v>27</v>
      </c>
      <c r="Q6" s="34" t="s">
        <v>40</v>
      </c>
      <c r="R6" s="25" t="s">
        <v>27</v>
      </c>
      <c r="S6" s="34" t="s">
        <v>41</v>
      </c>
      <c r="T6" s="25" t="s">
        <v>27</v>
      </c>
      <c r="U6" s="194"/>
      <c r="V6" s="208"/>
      <c r="Y6" s="52"/>
    </row>
    <row r="7" spans="2:27" ht="30" customHeight="1" x14ac:dyDescent="0.2">
      <c r="B7" s="127" t="s">
        <v>0</v>
      </c>
      <c r="C7" s="131">
        <f t="shared" ref="C7:C21" si="0">E7+G7+I7</f>
        <v>4552</v>
      </c>
      <c r="D7" s="78">
        <f>C7/'1.1. Кол-во ГС'!L7</f>
        <v>0.95973012861058404</v>
      </c>
      <c r="E7" s="134">
        <v>574</v>
      </c>
      <c r="F7" s="78">
        <f>E7/C7</f>
        <v>0.12609841827768015</v>
      </c>
      <c r="G7" s="134">
        <v>3740</v>
      </c>
      <c r="H7" s="65">
        <f>G7/C7</f>
        <v>0.82161687170474518</v>
      </c>
      <c r="I7" s="134">
        <v>238</v>
      </c>
      <c r="J7" s="65">
        <f>I7/C7</f>
        <v>5.228471001757469E-2</v>
      </c>
      <c r="K7" s="50">
        <v>347</v>
      </c>
      <c r="L7" s="78">
        <f>K7/C7</f>
        <v>7.6230228471001762E-2</v>
      </c>
      <c r="M7" s="50">
        <v>1130</v>
      </c>
      <c r="N7" s="78">
        <f>M7/C7</f>
        <v>0.24824253075571179</v>
      </c>
      <c r="O7" s="50">
        <v>1471</v>
      </c>
      <c r="P7" s="78">
        <f>O7/C7</f>
        <v>0.32315465729349735</v>
      </c>
      <c r="Q7" s="50">
        <v>649</v>
      </c>
      <c r="R7" s="78">
        <f>Q7/C7</f>
        <v>0.14257469244288226</v>
      </c>
      <c r="S7" s="50">
        <v>955</v>
      </c>
      <c r="T7" s="78">
        <f>S7/C7</f>
        <v>0.20979789103690685</v>
      </c>
      <c r="U7" s="50">
        <v>191</v>
      </c>
      <c r="V7" s="78">
        <f>U7/'1.1. Кол-во ГС'!L7</f>
        <v>4.0269871389415984E-2</v>
      </c>
      <c r="Y7" s="93" t="b">
        <f>K7+M7+O7+Q7+S7=C7</f>
        <v>1</v>
      </c>
      <c r="Z7" s="130" t="b">
        <f>C7=E7+G7+I7</f>
        <v>1</v>
      </c>
      <c r="AA7" s="130" t="b">
        <f>C7+U7='1.1. Кол-во ГС'!L7</f>
        <v>1</v>
      </c>
    </row>
    <row r="8" spans="2:27" ht="30" customHeight="1" x14ac:dyDescent="0.2">
      <c r="B8" s="127" t="s">
        <v>1</v>
      </c>
      <c r="C8" s="131">
        <f t="shared" si="0"/>
        <v>1113</v>
      </c>
      <c r="D8" s="78">
        <f>C8/'1.1. Кол-во ГС'!L8</f>
        <v>0.99910233393177739</v>
      </c>
      <c r="E8" s="134">
        <v>48</v>
      </c>
      <c r="F8" s="78">
        <f t="shared" ref="F8:F21" si="1">E8/C8</f>
        <v>4.3126684636118601E-2</v>
      </c>
      <c r="G8" s="134">
        <v>992</v>
      </c>
      <c r="H8" s="65">
        <f t="shared" ref="H8:H21" si="2">G8/C8</f>
        <v>0.89128481581311769</v>
      </c>
      <c r="I8" s="134">
        <v>73</v>
      </c>
      <c r="J8" s="65">
        <f t="shared" ref="J8:J21" si="3">I8/C8</f>
        <v>6.5588499550763707E-2</v>
      </c>
      <c r="K8" s="50">
        <v>88</v>
      </c>
      <c r="L8" s="78">
        <f t="shared" ref="L8:L21" si="4">K8/C8</f>
        <v>7.9065588499550768E-2</v>
      </c>
      <c r="M8" s="50">
        <v>273</v>
      </c>
      <c r="N8" s="78">
        <f t="shared" ref="N8:N21" si="5">M8/C8</f>
        <v>0.24528301886792453</v>
      </c>
      <c r="O8" s="50">
        <v>320</v>
      </c>
      <c r="P8" s="78">
        <f t="shared" ref="P8:P21" si="6">O8/C8</f>
        <v>0.28751123090745734</v>
      </c>
      <c r="Q8" s="50">
        <v>209</v>
      </c>
      <c r="R8" s="78">
        <f t="shared" ref="R8:R21" si="7">Q8/C8</f>
        <v>0.18778077268643306</v>
      </c>
      <c r="S8" s="50">
        <v>223</v>
      </c>
      <c r="T8" s="78">
        <f t="shared" ref="T8:T21" si="8">S8/C8</f>
        <v>0.20035938903863432</v>
      </c>
      <c r="U8" s="50">
        <v>1</v>
      </c>
      <c r="V8" s="78">
        <f>U8/'1.1. Кол-во ГС'!L8</f>
        <v>8.9766606822262122E-4</v>
      </c>
      <c r="Y8" s="94" t="b">
        <f t="shared" ref="Y8:Y21" si="9">K8+M8+O8+Q8+S8=C8</f>
        <v>1</v>
      </c>
      <c r="Z8" s="130" t="b">
        <f t="shared" ref="Z8:Z21" si="10">C8=E8+G8+I8</f>
        <v>1</v>
      </c>
      <c r="AA8" s="130" t="b">
        <f>C8+U8='1.1. Кол-во ГС'!L8</f>
        <v>1</v>
      </c>
    </row>
    <row r="9" spans="2:27" ht="30" customHeight="1" x14ac:dyDescent="0.2">
      <c r="B9" s="127" t="s">
        <v>2</v>
      </c>
      <c r="C9" s="131">
        <f t="shared" si="0"/>
        <v>1073</v>
      </c>
      <c r="D9" s="78">
        <f>C9/'1.1. Кол-во ГС'!L9</f>
        <v>0.97634212920837127</v>
      </c>
      <c r="E9" s="134">
        <v>66</v>
      </c>
      <c r="F9" s="78">
        <f t="shared" si="1"/>
        <v>6.1509785647716683E-2</v>
      </c>
      <c r="G9" s="134">
        <v>954</v>
      </c>
      <c r="H9" s="65">
        <f t="shared" si="2"/>
        <v>0.88909599254426841</v>
      </c>
      <c r="I9" s="134">
        <v>53</v>
      </c>
      <c r="J9" s="65">
        <f t="shared" si="3"/>
        <v>4.9394221808014914E-2</v>
      </c>
      <c r="K9" s="50">
        <v>110</v>
      </c>
      <c r="L9" s="78">
        <f t="shared" si="4"/>
        <v>0.10251630941286113</v>
      </c>
      <c r="M9" s="50">
        <v>352</v>
      </c>
      <c r="N9" s="78">
        <f t="shared" si="5"/>
        <v>0.32805219012115566</v>
      </c>
      <c r="O9" s="50">
        <v>270</v>
      </c>
      <c r="P9" s="78">
        <f t="shared" si="6"/>
        <v>0.25163094128611369</v>
      </c>
      <c r="Q9" s="50">
        <v>107</v>
      </c>
      <c r="R9" s="78">
        <f t="shared" si="7"/>
        <v>9.9720410065237658E-2</v>
      </c>
      <c r="S9" s="50">
        <v>234</v>
      </c>
      <c r="T9" s="78">
        <f t="shared" si="8"/>
        <v>0.21808014911463186</v>
      </c>
      <c r="U9" s="50">
        <v>26</v>
      </c>
      <c r="V9" s="78">
        <f>U9/'1.1. Кол-во ГС'!L9</f>
        <v>2.3657870791628753E-2</v>
      </c>
      <c r="Y9" s="94" t="b">
        <f t="shared" si="9"/>
        <v>1</v>
      </c>
      <c r="Z9" s="130" t="b">
        <f t="shared" si="10"/>
        <v>1</v>
      </c>
      <c r="AA9" s="130" t="b">
        <f>C9+U9='1.1. Кол-во ГС'!L9</f>
        <v>1</v>
      </c>
    </row>
    <row r="10" spans="2:27" ht="30" customHeight="1" x14ac:dyDescent="0.2">
      <c r="B10" s="127" t="s">
        <v>3</v>
      </c>
      <c r="C10" s="131">
        <f t="shared" si="0"/>
        <v>5077</v>
      </c>
      <c r="D10" s="78">
        <f>C10/'1.1. Кол-во ГС'!L10</f>
        <v>0.9637433561123766</v>
      </c>
      <c r="E10" s="134">
        <v>574</v>
      </c>
      <c r="F10" s="78">
        <f t="shared" si="1"/>
        <v>0.11305889304707505</v>
      </c>
      <c r="G10" s="134">
        <v>4358</v>
      </c>
      <c r="H10" s="65">
        <f t="shared" si="2"/>
        <v>0.85838093362221779</v>
      </c>
      <c r="I10" s="134">
        <v>145</v>
      </c>
      <c r="J10" s="65">
        <f t="shared" si="3"/>
        <v>2.8560173330707112E-2</v>
      </c>
      <c r="K10" s="49">
        <v>239</v>
      </c>
      <c r="L10" s="78">
        <f t="shared" si="4"/>
        <v>4.7075044317510341E-2</v>
      </c>
      <c r="M10" s="49">
        <v>1745</v>
      </c>
      <c r="N10" s="78">
        <f t="shared" si="5"/>
        <v>0.34370691353161315</v>
      </c>
      <c r="O10" s="49">
        <v>1221</v>
      </c>
      <c r="P10" s="78">
        <f t="shared" si="6"/>
        <v>0.24049635611581643</v>
      </c>
      <c r="Q10" s="49">
        <v>880</v>
      </c>
      <c r="R10" s="78">
        <f t="shared" si="7"/>
        <v>0.17333070711049833</v>
      </c>
      <c r="S10" s="49">
        <v>992</v>
      </c>
      <c r="T10" s="78">
        <f t="shared" si="8"/>
        <v>0.19539097892456175</v>
      </c>
      <c r="U10" s="133">
        <v>191</v>
      </c>
      <c r="V10" s="78">
        <f>U10/'1.1. Кол-во ГС'!L10</f>
        <v>3.625664388762339E-2</v>
      </c>
      <c r="Y10" s="94" t="b">
        <f t="shared" si="9"/>
        <v>1</v>
      </c>
      <c r="Z10" s="130" t="b">
        <f t="shared" si="10"/>
        <v>1</v>
      </c>
      <c r="AA10" s="130" t="b">
        <f>C10+U10='1.1. Кол-во ГС'!L10</f>
        <v>1</v>
      </c>
    </row>
    <row r="11" spans="2:27" ht="30" customHeight="1" x14ac:dyDescent="0.2">
      <c r="B11" s="127" t="s">
        <v>4</v>
      </c>
      <c r="C11" s="131">
        <f t="shared" si="0"/>
        <v>1718</v>
      </c>
      <c r="D11" s="78">
        <f>C11/'1.1. Кол-во ГС'!L11</f>
        <v>0.98171428571428576</v>
      </c>
      <c r="E11" s="134">
        <v>198</v>
      </c>
      <c r="F11" s="78">
        <f t="shared" si="1"/>
        <v>0.11525029103608847</v>
      </c>
      <c r="G11" s="134">
        <v>1396</v>
      </c>
      <c r="H11" s="65">
        <f t="shared" si="2"/>
        <v>0.81257275902211878</v>
      </c>
      <c r="I11" s="134">
        <v>124</v>
      </c>
      <c r="J11" s="65">
        <f t="shared" si="3"/>
        <v>7.2176949941792787E-2</v>
      </c>
      <c r="K11" s="50">
        <v>163</v>
      </c>
      <c r="L11" s="78">
        <f t="shared" si="4"/>
        <v>9.4877764842840509E-2</v>
      </c>
      <c r="M11" s="50">
        <v>449</v>
      </c>
      <c r="N11" s="78">
        <f t="shared" si="5"/>
        <v>0.26135040745052385</v>
      </c>
      <c r="O11" s="50">
        <v>420</v>
      </c>
      <c r="P11" s="78">
        <f t="shared" si="6"/>
        <v>0.24447031431897556</v>
      </c>
      <c r="Q11" s="50">
        <v>229</v>
      </c>
      <c r="R11" s="78">
        <f t="shared" si="7"/>
        <v>0.13329452852153667</v>
      </c>
      <c r="S11" s="50">
        <v>457</v>
      </c>
      <c r="T11" s="78">
        <f t="shared" si="8"/>
        <v>0.2660069848661234</v>
      </c>
      <c r="U11" s="50">
        <v>32</v>
      </c>
      <c r="V11" s="78">
        <f>U11/'1.1. Кол-во ГС'!L11</f>
        <v>1.8285714285714287E-2</v>
      </c>
      <c r="Y11" s="94" t="b">
        <f t="shared" si="9"/>
        <v>1</v>
      </c>
      <c r="Z11" s="130" t="b">
        <f t="shared" si="10"/>
        <v>1</v>
      </c>
      <c r="AA11" s="130" t="b">
        <f>C11+U11='1.1. Кол-во ГС'!L11</f>
        <v>1</v>
      </c>
    </row>
    <row r="12" spans="2:27" ht="30" customHeight="1" x14ac:dyDescent="0.2">
      <c r="B12" s="127" t="s">
        <v>5</v>
      </c>
      <c r="C12" s="131">
        <f t="shared" si="0"/>
        <v>1249</v>
      </c>
      <c r="D12" s="78">
        <f>C12/'1.1. Кол-во ГС'!L12</f>
        <v>0.98891528107680127</v>
      </c>
      <c r="E12" s="134">
        <v>123</v>
      </c>
      <c r="F12" s="78">
        <f t="shared" si="1"/>
        <v>9.8478783026421143E-2</v>
      </c>
      <c r="G12" s="134">
        <v>1040</v>
      </c>
      <c r="H12" s="65">
        <f t="shared" si="2"/>
        <v>0.83266613290632507</v>
      </c>
      <c r="I12" s="134">
        <v>86</v>
      </c>
      <c r="J12" s="65">
        <f t="shared" si="3"/>
        <v>6.8855084067253797E-2</v>
      </c>
      <c r="K12" s="133">
        <v>72</v>
      </c>
      <c r="L12" s="78">
        <f t="shared" si="4"/>
        <v>5.7646116893514815E-2</v>
      </c>
      <c r="M12" s="51">
        <v>437</v>
      </c>
      <c r="N12" s="78">
        <f t="shared" si="5"/>
        <v>0.3498799039231385</v>
      </c>
      <c r="O12" s="51">
        <v>486</v>
      </c>
      <c r="P12" s="78">
        <f t="shared" si="6"/>
        <v>0.38911128903122499</v>
      </c>
      <c r="Q12" s="51">
        <v>70</v>
      </c>
      <c r="R12" s="78">
        <f t="shared" si="7"/>
        <v>5.6044835868694957E-2</v>
      </c>
      <c r="S12" s="51">
        <v>184</v>
      </c>
      <c r="T12" s="78">
        <f t="shared" si="8"/>
        <v>0.14731785428342675</v>
      </c>
      <c r="U12" s="51">
        <v>14</v>
      </c>
      <c r="V12" s="78">
        <f>U12/'1.1. Кол-во ГС'!L12</f>
        <v>1.1084718923198733E-2</v>
      </c>
      <c r="Y12" s="94" t="b">
        <f t="shared" si="9"/>
        <v>1</v>
      </c>
      <c r="Z12" s="130" t="b">
        <f t="shared" si="10"/>
        <v>1</v>
      </c>
      <c r="AA12" s="130" t="b">
        <f>C12+U12='1.1. Кол-во ГС'!L12</f>
        <v>1</v>
      </c>
    </row>
    <row r="13" spans="2:27" ht="30" customHeight="1" x14ac:dyDescent="0.2">
      <c r="B13" s="127" t="s">
        <v>6</v>
      </c>
      <c r="C13" s="131">
        <f t="shared" si="0"/>
        <v>3069</v>
      </c>
      <c r="D13" s="78">
        <f>C13/'1.1. Кол-во ГС'!L13</f>
        <v>0.98649951783992285</v>
      </c>
      <c r="E13" s="134">
        <v>549</v>
      </c>
      <c r="F13" s="78">
        <f t="shared" si="1"/>
        <v>0.17888563049853373</v>
      </c>
      <c r="G13" s="134">
        <v>2385</v>
      </c>
      <c r="H13" s="65">
        <f t="shared" si="2"/>
        <v>0.77712609970674484</v>
      </c>
      <c r="I13" s="134">
        <v>135</v>
      </c>
      <c r="J13" s="65">
        <f t="shared" si="3"/>
        <v>4.398826979472141E-2</v>
      </c>
      <c r="K13" s="50">
        <v>284</v>
      </c>
      <c r="L13" s="78">
        <f t="shared" si="4"/>
        <v>9.253828608667318E-2</v>
      </c>
      <c r="M13" s="50">
        <v>714</v>
      </c>
      <c r="N13" s="78">
        <f t="shared" si="5"/>
        <v>0.23264907135874877</v>
      </c>
      <c r="O13" s="50">
        <v>769</v>
      </c>
      <c r="P13" s="78">
        <f t="shared" si="6"/>
        <v>0.25057021831215381</v>
      </c>
      <c r="Q13" s="50">
        <v>244</v>
      </c>
      <c r="R13" s="78">
        <f t="shared" si="7"/>
        <v>7.9504724666014992E-2</v>
      </c>
      <c r="S13" s="50">
        <v>1058</v>
      </c>
      <c r="T13" s="78">
        <f t="shared" si="8"/>
        <v>0.34473769957640926</v>
      </c>
      <c r="U13" s="50">
        <v>42</v>
      </c>
      <c r="V13" s="78">
        <f>U13/'1.1. Кол-во ГС'!L13</f>
        <v>1.3500482160077145E-2</v>
      </c>
      <c r="Y13" s="94" t="b">
        <f t="shared" si="9"/>
        <v>1</v>
      </c>
      <c r="Z13" s="130" t="b">
        <f t="shared" si="10"/>
        <v>1</v>
      </c>
      <c r="AA13" s="130" t="b">
        <f>C13+U13='1.1. Кол-во ГС'!L13</f>
        <v>1</v>
      </c>
    </row>
    <row r="14" spans="2:27" ht="30" customHeight="1" x14ac:dyDescent="0.2">
      <c r="B14" s="127" t="s">
        <v>7</v>
      </c>
      <c r="C14" s="131">
        <f t="shared" si="0"/>
        <v>1807</v>
      </c>
      <c r="D14" s="78">
        <f>C14/'1.1. Кол-во ГС'!L14</f>
        <v>0.99669056811913959</v>
      </c>
      <c r="E14" s="134">
        <v>172</v>
      </c>
      <c r="F14" s="78">
        <f t="shared" si="1"/>
        <v>9.518539014941893E-2</v>
      </c>
      <c r="G14" s="134">
        <v>1536</v>
      </c>
      <c r="H14" s="65">
        <f t="shared" si="2"/>
        <v>0.85002767017155512</v>
      </c>
      <c r="I14" s="134">
        <v>99</v>
      </c>
      <c r="J14" s="65">
        <f t="shared" si="3"/>
        <v>5.4786939679026009E-2</v>
      </c>
      <c r="K14" s="50">
        <v>140</v>
      </c>
      <c r="L14" s="78">
        <f t="shared" si="4"/>
        <v>7.7476480354178201E-2</v>
      </c>
      <c r="M14" s="50">
        <v>470</v>
      </c>
      <c r="N14" s="78">
        <f t="shared" si="5"/>
        <v>0.26009961261759823</v>
      </c>
      <c r="O14" s="50">
        <v>600</v>
      </c>
      <c r="P14" s="78">
        <f t="shared" si="6"/>
        <v>0.33204205866076369</v>
      </c>
      <c r="Q14" s="50">
        <v>248</v>
      </c>
      <c r="R14" s="78">
        <f t="shared" si="7"/>
        <v>0.13724405091311567</v>
      </c>
      <c r="S14" s="50">
        <v>349</v>
      </c>
      <c r="T14" s="78">
        <f t="shared" si="8"/>
        <v>0.19313779745434423</v>
      </c>
      <c r="U14" s="50">
        <v>6</v>
      </c>
      <c r="V14" s="78">
        <f>U14/'1.1. Кол-во ГС'!L14</f>
        <v>3.3094318808604521E-3</v>
      </c>
      <c r="Y14" s="94" t="b">
        <f t="shared" si="9"/>
        <v>1</v>
      </c>
      <c r="Z14" s="130" t="b">
        <f t="shared" si="10"/>
        <v>1</v>
      </c>
      <c r="AA14" s="130" t="b">
        <f>C14+U14='1.1. Кол-во ГС'!L14</f>
        <v>1</v>
      </c>
    </row>
    <row r="15" spans="2:27" ht="30" customHeight="1" x14ac:dyDescent="0.2">
      <c r="B15" s="127" t="s">
        <v>8</v>
      </c>
      <c r="C15" s="131">
        <f t="shared" si="0"/>
        <v>3747</v>
      </c>
      <c r="D15" s="78">
        <f>C15/'1.1. Кол-во ГС'!L15</f>
        <v>0.99654255319148932</v>
      </c>
      <c r="E15" s="134">
        <v>490</v>
      </c>
      <c r="F15" s="78">
        <f t="shared" si="1"/>
        <v>0.13077128369362157</v>
      </c>
      <c r="G15" s="134">
        <v>3087</v>
      </c>
      <c r="H15" s="65">
        <f t="shared" si="2"/>
        <v>0.82385908726981583</v>
      </c>
      <c r="I15" s="134">
        <v>170</v>
      </c>
      <c r="J15" s="65">
        <f t="shared" si="3"/>
        <v>4.5369629036562581E-2</v>
      </c>
      <c r="K15" s="50">
        <v>304</v>
      </c>
      <c r="L15" s="78">
        <f t="shared" si="4"/>
        <v>8.1131571924206031E-2</v>
      </c>
      <c r="M15" s="50">
        <v>758</v>
      </c>
      <c r="N15" s="78">
        <f t="shared" si="5"/>
        <v>0.20229516946890846</v>
      </c>
      <c r="O15" s="50">
        <v>1176</v>
      </c>
      <c r="P15" s="78">
        <f t="shared" si="6"/>
        <v>0.31385108086469177</v>
      </c>
      <c r="Q15" s="50">
        <v>681</v>
      </c>
      <c r="R15" s="78">
        <f t="shared" si="7"/>
        <v>0.18174539631705364</v>
      </c>
      <c r="S15" s="50">
        <v>828</v>
      </c>
      <c r="T15" s="78">
        <f t="shared" si="8"/>
        <v>0.2209767814251401</v>
      </c>
      <c r="U15" s="50">
        <v>13</v>
      </c>
      <c r="V15" s="78">
        <f>U15/'1.1. Кол-во ГС'!L15</f>
        <v>3.4574468085106381E-3</v>
      </c>
      <c r="Y15" s="94" t="b">
        <f t="shared" si="9"/>
        <v>1</v>
      </c>
      <c r="Z15" s="130" t="b">
        <f t="shared" si="10"/>
        <v>1</v>
      </c>
      <c r="AA15" s="130" t="b">
        <f>C15+U15='1.1. Кол-во ГС'!L15</f>
        <v>1</v>
      </c>
    </row>
    <row r="16" spans="2:27" ht="30" customHeight="1" x14ac:dyDescent="0.2">
      <c r="B16" s="127" t="s">
        <v>9</v>
      </c>
      <c r="C16" s="131">
        <f t="shared" si="0"/>
        <v>1965</v>
      </c>
      <c r="D16" s="78">
        <f>C16/'1.1. Кол-во ГС'!L16</f>
        <v>0.97518610421836227</v>
      </c>
      <c r="E16" s="134">
        <v>196</v>
      </c>
      <c r="F16" s="78">
        <f t="shared" si="1"/>
        <v>9.9745547073791352E-2</v>
      </c>
      <c r="G16" s="134">
        <v>1619</v>
      </c>
      <c r="H16" s="65">
        <f t="shared" si="2"/>
        <v>0.82391857506361321</v>
      </c>
      <c r="I16" s="134">
        <v>150</v>
      </c>
      <c r="J16" s="65">
        <f t="shared" si="3"/>
        <v>7.6335877862595422E-2</v>
      </c>
      <c r="K16" s="50">
        <v>178</v>
      </c>
      <c r="L16" s="78">
        <f t="shared" si="4"/>
        <v>9.0585241730279903E-2</v>
      </c>
      <c r="M16" s="50">
        <v>493</v>
      </c>
      <c r="N16" s="78">
        <f t="shared" si="5"/>
        <v>0.2508905852417303</v>
      </c>
      <c r="O16" s="50">
        <v>709</v>
      </c>
      <c r="P16" s="78">
        <f t="shared" si="6"/>
        <v>0.36081424936386769</v>
      </c>
      <c r="Q16" s="50">
        <v>232</v>
      </c>
      <c r="R16" s="78">
        <f t="shared" si="7"/>
        <v>0.11806615776081425</v>
      </c>
      <c r="S16" s="50">
        <v>353</v>
      </c>
      <c r="T16" s="78">
        <f t="shared" si="8"/>
        <v>0.17964376590330788</v>
      </c>
      <c r="U16" s="50">
        <v>50</v>
      </c>
      <c r="V16" s="78">
        <f>U16/'1.1. Кол-во ГС'!L16</f>
        <v>2.4813895781637719E-2</v>
      </c>
      <c r="Y16" s="94" t="b">
        <f t="shared" si="9"/>
        <v>1</v>
      </c>
      <c r="Z16" s="130" t="b">
        <f t="shared" si="10"/>
        <v>1</v>
      </c>
      <c r="AA16" s="130" t="b">
        <f>C16+U16='1.1. Кол-во ГС'!L16</f>
        <v>1</v>
      </c>
    </row>
    <row r="17" spans="2:27" ht="30" customHeight="1" x14ac:dyDescent="0.2">
      <c r="B17" s="127" t="s">
        <v>10</v>
      </c>
      <c r="C17" s="131">
        <f t="shared" si="0"/>
        <v>1449</v>
      </c>
      <c r="D17" s="78">
        <f>C17/'1.1. Кол-во ГС'!L17</f>
        <v>0.99314599040438656</v>
      </c>
      <c r="E17" s="134">
        <v>127</v>
      </c>
      <c r="F17" s="78">
        <f t="shared" si="1"/>
        <v>8.7646652864044175E-2</v>
      </c>
      <c r="G17" s="134">
        <v>1249</v>
      </c>
      <c r="H17" s="65">
        <f t="shared" si="2"/>
        <v>0.86197377501725325</v>
      </c>
      <c r="I17" s="134">
        <v>73</v>
      </c>
      <c r="J17" s="65">
        <f t="shared" si="3"/>
        <v>5.0379572118702552E-2</v>
      </c>
      <c r="K17" s="50">
        <v>99</v>
      </c>
      <c r="L17" s="78">
        <f t="shared" si="4"/>
        <v>6.8322981366459631E-2</v>
      </c>
      <c r="M17" s="50">
        <v>356</v>
      </c>
      <c r="N17" s="78">
        <f t="shared" si="5"/>
        <v>0.24568668046928915</v>
      </c>
      <c r="O17" s="50">
        <v>371</v>
      </c>
      <c r="P17" s="78">
        <f t="shared" si="6"/>
        <v>0.2560386473429952</v>
      </c>
      <c r="Q17" s="50">
        <v>210</v>
      </c>
      <c r="R17" s="78">
        <f t="shared" si="7"/>
        <v>0.14492753623188406</v>
      </c>
      <c r="S17" s="50">
        <v>413</v>
      </c>
      <c r="T17" s="78">
        <f t="shared" si="8"/>
        <v>0.28502415458937197</v>
      </c>
      <c r="U17" s="50">
        <v>10</v>
      </c>
      <c r="V17" s="78">
        <f>U17/'1.1. Кол-во ГС'!L17</f>
        <v>6.8540095956134339E-3</v>
      </c>
      <c r="Y17" s="94" t="b">
        <f t="shared" si="9"/>
        <v>1</v>
      </c>
      <c r="Z17" s="130" t="b">
        <f t="shared" si="10"/>
        <v>1</v>
      </c>
      <c r="AA17" s="130" t="b">
        <f>C17+U17='1.1. Кол-во ГС'!L17</f>
        <v>1</v>
      </c>
    </row>
    <row r="18" spans="2:27" ht="30" customHeight="1" x14ac:dyDescent="0.2">
      <c r="B18" s="127" t="s">
        <v>11</v>
      </c>
      <c r="C18" s="131">
        <f t="shared" si="0"/>
        <v>3733</v>
      </c>
      <c r="D18" s="78">
        <f>C18/'1.1. Кол-во ГС'!L18</f>
        <v>0.95644376120932617</v>
      </c>
      <c r="E18" s="134">
        <v>301</v>
      </c>
      <c r="F18" s="78">
        <f t="shared" si="1"/>
        <v>8.0632199303509247E-2</v>
      </c>
      <c r="G18" s="134">
        <v>3201</v>
      </c>
      <c r="H18" s="65">
        <f t="shared" si="2"/>
        <v>0.85748727564961158</v>
      </c>
      <c r="I18" s="134">
        <v>231</v>
      </c>
      <c r="J18" s="65">
        <f t="shared" si="3"/>
        <v>6.1880525046879187E-2</v>
      </c>
      <c r="K18" s="50">
        <v>200</v>
      </c>
      <c r="L18" s="78">
        <f t="shared" si="4"/>
        <v>5.3576212161800162E-2</v>
      </c>
      <c r="M18" s="50">
        <v>1001</v>
      </c>
      <c r="N18" s="78">
        <f t="shared" si="5"/>
        <v>0.26814894186980981</v>
      </c>
      <c r="O18" s="50">
        <v>1059</v>
      </c>
      <c r="P18" s="78">
        <f t="shared" si="6"/>
        <v>0.28368604339673187</v>
      </c>
      <c r="Q18" s="50">
        <v>551</v>
      </c>
      <c r="R18" s="78">
        <f t="shared" si="7"/>
        <v>0.14760246450575945</v>
      </c>
      <c r="S18" s="50">
        <v>922</v>
      </c>
      <c r="T18" s="78">
        <f t="shared" si="8"/>
        <v>0.24698633806589873</v>
      </c>
      <c r="U18" s="50">
        <v>170</v>
      </c>
      <c r="V18" s="78">
        <f>U18/'1.1. Кол-во ГС'!L18</f>
        <v>4.3556238790673843E-2</v>
      </c>
      <c r="Y18" s="94" t="b">
        <f t="shared" si="9"/>
        <v>1</v>
      </c>
      <c r="Z18" s="130" t="b">
        <f t="shared" si="10"/>
        <v>1</v>
      </c>
      <c r="AA18" s="130" t="b">
        <f>C18+U18='1.1. Кол-во ГС'!L18</f>
        <v>1</v>
      </c>
    </row>
    <row r="19" spans="2:27" ht="30" customHeight="1" x14ac:dyDescent="0.2">
      <c r="B19" s="127" t="s">
        <v>12</v>
      </c>
      <c r="C19" s="131">
        <f t="shared" si="0"/>
        <v>2322</v>
      </c>
      <c r="D19" s="78">
        <f>C19/'1.1. Кол-во ГС'!L19</f>
        <v>0.99571183533447682</v>
      </c>
      <c r="E19" s="134">
        <v>277</v>
      </c>
      <c r="F19" s="78">
        <f t="shared" si="1"/>
        <v>0.11929371231696813</v>
      </c>
      <c r="G19" s="134">
        <v>1860</v>
      </c>
      <c r="H19" s="65">
        <f t="shared" si="2"/>
        <v>0.8010335917312662</v>
      </c>
      <c r="I19" s="134">
        <v>185</v>
      </c>
      <c r="J19" s="65">
        <f t="shared" si="3"/>
        <v>7.9672695951765723E-2</v>
      </c>
      <c r="K19" s="50">
        <v>183</v>
      </c>
      <c r="L19" s="78">
        <f t="shared" si="4"/>
        <v>7.8811369509043924E-2</v>
      </c>
      <c r="M19" s="50">
        <v>505</v>
      </c>
      <c r="N19" s="78">
        <f t="shared" si="5"/>
        <v>0.21748492678725237</v>
      </c>
      <c r="O19" s="50">
        <v>694</v>
      </c>
      <c r="P19" s="78">
        <f t="shared" si="6"/>
        <v>0.29888027562446168</v>
      </c>
      <c r="Q19" s="50">
        <v>298</v>
      </c>
      <c r="R19" s="78">
        <f t="shared" si="7"/>
        <v>0.12833763996554695</v>
      </c>
      <c r="S19" s="50">
        <v>642</v>
      </c>
      <c r="T19" s="78">
        <f t="shared" si="8"/>
        <v>0.27648578811369506</v>
      </c>
      <c r="U19" s="50">
        <v>10</v>
      </c>
      <c r="V19" s="78">
        <f>U19/'1.1. Кол-во ГС'!L19</f>
        <v>4.2881646655231562E-3</v>
      </c>
      <c r="Y19" s="94" t="b">
        <f t="shared" si="9"/>
        <v>1</v>
      </c>
      <c r="Z19" s="130" t="b">
        <f t="shared" si="10"/>
        <v>1</v>
      </c>
      <c r="AA19" s="130" t="b">
        <f>C19+U19='1.1. Кол-во ГС'!L19</f>
        <v>1</v>
      </c>
    </row>
    <row r="20" spans="2:27" ht="30" customHeight="1" x14ac:dyDescent="0.2">
      <c r="B20" s="127" t="s">
        <v>13</v>
      </c>
      <c r="C20" s="131">
        <f t="shared" si="0"/>
        <v>1316</v>
      </c>
      <c r="D20" s="78">
        <f>C20/'1.1. Кол-во ГС'!L20</f>
        <v>0.98355754857997013</v>
      </c>
      <c r="E20" s="134">
        <v>114</v>
      </c>
      <c r="F20" s="78">
        <f t="shared" si="1"/>
        <v>8.6626139817629177E-2</v>
      </c>
      <c r="G20" s="134">
        <v>1153</v>
      </c>
      <c r="H20" s="65">
        <f t="shared" si="2"/>
        <v>0.87613981762917936</v>
      </c>
      <c r="I20" s="134">
        <v>49</v>
      </c>
      <c r="J20" s="65">
        <f t="shared" si="3"/>
        <v>3.7234042553191488E-2</v>
      </c>
      <c r="K20" s="50">
        <v>99</v>
      </c>
      <c r="L20" s="78">
        <f t="shared" si="4"/>
        <v>7.522796352583587E-2</v>
      </c>
      <c r="M20" s="50">
        <v>380</v>
      </c>
      <c r="N20" s="78">
        <f t="shared" si="5"/>
        <v>0.28875379939209728</v>
      </c>
      <c r="O20" s="50">
        <v>404</v>
      </c>
      <c r="P20" s="78">
        <f t="shared" si="6"/>
        <v>0.30699088145896658</v>
      </c>
      <c r="Q20" s="50">
        <v>130</v>
      </c>
      <c r="R20" s="78">
        <f t="shared" si="7"/>
        <v>9.878419452887538E-2</v>
      </c>
      <c r="S20" s="50">
        <v>303</v>
      </c>
      <c r="T20" s="78">
        <f t="shared" si="8"/>
        <v>0.23024316109422494</v>
      </c>
      <c r="U20" s="50">
        <v>22</v>
      </c>
      <c r="V20" s="78">
        <f>U20/'1.1. Кол-во ГС'!L20</f>
        <v>1.6442451420029897E-2</v>
      </c>
      <c r="Y20" s="94" t="b">
        <f t="shared" si="9"/>
        <v>1</v>
      </c>
      <c r="Z20" s="130" t="b">
        <f t="shared" si="10"/>
        <v>1</v>
      </c>
      <c r="AA20" s="130" t="b">
        <f>C20+U20='1.1. Кол-во ГС'!L20</f>
        <v>1</v>
      </c>
    </row>
    <row r="21" spans="2:27" ht="30" customHeight="1" thickBot="1" x14ac:dyDescent="0.25">
      <c r="B21" s="129" t="s">
        <v>16</v>
      </c>
      <c r="C21" s="132">
        <f t="shared" si="0"/>
        <v>34190</v>
      </c>
      <c r="D21" s="103">
        <f>C21/'1.1. Кол-во ГС'!L21</f>
        <v>0.97775108670784716</v>
      </c>
      <c r="E21" s="142">
        <f>SUM(E7:E20)</f>
        <v>3809</v>
      </c>
      <c r="F21" s="103">
        <f t="shared" si="1"/>
        <v>0.11140684410646388</v>
      </c>
      <c r="G21" s="142">
        <f>SUM(G7:G20)</f>
        <v>28570</v>
      </c>
      <c r="H21" s="110">
        <f t="shared" si="2"/>
        <v>0.83562445159403331</v>
      </c>
      <c r="I21" s="142">
        <f>SUM(I7:I20)</f>
        <v>1811</v>
      </c>
      <c r="J21" s="110">
        <f t="shared" si="3"/>
        <v>5.2968704299502775E-2</v>
      </c>
      <c r="K21" s="9">
        <f>SUM(K7:K20)</f>
        <v>2506</v>
      </c>
      <c r="L21" s="103">
        <f t="shared" si="4"/>
        <v>7.3296285463585839E-2</v>
      </c>
      <c r="M21" s="9">
        <f>SUM(M7:M20)</f>
        <v>9063</v>
      </c>
      <c r="N21" s="103">
        <f t="shared" si="5"/>
        <v>0.2650775080432875</v>
      </c>
      <c r="O21" s="9">
        <f>SUM(O7:O20)</f>
        <v>9970</v>
      </c>
      <c r="P21" s="103">
        <f t="shared" si="6"/>
        <v>0.29160573267037143</v>
      </c>
      <c r="Q21" s="9">
        <f>SUM(Q7:Q20)</f>
        <v>4738</v>
      </c>
      <c r="R21" s="103">
        <f t="shared" si="7"/>
        <v>0.13857853173442528</v>
      </c>
      <c r="S21" s="9">
        <f>SUM(S7:S20)</f>
        <v>7913</v>
      </c>
      <c r="T21" s="103">
        <f t="shared" si="8"/>
        <v>0.23144194208832991</v>
      </c>
      <c r="U21" s="9">
        <f>SUM(U7:U20)</f>
        <v>778</v>
      </c>
      <c r="V21" s="103">
        <f>U21/'1.1. Кол-во ГС'!L21</f>
        <v>2.2248913292152825E-2</v>
      </c>
      <c r="Y21" s="95" t="b">
        <f t="shared" si="9"/>
        <v>1</v>
      </c>
      <c r="Z21" s="130" t="b">
        <f t="shared" si="10"/>
        <v>1</v>
      </c>
      <c r="AA21" s="130" t="b">
        <f>C21+U21='1.1. Кол-во ГС'!L21</f>
        <v>1</v>
      </c>
    </row>
    <row r="22" spans="2:27" x14ac:dyDescent="0.2">
      <c r="M22" s="23"/>
    </row>
  </sheetData>
  <sheetProtection formatCells="0" formatColumns="0" formatRows="0" selectLockedCells="1"/>
  <mergeCells count="9">
    <mergeCell ref="K4:T5"/>
    <mergeCell ref="U4:U6"/>
    <mergeCell ref="V4:V6"/>
    <mergeCell ref="B2:V2"/>
    <mergeCell ref="C5:C6"/>
    <mergeCell ref="D5:D6"/>
    <mergeCell ref="E5:J5"/>
    <mergeCell ref="B4:B6"/>
    <mergeCell ref="C4:J4"/>
  </mergeCells>
  <phoneticPr fontId="12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70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821F-0277-42C8-B547-7CDB661023B5}">
  <sheetPr>
    <pageSetUpPr fitToPage="1"/>
  </sheetPr>
  <dimension ref="B2:Z21"/>
  <sheetViews>
    <sheetView view="pageBreakPreview" zoomScale="80" zoomScaleNormal="80" zoomScaleSheetLayoutView="80" workbookViewId="0">
      <selection sqref="A1:A1048576"/>
    </sheetView>
  </sheetViews>
  <sheetFormatPr defaultRowHeight="12.75" x14ac:dyDescent="0.2"/>
  <cols>
    <col min="1" max="1" width="9.140625" style="2"/>
    <col min="2" max="2" width="31.42578125" style="2" customWidth="1"/>
    <col min="3" max="22" width="7.7109375" style="2" customWidth="1"/>
    <col min="23" max="23" width="4" style="2" customWidth="1"/>
    <col min="24" max="24" width="13" style="2" customWidth="1"/>
    <col min="25" max="26" width="10.7109375" style="2" bestFit="1" customWidth="1"/>
    <col min="27" max="16384" width="9.140625" style="2"/>
  </cols>
  <sheetData>
    <row r="2" spans="2:26" ht="20.25" x14ac:dyDescent="0.3">
      <c r="B2" s="195" t="s">
        <v>44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</row>
    <row r="3" spans="2:26" ht="15.75" x14ac:dyDescent="0.2">
      <c r="U3" s="8"/>
    </row>
    <row r="4" spans="2:26" ht="21" customHeight="1" x14ac:dyDescent="0.2">
      <c r="B4" s="212" t="s">
        <v>14</v>
      </c>
      <c r="C4" s="190" t="s">
        <v>35</v>
      </c>
      <c r="D4" s="191"/>
      <c r="E4" s="191"/>
      <c r="F4" s="191"/>
      <c r="G4" s="191"/>
      <c r="H4" s="191"/>
      <c r="I4" s="191"/>
      <c r="J4" s="192"/>
      <c r="K4" s="199" t="s">
        <v>163</v>
      </c>
      <c r="L4" s="200"/>
      <c r="M4" s="200"/>
      <c r="N4" s="200"/>
      <c r="O4" s="200"/>
      <c r="P4" s="200"/>
      <c r="Q4" s="200"/>
      <c r="R4" s="200"/>
      <c r="S4" s="200"/>
      <c r="T4" s="201"/>
      <c r="U4" s="193" t="s">
        <v>42</v>
      </c>
      <c r="V4" s="206" t="s">
        <v>36</v>
      </c>
      <c r="X4"/>
      <c r="Y4"/>
    </row>
    <row r="5" spans="2:26" ht="27.75" customHeight="1" x14ac:dyDescent="0.2">
      <c r="B5" s="213"/>
      <c r="C5" s="215" t="s">
        <v>15</v>
      </c>
      <c r="D5" s="216" t="s">
        <v>36</v>
      </c>
      <c r="E5" s="190" t="s">
        <v>111</v>
      </c>
      <c r="F5" s="191"/>
      <c r="G5" s="191"/>
      <c r="H5" s="191"/>
      <c r="I5" s="191"/>
      <c r="J5" s="192"/>
      <c r="K5" s="202"/>
      <c r="L5" s="203"/>
      <c r="M5" s="203"/>
      <c r="N5" s="203"/>
      <c r="O5" s="203"/>
      <c r="P5" s="203"/>
      <c r="Q5" s="203"/>
      <c r="R5" s="203"/>
      <c r="S5" s="203"/>
      <c r="T5" s="204"/>
      <c r="U5" s="205"/>
      <c r="V5" s="207"/>
      <c r="X5"/>
      <c r="Y5"/>
    </row>
    <row r="6" spans="2:26" ht="156" customHeight="1" thickBot="1" x14ac:dyDescent="0.25">
      <c r="B6" s="214"/>
      <c r="C6" s="215"/>
      <c r="D6" s="216"/>
      <c r="E6" s="35" t="s">
        <v>112</v>
      </c>
      <c r="F6" s="26" t="s">
        <v>27</v>
      </c>
      <c r="G6" s="35" t="s">
        <v>113</v>
      </c>
      <c r="H6" s="26" t="s">
        <v>27</v>
      </c>
      <c r="I6" s="35" t="s">
        <v>114</v>
      </c>
      <c r="J6" s="26" t="s">
        <v>27</v>
      </c>
      <c r="K6" s="34" t="s">
        <v>37</v>
      </c>
      <c r="L6" s="25" t="s">
        <v>27</v>
      </c>
      <c r="M6" s="34" t="s">
        <v>38</v>
      </c>
      <c r="N6" s="25" t="s">
        <v>27</v>
      </c>
      <c r="O6" s="34" t="s">
        <v>39</v>
      </c>
      <c r="P6" s="25" t="s">
        <v>27</v>
      </c>
      <c r="Q6" s="34" t="s">
        <v>40</v>
      </c>
      <c r="R6" s="25" t="s">
        <v>27</v>
      </c>
      <c r="S6" s="34" t="s">
        <v>41</v>
      </c>
      <c r="T6" s="25" t="s">
        <v>27</v>
      </c>
      <c r="U6" s="194"/>
      <c r="V6" s="208"/>
      <c r="X6"/>
      <c r="Y6"/>
    </row>
    <row r="7" spans="2:26" ht="30" customHeight="1" thickBot="1" x14ac:dyDescent="0.3">
      <c r="B7" s="127" t="s">
        <v>0</v>
      </c>
      <c r="C7" s="79">
        <f>E7+G7+I7</f>
        <v>6465</v>
      </c>
      <c r="D7" s="10">
        <f>C7/'1.2. Кол-во МС'!H7</f>
        <v>0.80762023735165522</v>
      </c>
      <c r="E7" s="143">
        <v>820</v>
      </c>
      <c r="F7" s="17">
        <f>E7/C7</f>
        <v>0.12683681361175561</v>
      </c>
      <c r="G7" s="143">
        <v>5474</v>
      </c>
      <c r="H7" s="17">
        <f>G7/C7</f>
        <v>0.84671307037896371</v>
      </c>
      <c r="I7" s="143">
        <v>171</v>
      </c>
      <c r="J7" s="17">
        <f>I7/C7</f>
        <v>2.6450116009280742E-2</v>
      </c>
      <c r="K7" s="145">
        <v>480</v>
      </c>
      <c r="L7" s="10">
        <f>K7/C7</f>
        <v>7.4245939675174011E-2</v>
      </c>
      <c r="M7" s="145">
        <v>2051</v>
      </c>
      <c r="N7" s="10">
        <f>M7/C7</f>
        <v>0.31724671307037894</v>
      </c>
      <c r="O7" s="145">
        <v>1117</v>
      </c>
      <c r="P7" s="10">
        <f>O7/C7</f>
        <v>0.17277648878576954</v>
      </c>
      <c r="Q7" s="145">
        <v>660</v>
      </c>
      <c r="R7" s="10">
        <f>Q7/C7</f>
        <v>0.10208816705336426</v>
      </c>
      <c r="S7" s="145">
        <v>2157</v>
      </c>
      <c r="T7" s="10">
        <f>S7/C7</f>
        <v>0.33364269141531322</v>
      </c>
      <c r="U7" s="145">
        <v>1540</v>
      </c>
      <c r="V7" s="10">
        <f>U7/'1.2. Кол-во МС'!H7</f>
        <v>0.19237976264834478</v>
      </c>
      <c r="W7" s="24"/>
      <c r="X7" s="97" t="b">
        <f>K7+M7+O7+Q7+S7=C7</f>
        <v>1</v>
      </c>
      <c r="Y7" s="96" t="b">
        <f>E7+G7+I7=C7</f>
        <v>1</v>
      </c>
      <c r="Z7" s="96" t="b">
        <f>C7+U7='1.2. Кол-во МС'!H7</f>
        <v>1</v>
      </c>
    </row>
    <row r="8" spans="2:26" ht="30" customHeight="1" thickBot="1" x14ac:dyDescent="0.3">
      <c r="B8" s="127" t="s">
        <v>1</v>
      </c>
      <c r="C8" s="79">
        <f t="shared" ref="C8:C21" si="0">E8+G8+I8</f>
        <v>1395</v>
      </c>
      <c r="D8" s="10">
        <f>C8/'1.2. Кол-во МС'!H8</f>
        <v>0.89537869062901154</v>
      </c>
      <c r="E8" s="143">
        <v>159</v>
      </c>
      <c r="F8" s="17">
        <f t="shared" ref="F8:F21" si="1">E8/C8</f>
        <v>0.11397849462365592</v>
      </c>
      <c r="G8" s="143">
        <v>1184</v>
      </c>
      <c r="H8" s="17">
        <f t="shared" ref="H8:H21" si="2">G8/C8</f>
        <v>0.84874551971326162</v>
      </c>
      <c r="I8" s="143">
        <v>52</v>
      </c>
      <c r="J8" s="17">
        <f t="shared" ref="J8:J21" si="3">I8/C8</f>
        <v>3.7275985663082441E-2</v>
      </c>
      <c r="K8" s="145">
        <v>142</v>
      </c>
      <c r="L8" s="10">
        <f t="shared" ref="L8:L21" si="4">K8/C8</f>
        <v>0.1017921146953405</v>
      </c>
      <c r="M8" s="145">
        <v>448</v>
      </c>
      <c r="N8" s="10">
        <f t="shared" ref="N8:N21" si="5">M8/C8</f>
        <v>0.32114695340501792</v>
      </c>
      <c r="O8" s="145">
        <v>197</v>
      </c>
      <c r="P8" s="10">
        <f t="shared" ref="P8:P21" si="6">O8/C8</f>
        <v>0.14121863799283155</v>
      </c>
      <c r="Q8" s="145">
        <v>136</v>
      </c>
      <c r="R8" s="10">
        <f t="shared" ref="R8:R21" si="7">Q8/C8</f>
        <v>9.7491039426523304E-2</v>
      </c>
      <c r="S8" s="145">
        <v>472</v>
      </c>
      <c r="T8" s="10">
        <f t="shared" ref="T8:T21" si="8">S8/C8</f>
        <v>0.33835125448028674</v>
      </c>
      <c r="U8" s="145">
        <v>163</v>
      </c>
      <c r="V8" s="10">
        <f>U8/'1.2. Кол-во МС'!H8</f>
        <v>0.10462130937098844</v>
      </c>
      <c r="W8" s="24"/>
      <c r="X8" s="93" t="b">
        <f t="shared" ref="X8:X21" si="9">K8+M8+O8+Q8+S8=C8</f>
        <v>1</v>
      </c>
      <c r="Y8" s="96" t="b">
        <f t="shared" ref="Y8:Y21" si="10">E8+G8+I8=C8</f>
        <v>1</v>
      </c>
      <c r="Z8" s="96" t="b">
        <f>C8+U8='1.2. Кол-во МС'!H8</f>
        <v>1</v>
      </c>
    </row>
    <row r="9" spans="2:26" ht="30" customHeight="1" thickBot="1" x14ac:dyDescent="0.3">
      <c r="B9" s="127" t="s">
        <v>2</v>
      </c>
      <c r="C9" s="79">
        <f t="shared" si="0"/>
        <v>1581</v>
      </c>
      <c r="D9" s="10">
        <f>C9/'1.2. Кол-во МС'!H9</f>
        <v>0.83961763143919277</v>
      </c>
      <c r="E9" s="143">
        <v>106</v>
      </c>
      <c r="F9" s="17">
        <f t="shared" si="1"/>
        <v>6.7046173308032891E-2</v>
      </c>
      <c r="G9" s="143">
        <v>1448</v>
      </c>
      <c r="H9" s="17">
        <f t="shared" si="2"/>
        <v>0.91587602783048705</v>
      </c>
      <c r="I9" s="143">
        <v>27</v>
      </c>
      <c r="J9" s="17">
        <f t="shared" si="3"/>
        <v>1.7077798861480076E-2</v>
      </c>
      <c r="K9" s="145">
        <v>108</v>
      </c>
      <c r="L9" s="10">
        <f t="shared" si="4"/>
        <v>6.8311195445920306E-2</v>
      </c>
      <c r="M9" s="145">
        <v>593</v>
      </c>
      <c r="N9" s="10">
        <f t="shared" si="5"/>
        <v>0.37507906388361795</v>
      </c>
      <c r="O9" s="145">
        <v>246</v>
      </c>
      <c r="P9" s="10">
        <f t="shared" si="6"/>
        <v>0.15559772296015181</v>
      </c>
      <c r="Q9" s="145">
        <v>125</v>
      </c>
      <c r="R9" s="10">
        <f t="shared" si="7"/>
        <v>7.9063883617963321E-2</v>
      </c>
      <c r="S9" s="145">
        <v>509</v>
      </c>
      <c r="T9" s="10">
        <f t="shared" si="8"/>
        <v>0.32194813409234663</v>
      </c>
      <c r="U9" s="145">
        <v>302</v>
      </c>
      <c r="V9" s="10">
        <f>U9/'1.2. Кол-во МС'!H9</f>
        <v>0.16038236856080723</v>
      </c>
      <c r="W9" s="24"/>
      <c r="X9" s="93" t="b">
        <f t="shared" si="9"/>
        <v>1</v>
      </c>
      <c r="Y9" s="96" t="b">
        <f t="shared" si="10"/>
        <v>1</v>
      </c>
      <c r="Z9" s="96" t="b">
        <f>C9+U9='1.2. Кол-во МС'!H9</f>
        <v>1</v>
      </c>
    </row>
    <row r="10" spans="2:26" ht="30" customHeight="1" thickBot="1" x14ac:dyDescent="0.3">
      <c r="B10" s="127" t="s">
        <v>3</v>
      </c>
      <c r="C10" s="79">
        <f t="shared" si="0"/>
        <v>5499</v>
      </c>
      <c r="D10" s="10">
        <f>C10/'1.2. Кол-во МС'!H10</f>
        <v>0.91619460179940015</v>
      </c>
      <c r="E10" s="143">
        <v>827</v>
      </c>
      <c r="F10" s="17">
        <f t="shared" si="1"/>
        <v>0.15039098017821423</v>
      </c>
      <c r="G10" s="143">
        <v>4578</v>
      </c>
      <c r="H10" s="17">
        <f t="shared" si="2"/>
        <v>0.83251500272776868</v>
      </c>
      <c r="I10" s="143">
        <v>94</v>
      </c>
      <c r="J10" s="17">
        <f t="shared" si="3"/>
        <v>1.7094017094017096E-2</v>
      </c>
      <c r="K10" s="146">
        <v>398</v>
      </c>
      <c r="L10" s="10">
        <f t="shared" si="4"/>
        <v>7.2376795781051106E-2</v>
      </c>
      <c r="M10" s="146">
        <v>1723</v>
      </c>
      <c r="N10" s="10">
        <f t="shared" si="5"/>
        <v>0.31332969630841973</v>
      </c>
      <c r="O10" s="146">
        <v>1050</v>
      </c>
      <c r="P10" s="10">
        <f t="shared" si="6"/>
        <v>0.19094380796508456</v>
      </c>
      <c r="Q10" s="146">
        <v>1140</v>
      </c>
      <c r="R10" s="10">
        <f t="shared" si="7"/>
        <v>0.20731042007637751</v>
      </c>
      <c r="S10" s="146">
        <v>1188</v>
      </c>
      <c r="T10" s="10">
        <f t="shared" si="8"/>
        <v>0.2160392798690671</v>
      </c>
      <c r="U10" s="147">
        <v>503</v>
      </c>
      <c r="V10" s="10">
        <f>U10/'1.2. Кол-во МС'!H10</f>
        <v>8.3805398200599804E-2</v>
      </c>
      <c r="W10" s="24"/>
      <c r="X10" s="93" t="b">
        <f t="shared" si="9"/>
        <v>1</v>
      </c>
      <c r="Y10" s="96" t="b">
        <f t="shared" si="10"/>
        <v>1</v>
      </c>
      <c r="Z10" s="96" t="b">
        <f>C10+U10='1.2. Кол-во МС'!H10</f>
        <v>1</v>
      </c>
    </row>
    <row r="11" spans="2:26" ht="30" customHeight="1" thickBot="1" x14ac:dyDescent="0.3">
      <c r="B11" s="127" t="s">
        <v>4</v>
      </c>
      <c r="C11" s="79">
        <f t="shared" si="0"/>
        <v>2843</v>
      </c>
      <c r="D11" s="10">
        <f>C11/'1.2. Кол-во МС'!H11</f>
        <v>0.96079756674552219</v>
      </c>
      <c r="E11" s="143">
        <v>262</v>
      </c>
      <c r="F11" s="17">
        <f t="shared" si="1"/>
        <v>9.2156173056630319E-2</v>
      </c>
      <c r="G11" s="143">
        <v>2516</v>
      </c>
      <c r="H11" s="17">
        <f t="shared" si="2"/>
        <v>0.88498065423848049</v>
      </c>
      <c r="I11" s="143">
        <v>65</v>
      </c>
      <c r="J11" s="17">
        <f t="shared" si="3"/>
        <v>2.28631727048892E-2</v>
      </c>
      <c r="K11" s="145">
        <v>307</v>
      </c>
      <c r="L11" s="10">
        <f t="shared" si="4"/>
        <v>0.10798452339078438</v>
      </c>
      <c r="M11" s="145">
        <v>973</v>
      </c>
      <c r="N11" s="10">
        <f t="shared" si="5"/>
        <v>0.34224410833626451</v>
      </c>
      <c r="O11" s="145">
        <v>409</v>
      </c>
      <c r="P11" s="10">
        <f t="shared" si="6"/>
        <v>0.1438621174815336</v>
      </c>
      <c r="Q11" s="145">
        <v>229</v>
      </c>
      <c r="R11" s="10">
        <f t="shared" si="7"/>
        <v>8.0548716144917334E-2</v>
      </c>
      <c r="S11" s="145">
        <v>925</v>
      </c>
      <c r="T11" s="10">
        <f t="shared" si="8"/>
        <v>0.32536053464650017</v>
      </c>
      <c r="U11" s="145">
        <v>116</v>
      </c>
      <c r="V11" s="10">
        <f>U11/'1.2. Кол-во МС'!H11</f>
        <v>3.9202433254477864E-2</v>
      </c>
      <c r="W11" s="24"/>
      <c r="X11" s="93" t="b">
        <f t="shared" si="9"/>
        <v>1</v>
      </c>
      <c r="Y11" s="96" t="b">
        <f t="shared" si="10"/>
        <v>1</v>
      </c>
      <c r="Z11" s="96" t="b">
        <f>C11+U11='1.2. Кол-во МС'!H11</f>
        <v>1</v>
      </c>
    </row>
    <row r="12" spans="2:26" ht="30" customHeight="1" thickBot="1" x14ac:dyDescent="0.3">
      <c r="B12" s="127" t="s">
        <v>5</v>
      </c>
      <c r="C12" s="79">
        <f t="shared" si="0"/>
        <v>1995</v>
      </c>
      <c r="D12" s="10">
        <f>C12/'1.2. Кол-во МС'!H12</f>
        <v>0.88118374558303891</v>
      </c>
      <c r="E12" s="143">
        <v>287</v>
      </c>
      <c r="F12" s="17">
        <f t="shared" si="1"/>
        <v>0.14385964912280702</v>
      </c>
      <c r="G12" s="143">
        <v>1631</v>
      </c>
      <c r="H12" s="17">
        <f t="shared" si="2"/>
        <v>0.81754385964912279</v>
      </c>
      <c r="I12" s="143">
        <v>77</v>
      </c>
      <c r="J12" s="17">
        <f t="shared" si="3"/>
        <v>3.8596491228070177E-2</v>
      </c>
      <c r="K12" s="147">
        <v>155</v>
      </c>
      <c r="L12" s="10">
        <f t="shared" si="4"/>
        <v>7.7694235588972427E-2</v>
      </c>
      <c r="M12" s="149">
        <v>740</v>
      </c>
      <c r="N12" s="10">
        <f t="shared" si="5"/>
        <v>0.37092731829573933</v>
      </c>
      <c r="O12" s="149">
        <v>381</v>
      </c>
      <c r="P12" s="10">
        <f t="shared" si="6"/>
        <v>0.19097744360902255</v>
      </c>
      <c r="Q12" s="149">
        <v>128</v>
      </c>
      <c r="R12" s="10">
        <f t="shared" si="7"/>
        <v>6.4160401002506265E-2</v>
      </c>
      <c r="S12" s="149">
        <v>591</v>
      </c>
      <c r="T12" s="10">
        <f t="shared" si="8"/>
        <v>0.29624060150375942</v>
      </c>
      <c r="U12" s="149">
        <v>269</v>
      </c>
      <c r="V12" s="10">
        <f>U12/'1.2. Кол-во МС'!H12</f>
        <v>0.11881625441696113</v>
      </c>
      <c r="W12" s="24"/>
      <c r="X12" s="93" t="b">
        <f t="shared" si="9"/>
        <v>1</v>
      </c>
      <c r="Y12" s="96" t="b">
        <f t="shared" si="10"/>
        <v>1</v>
      </c>
      <c r="Z12" s="96" t="b">
        <f>C12+U12='1.2. Кол-во МС'!H12</f>
        <v>1</v>
      </c>
    </row>
    <row r="13" spans="2:26" ht="30" customHeight="1" thickBot="1" x14ac:dyDescent="0.3">
      <c r="B13" s="127" t="s">
        <v>6</v>
      </c>
      <c r="C13" s="79">
        <f t="shared" si="0"/>
        <v>5936</v>
      </c>
      <c r="D13" s="10">
        <f>C13/'1.2. Кол-во МС'!H13</f>
        <v>0.88478163660754205</v>
      </c>
      <c r="E13" s="143">
        <v>1127</v>
      </c>
      <c r="F13" s="17">
        <f t="shared" si="1"/>
        <v>0.18985849056603774</v>
      </c>
      <c r="G13" s="143">
        <v>4415</v>
      </c>
      <c r="H13" s="17">
        <f t="shared" si="2"/>
        <v>0.74376684636118595</v>
      </c>
      <c r="I13" s="143">
        <v>394</v>
      </c>
      <c r="J13" s="17">
        <f t="shared" si="3"/>
        <v>6.6374663072776285E-2</v>
      </c>
      <c r="K13" s="145">
        <v>515</v>
      </c>
      <c r="L13" s="10">
        <f t="shared" si="4"/>
        <v>8.6758760107816718E-2</v>
      </c>
      <c r="M13" s="145">
        <v>1904</v>
      </c>
      <c r="N13" s="10">
        <f t="shared" si="5"/>
        <v>0.32075471698113206</v>
      </c>
      <c r="O13" s="145">
        <v>1067</v>
      </c>
      <c r="P13" s="10">
        <f t="shared" si="6"/>
        <v>0.17975067385444743</v>
      </c>
      <c r="Q13" s="145">
        <v>428</v>
      </c>
      <c r="R13" s="10">
        <f t="shared" si="7"/>
        <v>7.2102425876010776E-2</v>
      </c>
      <c r="S13" s="145">
        <v>2022</v>
      </c>
      <c r="T13" s="10">
        <f t="shared" si="8"/>
        <v>0.34063342318059298</v>
      </c>
      <c r="U13" s="145">
        <v>773</v>
      </c>
      <c r="V13" s="10">
        <f>U13/'1.2. Кол-во МС'!H13</f>
        <v>0.11521836339245789</v>
      </c>
      <c r="W13" s="24"/>
      <c r="X13" s="93" t="b">
        <f t="shared" si="9"/>
        <v>1</v>
      </c>
      <c r="Y13" s="96" t="b">
        <f t="shared" si="10"/>
        <v>1</v>
      </c>
      <c r="Z13" s="96" t="b">
        <f>C13+U13='1.2. Кол-во МС'!H13</f>
        <v>1</v>
      </c>
    </row>
    <row r="14" spans="2:26" ht="30" customHeight="1" thickBot="1" x14ac:dyDescent="0.3">
      <c r="B14" s="127" t="s">
        <v>7</v>
      </c>
      <c r="C14" s="79">
        <f t="shared" si="0"/>
        <v>3187</v>
      </c>
      <c r="D14" s="10">
        <f>C14/'1.2. Кол-во МС'!H14</f>
        <v>0.79914744232698098</v>
      </c>
      <c r="E14" s="143">
        <v>607</v>
      </c>
      <c r="F14" s="17">
        <f t="shared" si="1"/>
        <v>0.19046124882334484</v>
      </c>
      <c r="G14" s="143">
        <v>2495</v>
      </c>
      <c r="H14" s="17">
        <f t="shared" si="2"/>
        <v>0.78286790084719171</v>
      </c>
      <c r="I14" s="143">
        <v>85</v>
      </c>
      <c r="J14" s="17">
        <f t="shared" si="3"/>
        <v>2.6670850329463446E-2</v>
      </c>
      <c r="K14" s="145">
        <v>280</v>
      </c>
      <c r="L14" s="10">
        <f t="shared" si="4"/>
        <v>8.7856918732350173E-2</v>
      </c>
      <c r="M14" s="145">
        <v>1227</v>
      </c>
      <c r="N14" s="10">
        <f t="shared" si="5"/>
        <v>0.38500156887354881</v>
      </c>
      <c r="O14" s="145">
        <v>548</v>
      </c>
      <c r="P14" s="10">
        <f t="shared" si="6"/>
        <v>0.17194854094759962</v>
      </c>
      <c r="Q14" s="145">
        <v>201</v>
      </c>
      <c r="R14" s="10">
        <f t="shared" si="7"/>
        <v>6.3068716661437083E-2</v>
      </c>
      <c r="S14" s="145">
        <v>931</v>
      </c>
      <c r="T14" s="10">
        <f t="shared" si="8"/>
        <v>0.29212425478506432</v>
      </c>
      <c r="U14" s="145">
        <v>801</v>
      </c>
      <c r="V14" s="10">
        <f>U14/'1.2. Кол-во МС'!H14</f>
        <v>0.20085255767301904</v>
      </c>
      <c r="W14" s="24"/>
      <c r="X14" s="93" t="b">
        <f t="shared" si="9"/>
        <v>1</v>
      </c>
      <c r="Y14" s="96" t="b">
        <f t="shared" si="10"/>
        <v>1</v>
      </c>
      <c r="Z14" s="96" t="b">
        <f>C14+U14='1.2. Кол-во МС'!H14</f>
        <v>1</v>
      </c>
    </row>
    <row r="15" spans="2:26" ht="30" customHeight="1" thickBot="1" x14ac:dyDescent="0.3">
      <c r="B15" s="127" t="s">
        <v>8</v>
      </c>
      <c r="C15" s="79">
        <f t="shared" si="0"/>
        <v>7375</v>
      </c>
      <c r="D15" s="10">
        <f>C15/'1.2. Кол-во МС'!H15</f>
        <v>0.9673399790136411</v>
      </c>
      <c r="E15" s="143">
        <v>736</v>
      </c>
      <c r="F15" s="17">
        <f t="shared" si="1"/>
        <v>9.9796610169491526E-2</v>
      </c>
      <c r="G15" s="143">
        <v>6431</v>
      </c>
      <c r="H15" s="17">
        <f t="shared" si="2"/>
        <v>0.872</v>
      </c>
      <c r="I15" s="143">
        <v>208</v>
      </c>
      <c r="J15" s="17">
        <f t="shared" si="3"/>
        <v>2.8203389830508473E-2</v>
      </c>
      <c r="K15" s="145">
        <v>800</v>
      </c>
      <c r="L15" s="10">
        <f t="shared" si="4"/>
        <v>0.10847457627118644</v>
      </c>
      <c r="M15" s="145">
        <v>2696</v>
      </c>
      <c r="N15" s="10">
        <f t="shared" si="5"/>
        <v>0.36555932203389829</v>
      </c>
      <c r="O15" s="145">
        <v>1334</v>
      </c>
      <c r="P15" s="10">
        <f t="shared" si="6"/>
        <v>0.18088135593220339</v>
      </c>
      <c r="Q15" s="145">
        <v>844</v>
      </c>
      <c r="R15" s="10">
        <f t="shared" si="7"/>
        <v>0.11444067796610169</v>
      </c>
      <c r="S15" s="145">
        <v>1701</v>
      </c>
      <c r="T15" s="10">
        <f t="shared" si="8"/>
        <v>0.23064406779661017</v>
      </c>
      <c r="U15" s="145">
        <v>249</v>
      </c>
      <c r="V15" s="10">
        <f>U15/'1.2. Кол-во МС'!H15</f>
        <v>3.2660020986358868E-2</v>
      </c>
      <c r="W15" s="24"/>
      <c r="X15" s="93" t="b">
        <f t="shared" si="9"/>
        <v>1</v>
      </c>
      <c r="Y15" s="96" t="b">
        <f t="shared" si="10"/>
        <v>1</v>
      </c>
      <c r="Z15" s="96" t="b">
        <f>C15+U15='1.2. Кол-во МС'!H15</f>
        <v>1</v>
      </c>
    </row>
    <row r="16" spans="2:26" ht="30" customHeight="1" thickBot="1" x14ac:dyDescent="0.3">
      <c r="B16" s="127" t="s">
        <v>9</v>
      </c>
      <c r="C16" s="79">
        <f t="shared" si="0"/>
        <v>4231</v>
      </c>
      <c r="D16" s="10">
        <f>C16/'1.2. Кол-во МС'!H16</f>
        <v>0.87889488990444542</v>
      </c>
      <c r="E16" s="143">
        <v>468</v>
      </c>
      <c r="F16" s="17">
        <f t="shared" si="1"/>
        <v>0.11061214842826755</v>
      </c>
      <c r="G16" s="143">
        <v>3665</v>
      </c>
      <c r="H16" s="17">
        <f t="shared" si="2"/>
        <v>0.86622547861025767</v>
      </c>
      <c r="I16" s="143">
        <v>98</v>
      </c>
      <c r="J16" s="17">
        <f t="shared" si="3"/>
        <v>2.3162372961474827E-2</v>
      </c>
      <c r="K16" s="145">
        <v>391</v>
      </c>
      <c r="L16" s="10">
        <f t="shared" si="4"/>
        <v>9.2413141101394466E-2</v>
      </c>
      <c r="M16" s="145">
        <v>1535</v>
      </c>
      <c r="N16" s="10">
        <f t="shared" si="5"/>
        <v>0.36279839281493736</v>
      </c>
      <c r="O16" s="145">
        <v>838</v>
      </c>
      <c r="P16" s="10">
        <f t="shared" si="6"/>
        <v>0.19806192389506028</v>
      </c>
      <c r="Q16" s="145">
        <v>363</v>
      </c>
      <c r="R16" s="10">
        <f t="shared" si="7"/>
        <v>8.5795320255258808E-2</v>
      </c>
      <c r="S16" s="145">
        <v>1104</v>
      </c>
      <c r="T16" s="10">
        <f t="shared" si="8"/>
        <v>0.26093122193334911</v>
      </c>
      <c r="U16" s="145">
        <v>583</v>
      </c>
      <c r="V16" s="10">
        <f>U16/'1.2. Кол-во МС'!H16</f>
        <v>0.12110511009555464</v>
      </c>
      <c r="W16" s="24"/>
      <c r="X16" s="93" t="b">
        <f t="shared" si="9"/>
        <v>1</v>
      </c>
      <c r="Y16" s="96" t="b">
        <f t="shared" si="10"/>
        <v>1</v>
      </c>
      <c r="Z16" s="96" t="b">
        <f>C16+U16='1.2. Кол-во МС'!H16</f>
        <v>1</v>
      </c>
    </row>
    <row r="17" spans="2:26" ht="30" customHeight="1" thickBot="1" x14ac:dyDescent="0.3">
      <c r="B17" s="127" t="s">
        <v>10</v>
      </c>
      <c r="C17" s="79">
        <f t="shared" si="0"/>
        <v>2945</v>
      </c>
      <c r="D17" s="10">
        <f>C17/'1.2. Кол-во МС'!H17</f>
        <v>0.91601866251944009</v>
      </c>
      <c r="E17" s="143">
        <v>323</v>
      </c>
      <c r="F17" s="17">
        <f t="shared" si="1"/>
        <v>0.10967741935483871</v>
      </c>
      <c r="G17" s="143">
        <v>2490</v>
      </c>
      <c r="H17" s="17">
        <f t="shared" si="2"/>
        <v>0.84550084889643462</v>
      </c>
      <c r="I17" s="143">
        <v>132</v>
      </c>
      <c r="J17" s="17">
        <f t="shared" si="3"/>
        <v>4.4821731748726654E-2</v>
      </c>
      <c r="K17" s="145">
        <v>172</v>
      </c>
      <c r="L17" s="10">
        <f t="shared" si="4"/>
        <v>5.8404074702886249E-2</v>
      </c>
      <c r="M17" s="145">
        <v>985</v>
      </c>
      <c r="N17" s="10">
        <f t="shared" si="5"/>
        <v>0.33446519524617996</v>
      </c>
      <c r="O17" s="145">
        <v>426</v>
      </c>
      <c r="P17" s="10">
        <f t="shared" si="6"/>
        <v>0.14465195246179965</v>
      </c>
      <c r="Q17" s="145">
        <v>408</v>
      </c>
      <c r="R17" s="10">
        <f t="shared" si="7"/>
        <v>0.13853989813242784</v>
      </c>
      <c r="S17" s="145">
        <v>954</v>
      </c>
      <c r="T17" s="10">
        <f t="shared" si="8"/>
        <v>0.3239388794567063</v>
      </c>
      <c r="U17" s="145">
        <v>270</v>
      </c>
      <c r="V17" s="10">
        <f>U17/'1.2. Кол-во МС'!H17</f>
        <v>8.3981337480559873E-2</v>
      </c>
      <c r="W17" s="24"/>
      <c r="X17" s="93" t="b">
        <f t="shared" si="9"/>
        <v>1</v>
      </c>
      <c r="Y17" s="96" t="b">
        <f t="shared" si="10"/>
        <v>1</v>
      </c>
      <c r="Z17" s="96" t="b">
        <f>C17+U17='1.2. Кол-во МС'!H17</f>
        <v>1</v>
      </c>
    </row>
    <row r="18" spans="2:26" ht="30" customHeight="1" thickBot="1" x14ac:dyDescent="0.3">
      <c r="B18" s="127" t="s">
        <v>11</v>
      </c>
      <c r="C18" s="79">
        <f t="shared" si="0"/>
        <v>5643</v>
      </c>
      <c r="D18" s="10">
        <f>C18/'1.2. Кол-во МС'!H18</f>
        <v>0.94697096828326899</v>
      </c>
      <c r="E18" s="143">
        <v>584</v>
      </c>
      <c r="F18" s="17">
        <f t="shared" si="1"/>
        <v>0.10349105085947191</v>
      </c>
      <c r="G18" s="143">
        <v>4858</v>
      </c>
      <c r="H18" s="17">
        <f t="shared" si="2"/>
        <v>0.86088959773170304</v>
      </c>
      <c r="I18" s="143">
        <v>201</v>
      </c>
      <c r="J18" s="17">
        <f t="shared" si="3"/>
        <v>3.5619351408825092E-2</v>
      </c>
      <c r="K18" s="145">
        <v>465</v>
      </c>
      <c r="L18" s="10">
        <f t="shared" si="4"/>
        <v>8.2402977139819242E-2</v>
      </c>
      <c r="M18" s="145">
        <v>1776</v>
      </c>
      <c r="N18" s="10">
        <f t="shared" si="5"/>
        <v>0.31472620946305158</v>
      </c>
      <c r="O18" s="145">
        <v>1193</v>
      </c>
      <c r="P18" s="10">
        <f t="shared" si="6"/>
        <v>0.21141236930710616</v>
      </c>
      <c r="Q18" s="145">
        <v>870</v>
      </c>
      <c r="R18" s="10">
        <f t="shared" si="7"/>
        <v>0.15417331206804891</v>
      </c>
      <c r="S18" s="145">
        <v>1339</v>
      </c>
      <c r="T18" s="10">
        <f t="shared" si="8"/>
        <v>0.23728513202197413</v>
      </c>
      <c r="U18" s="145">
        <v>316</v>
      </c>
      <c r="V18" s="10">
        <f>U18/'1.2. Кол-во МС'!H18</f>
        <v>5.3029031716730998E-2</v>
      </c>
      <c r="W18" s="24"/>
      <c r="X18" s="93" t="b">
        <f t="shared" si="9"/>
        <v>1</v>
      </c>
      <c r="Y18" s="96" t="b">
        <f t="shared" si="10"/>
        <v>1</v>
      </c>
      <c r="Z18" s="96" t="b">
        <f>C18+U18='1.2. Кол-во МС'!H18</f>
        <v>1</v>
      </c>
    </row>
    <row r="19" spans="2:26" ht="30" customHeight="1" thickBot="1" x14ac:dyDescent="0.3">
      <c r="B19" s="127" t="s">
        <v>12</v>
      </c>
      <c r="C19" s="79">
        <f t="shared" si="0"/>
        <v>4292</v>
      </c>
      <c r="D19" s="10">
        <f>C19/'1.2. Кол-во МС'!H19</f>
        <v>0.85175630085334397</v>
      </c>
      <c r="E19" s="143">
        <v>498</v>
      </c>
      <c r="F19" s="17">
        <f t="shared" si="1"/>
        <v>0.11602982292637465</v>
      </c>
      <c r="G19" s="143">
        <v>3656</v>
      </c>
      <c r="H19" s="17">
        <f t="shared" si="2"/>
        <v>0.85181733457595532</v>
      </c>
      <c r="I19" s="143">
        <v>138</v>
      </c>
      <c r="J19" s="17">
        <f t="shared" si="3"/>
        <v>3.2152842497670087E-2</v>
      </c>
      <c r="K19" s="145">
        <v>338</v>
      </c>
      <c r="L19" s="10">
        <f t="shared" si="4"/>
        <v>7.8751164958061504E-2</v>
      </c>
      <c r="M19" s="145">
        <v>1278</v>
      </c>
      <c r="N19" s="10">
        <f t="shared" si="5"/>
        <v>0.29776328052190121</v>
      </c>
      <c r="O19" s="145">
        <v>864</v>
      </c>
      <c r="P19" s="10">
        <f t="shared" si="6"/>
        <v>0.20130475302889095</v>
      </c>
      <c r="Q19" s="145">
        <v>458</v>
      </c>
      <c r="R19" s="10">
        <f t="shared" si="7"/>
        <v>0.10671015843429636</v>
      </c>
      <c r="S19" s="145">
        <v>1354</v>
      </c>
      <c r="T19" s="10">
        <f t="shared" si="8"/>
        <v>0.31547064305684996</v>
      </c>
      <c r="U19" s="145">
        <v>747</v>
      </c>
      <c r="V19" s="10">
        <f>U19/'1.2. Кол-во МС'!H19</f>
        <v>0.14824369914665608</v>
      </c>
      <c r="W19" s="24"/>
      <c r="X19" s="93" t="b">
        <f t="shared" si="9"/>
        <v>1</v>
      </c>
      <c r="Y19" s="96" t="b">
        <f t="shared" si="10"/>
        <v>1</v>
      </c>
      <c r="Z19" s="96" t="b">
        <f>C19+U19='1.2. Кол-во МС'!H19</f>
        <v>1</v>
      </c>
    </row>
    <row r="20" spans="2:26" ht="30" customHeight="1" thickBot="1" x14ac:dyDescent="0.3">
      <c r="B20" s="127" t="s">
        <v>13</v>
      </c>
      <c r="C20" s="79">
        <f t="shared" si="0"/>
        <v>1764</v>
      </c>
      <c r="D20" s="10">
        <f>C20/'1.2. Кол-во МС'!H20</f>
        <v>0.93531283138918342</v>
      </c>
      <c r="E20" s="143">
        <v>191</v>
      </c>
      <c r="F20" s="17">
        <f t="shared" si="1"/>
        <v>0.10827664399092971</v>
      </c>
      <c r="G20" s="143">
        <v>1491</v>
      </c>
      <c r="H20" s="17">
        <f t="shared" si="2"/>
        <v>0.84523809523809523</v>
      </c>
      <c r="I20" s="143">
        <v>82</v>
      </c>
      <c r="J20" s="17">
        <f t="shared" si="3"/>
        <v>4.6485260770975055E-2</v>
      </c>
      <c r="K20" s="145">
        <v>100</v>
      </c>
      <c r="L20" s="10">
        <f t="shared" si="4"/>
        <v>5.6689342403628121E-2</v>
      </c>
      <c r="M20" s="145">
        <v>547</v>
      </c>
      <c r="N20" s="10">
        <f t="shared" si="5"/>
        <v>0.3100907029478458</v>
      </c>
      <c r="O20" s="145">
        <v>397</v>
      </c>
      <c r="P20" s="10">
        <f t="shared" si="6"/>
        <v>0.22505668934240364</v>
      </c>
      <c r="Q20" s="145">
        <v>174</v>
      </c>
      <c r="R20" s="10">
        <f t="shared" si="7"/>
        <v>9.8639455782312924E-2</v>
      </c>
      <c r="S20" s="145">
        <v>546</v>
      </c>
      <c r="T20" s="10">
        <f t="shared" si="8"/>
        <v>0.30952380952380953</v>
      </c>
      <c r="U20" s="145">
        <v>122</v>
      </c>
      <c r="V20" s="10">
        <f>U20/'1.2. Кол-во МС'!H20</f>
        <v>6.4687168610816539E-2</v>
      </c>
      <c r="W20" s="24"/>
      <c r="X20" s="93" t="b">
        <f t="shared" si="9"/>
        <v>1</v>
      </c>
      <c r="Y20" s="96" t="b">
        <f t="shared" si="10"/>
        <v>1</v>
      </c>
      <c r="Z20" s="96" t="b">
        <f>C20+U20='1.2. Кол-во МС'!H20</f>
        <v>1</v>
      </c>
    </row>
    <row r="21" spans="2:26" ht="30" customHeight="1" x14ac:dyDescent="0.25">
      <c r="B21" s="128" t="s">
        <v>16</v>
      </c>
      <c r="C21" s="108">
        <f t="shared" si="0"/>
        <v>55151</v>
      </c>
      <c r="D21" s="107">
        <f>C21/'1.2. Кол-во МС'!H21</f>
        <v>0.89089734270252807</v>
      </c>
      <c r="E21" s="144">
        <f>SUM(E7:E20)</f>
        <v>6995</v>
      </c>
      <c r="F21" s="109">
        <f t="shared" si="1"/>
        <v>0.12683360229188953</v>
      </c>
      <c r="G21" s="144">
        <f>SUM(G7:G20)</f>
        <v>46332</v>
      </c>
      <c r="H21" s="109">
        <f t="shared" si="2"/>
        <v>0.84009356131348478</v>
      </c>
      <c r="I21" s="144">
        <f>SUM(I7:I20)</f>
        <v>1824</v>
      </c>
      <c r="J21" s="109">
        <f t="shared" si="3"/>
        <v>3.3072836394625667E-2</v>
      </c>
      <c r="K21" s="148">
        <f>SUM(K7:K20)</f>
        <v>4651</v>
      </c>
      <c r="L21" s="107">
        <f t="shared" si="4"/>
        <v>8.4332106398796028E-2</v>
      </c>
      <c r="M21" s="148">
        <f>SUM(M7:M20)</f>
        <v>18476</v>
      </c>
      <c r="N21" s="107">
        <f t="shared" si="5"/>
        <v>0.33500752479556128</v>
      </c>
      <c r="O21" s="148">
        <f>SUM(O7:O20)</f>
        <v>10067</v>
      </c>
      <c r="P21" s="107">
        <f t="shared" si="6"/>
        <v>0.18253522148283802</v>
      </c>
      <c r="Q21" s="148">
        <f>SUM(Q7:Q20)</f>
        <v>6164</v>
      </c>
      <c r="R21" s="107">
        <f t="shared" si="7"/>
        <v>0.11176587913183804</v>
      </c>
      <c r="S21" s="148">
        <f>SUM(S7:S20)</f>
        <v>15793</v>
      </c>
      <c r="T21" s="107">
        <f t="shared" si="8"/>
        <v>0.28635926819096663</v>
      </c>
      <c r="U21" s="148">
        <f>SUM(U7:U20)</f>
        <v>6754</v>
      </c>
      <c r="V21" s="107">
        <f>U21/'1.2. Кол-во МС'!H21</f>
        <v>0.10910265729747193</v>
      </c>
      <c r="W21" s="24"/>
      <c r="X21" s="93" t="b">
        <f t="shared" si="9"/>
        <v>1</v>
      </c>
      <c r="Y21" s="96" t="b">
        <f t="shared" si="10"/>
        <v>1</v>
      </c>
      <c r="Z21" s="96" t="b">
        <f>C21+U21='1.2. Кол-во МС'!H21</f>
        <v>1</v>
      </c>
    </row>
  </sheetData>
  <sheetProtection formatCells="0" formatColumns="0" formatRows="0" selectLockedCells="1"/>
  <mergeCells count="9">
    <mergeCell ref="B2:V2"/>
    <mergeCell ref="B4:B6"/>
    <mergeCell ref="C4:J4"/>
    <mergeCell ref="K4:T5"/>
    <mergeCell ref="U4:U6"/>
    <mergeCell ref="V4:V6"/>
    <mergeCell ref="C5:C6"/>
    <mergeCell ref="D5:D6"/>
    <mergeCell ref="E5:J5"/>
  </mergeCells>
  <printOptions horizontalCentered="1"/>
  <pageMargins left="0.70866141732283472" right="0.70866141732283472" top="0.6692913385826772" bottom="0.6692913385826772" header="0.31496062992125984" footer="0.31496062992125984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18</vt:i4>
      </vt:variant>
    </vt:vector>
  </HeadingPairs>
  <TitlesOfParts>
    <vt:vector size="45" baseType="lpstr">
      <vt:lpstr>Титульный</vt:lpstr>
      <vt:lpstr>1.1. Кол-во ГС</vt:lpstr>
      <vt:lpstr>1.2. Кол-во МС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17.1. Профразвитие</vt:lpstr>
      <vt:lpstr>17.2. Профразвитие</vt:lpstr>
      <vt:lpstr>17.3. ДПО ГС</vt:lpstr>
      <vt:lpstr>17.4. ДПО ГС</vt:lpstr>
      <vt:lpstr>18. ДПО МС</vt:lpstr>
      <vt:lpstr>'8. Кол-во гос.органов'!Заголовки_для_печати</vt:lpstr>
      <vt:lpstr>'10. Участие граждан'!Область_печати</vt:lpstr>
      <vt:lpstr>'11. Замещение'!Область_печати</vt:lpstr>
      <vt:lpstr>'12. Наставничество'!Область_печати</vt:lpstr>
      <vt:lpstr>'13. Резерв'!Область_печати</vt:lpstr>
      <vt:lpstr>'14. Аттестация'!Область_печати</vt:lpstr>
      <vt:lpstr>'15. Чины'!Область_печати</vt:lpstr>
      <vt:lpstr>'17.2. Профразвитие'!Область_печати</vt:lpstr>
      <vt:lpstr>'2.1. Гендерный ГС'!Область_печати</vt:lpstr>
      <vt:lpstr>'2.2. Гендерный МС'!Область_печати</vt:lpstr>
      <vt:lpstr>'3.1. Возраст ГС'!Область_печати</vt:lpstr>
      <vt:lpstr>'3.2. Возраст МС'!Область_печати</vt:lpstr>
      <vt:lpstr>'4.1. Образовательный уровень ГС'!Область_печати</vt:lpstr>
      <vt:lpstr>'4.2. Образовательный уровень МС'!Область_печати</vt:lpstr>
      <vt:lpstr>'6.1. Стаж ГС'!Область_печати</vt:lpstr>
      <vt:lpstr>'6.2. Стаж МС'!Область_печати</vt:lpstr>
      <vt:lpstr>'7. Сменяемость ГС'!Область_печати</vt:lpstr>
      <vt:lpstr>'9. Конкурсы'!Область_печати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2022-02-03T15:24:11Z</cp:lastPrinted>
  <dcterms:created xsi:type="dcterms:W3CDTF">2014-07-01T06:07:04Z</dcterms:created>
  <dcterms:modified xsi:type="dcterms:W3CDTF">2025-02-17T08:22:47Z</dcterms:modified>
</cp:coreProperties>
</file>