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415F3E89-2964-4592-9DDE-0EDF895A1A5D}" xr6:coauthVersionLast="47" xr6:coauthVersionMax="47" xr10:uidLastSave="{00000000-0000-0000-0000-000000000000}"/>
  <bookViews>
    <workbookView xWindow="5985" yWindow="1725" windowWidth="21600" windowHeight="13620" tabRatio="822" firstSheet="18" activeTab="24" xr2:uid="{ADDD6972-5CC2-482C-B2BD-459C45434F70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Конкурсы'!$A$1:$J$20</definedName>
  </definedNames>
  <calcPr calcId="191029"/>
</workbook>
</file>

<file path=xl/calcChain.xml><?xml version="1.0" encoding="utf-8"?>
<calcChain xmlns="http://schemas.openxmlformats.org/spreadsheetml/2006/main">
  <c r="O17" i="46" l="1"/>
  <c r="O19" i="46"/>
  <c r="O11" i="46"/>
  <c r="M21" i="46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S9" i="50"/>
  <c r="S10" i="50"/>
  <c r="S11" i="50"/>
  <c r="S12" i="50"/>
  <c r="S13" i="50"/>
  <c r="S14" i="50"/>
  <c r="S15" i="50"/>
  <c r="S16" i="50"/>
  <c r="S17" i="50"/>
  <c r="S18" i="50"/>
  <c r="S19" i="50"/>
  <c r="S20" i="50"/>
  <c r="S21" i="50"/>
  <c r="T8" i="50"/>
  <c r="S8" i="50"/>
  <c r="H10" i="21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G15" i="22"/>
  <c r="G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20" i="3" s="1"/>
  <c r="C7" i="3"/>
  <c r="H7" i="3" s="1"/>
  <c r="C8" i="3"/>
  <c r="H8" i="3" s="1"/>
  <c r="D8" i="3"/>
  <c r="C9" i="3"/>
  <c r="D9" i="3" s="1"/>
  <c r="C10" i="3"/>
  <c r="H10" i="3" s="1"/>
  <c r="C11" i="3"/>
  <c r="F11" i="3" s="1"/>
  <c r="C12" i="3"/>
  <c r="D12" i="3" s="1"/>
  <c r="C13" i="3"/>
  <c r="D13" i="3" s="1"/>
  <c r="C14" i="3"/>
  <c r="H14" i="3"/>
  <c r="C15" i="3"/>
  <c r="D15" i="3" s="1"/>
  <c r="C16" i="3"/>
  <c r="H16" i="3" s="1"/>
  <c r="C17" i="3"/>
  <c r="D17" i="3" s="1"/>
  <c r="C18" i="3"/>
  <c r="C19" i="3"/>
  <c r="C6" i="3"/>
  <c r="H6" i="3" s="1"/>
  <c r="F22" i="51"/>
  <c r="C22" i="51" s="1"/>
  <c r="G22" i="51"/>
  <c r="H22" i="51"/>
  <c r="I22" i="51"/>
  <c r="J22" i="51"/>
  <c r="K22" i="51"/>
  <c r="L22" i="51"/>
  <c r="E22" i="51"/>
  <c r="Q21" i="23"/>
  <c r="R21" i="23"/>
  <c r="S21" i="23"/>
  <c r="T21" i="23"/>
  <c r="P21" i="23"/>
  <c r="M21" i="23"/>
  <c r="N21" i="23"/>
  <c r="I21" i="23"/>
  <c r="J21" i="23"/>
  <c r="K21" i="23"/>
  <c r="L21" i="23"/>
  <c r="H21" i="23"/>
  <c r="F21" i="23"/>
  <c r="C21" i="23" s="1"/>
  <c r="O21" i="23" s="1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C21" i="24" s="1"/>
  <c r="Q21" i="17"/>
  <c r="O21" i="17"/>
  <c r="M21" i="17"/>
  <c r="N21" i="17" s="1"/>
  <c r="K21" i="17"/>
  <c r="I21" i="17"/>
  <c r="G21" i="17"/>
  <c r="C21" i="17" s="1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D22" i="46"/>
  <c r="C22" i="46"/>
  <c r="Q22" i="20"/>
  <c r="O22" i="20"/>
  <c r="M22" i="20"/>
  <c r="K22" i="20"/>
  <c r="I22" i="20"/>
  <c r="G22" i="20"/>
  <c r="E22" i="20"/>
  <c r="D22" i="20"/>
  <c r="Q21" i="21"/>
  <c r="O21" i="21"/>
  <c r="M21" i="21"/>
  <c r="N21" i="21" s="1"/>
  <c r="K21" i="21"/>
  <c r="I21" i="21"/>
  <c r="D21" i="21"/>
  <c r="E21" i="21"/>
  <c r="F21" i="21"/>
  <c r="G21" i="21"/>
  <c r="C21" i="21"/>
  <c r="J20" i="22"/>
  <c r="H20" i="22"/>
  <c r="F20" i="22"/>
  <c r="D20" i="22"/>
  <c r="C20" i="22"/>
  <c r="D20" i="4"/>
  <c r="C20" i="4"/>
  <c r="N19" i="11"/>
  <c r="O19" i="11"/>
  <c r="P19" i="11"/>
  <c r="M19" i="11"/>
  <c r="K19" i="11"/>
  <c r="I19" i="11"/>
  <c r="J19" i="11" s="1"/>
  <c r="G19" i="11"/>
  <c r="H19" i="11" s="1"/>
  <c r="E19" i="11"/>
  <c r="K19" i="12"/>
  <c r="I19" i="12"/>
  <c r="G19" i="12"/>
  <c r="E19" i="12"/>
  <c r="C19" i="12"/>
  <c r="K19" i="13"/>
  <c r="I19" i="13"/>
  <c r="G19" i="13"/>
  <c r="E19" i="13"/>
  <c r="C19" i="13"/>
  <c r="G19" i="14"/>
  <c r="E19" i="14"/>
  <c r="C19" i="14"/>
  <c r="G19" i="15"/>
  <c r="E19" i="15"/>
  <c r="F19" i="15" s="1"/>
  <c r="C19" i="15"/>
  <c r="U21" i="49"/>
  <c r="S21" i="49"/>
  <c r="Q21" i="49"/>
  <c r="O21" i="49"/>
  <c r="M21" i="49"/>
  <c r="K21" i="49"/>
  <c r="I21" i="49"/>
  <c r="G21" i="49"/>
  <c r="E21" i="49"/>
  <c r="C21" i="49" s="1"/>
  <c r="U21" i="8"/>
  <c r="S21" i="8"/>
  <c r="Q21" i="8"/>
  <c r="O21" i="8"/>
  <c r="M21" i="8"/>
  <c r="K21" i="8"/>
  <c r="I21" i="8"/>
  <c r="G21" i="8"/>
  <c r="E21" i="8"/>
  <c r="M19" i="9"/>
  <c r="K19" i="9"/>
  <c r="I19" i="9"/>
  <c r="G19" i="9"/>
  <c r="E19" i="9"/>
  <c r="C19" i="9"/>
  <c r="M19" i="10"/>
  <c r="K19" i="10"/>
  <c r="I19" i="10"/>
  <c r="J19" i="10" s="1"/>
  <c r="G19" i="10"/>
  <c r="E19" i="10"/>
  <c r="C19" i="10"/>
  <c r="E19" i="5"/>
  <c r="C19" i="5"/>
  <c r="E19" i="6"/>
  <c r="C19" i="6"/>
  <c r="I19" i="6"/>
  <c r="L21" i="47"/>
  <c r="M21" i="47"/>
  <c r="K21" i="47"/>
  <c r="H21" i="47"/>
  <c r="V21" i="49" s="1"/>
  <c r="I21" i="47"/>
  <c r="G21" i="47"/>
  <c r="P21" i="1"/>
  <c r="Q21" i="1"/>
  <c r="E21" i="1" s="1"/>
  <c r="O21" i="1"/>
  <c r="L21" i="1"/>
  <c r="M21" i="1"/>
  <c r="K21" i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C7" i="8"/>
  <c r="J7" i="8" s="1"/>
  <c r="E8" i="17"/>
  <c r="F8" i="17" s="1"/>
  <c r="E9" i="17"/>
  <c r="J9" i="17" s="1"/>
  <c r="E10" i="17"/>
  <c r="J10" i="17" s="1"/>
  <c r="E11" i="17"/>
  <c r="R11" i="17" s="1"/>
  <c r="E12" i="17"/>
  <c r="R12" i="17" s="1"/>
  <c r="N12" i="17"/>
  <c r="E13" i="17"/>
  <c r="F13" i="17" s="1"/>
  <c r="E14" i="17"/>
  <c r="R14" i="17" s="1"/>
  <c r="E15" i="17"/>
  <c r="E16" i="17"/>
  <c r="R16" i="17" s="1"/>
  <c r="E17" i="17"/>
  <c r="N17" i="17" s="1"/>
  <c r="E18" i="17"/>
  <c r="J18" i="17" s="1"/>
  <c r="F18" i="17"/>
  <c r="E19" i="17"/>
  <c r="J19" i="17" s="1"/>
  <c r="E20" i="17"/>
  <c r="J20" i="17" s="1"/>
  <c r="N20" i="17"/>
  <c r="C8" i="17"/>
  <c r="C9" i="17"/>
  <c r="P9" i="17" s="1"/>
  <c r="H9" i="17"/>
  <c r="C10" i="17"/>
  <c r="H10" i="17" s="1"/>
  <c r="C11" i="17"/>
  <c r="P11" i="17"/>
  <c r="D11" i="17"/>
  <c r="C12" i="17"/>
  <c r="H12" i="17" s="1"/>
  <c r="L12" i="17"/>
  <c r="C13" i="17"/>
  <c r="C14" i="17"/>
  <c r="L14" i="17" s="1"/>
  <c r="C15" i="17"/>
  <c r="P15" i="17" s="1"/>
  <c r="C16" i="17"/>
  <c r="D16" i="17"/>
  <c r="C17" i="17"/>
  <c r="H17" i="17" s="1"/>
  <c r="C18" i="17"/>
  <c r="L18" i="17" s="1"/>
  <c r="D18" i="17"/>
  <c r="C19" i="17"/>
  <c r="C20" i="17"/>
  <c r="E8" i="19"/>
  <c r="K8" i="19" s="1"/>
  <c r="E9" i="19"/>
  <c r="K9" i="19" s="1"/>
  <c r="E10" i="19"/>
  <c r="G10" i="19" s="1"/>
  <c r="Q10" i="19"/>
  <c r="E11" i="19"/>
  <c r="I11" i="19" s="1"/>
  <c r="E12" i="19"/>
  <c r="K12" i="19" s="1"/>
  <c r="E13" i="19"/>
  <c r="E14" i="19"/>
  <c r="M14" i="19" s="1"/>
  <c r="E15" i="19"/>
  <c r="Q15" i="19" s="1"/>
  <c r="E16" i="19"/>
  <c r="K16" i="19" s="1"/>
  <c r="E17" i="19"/>
  <c r="G17" i="19" s="1"/>
  <c r="E18" i="19"/>
  <c r="S18" i="19" s="1"/>
  <c r="E19" i="19"/>
  <c r="S19" i="19" s="1"/>
  <c r="E20" i="19"/>
  <c r="G20" i="19" s="1"/>
  <c r="C7" i="49"/>
  <c r="R7" i="49" s="1"/>
  <c r="C9" i="49"/>
  <c r="X9" i="49" s="1"/>
  <c r="C10" i="49"/>
  <c r="X10" i="49" s="1"/>
  <c r="C11" i="49"/>
  <c r="F11" i="49" s="1"/>
  <c r="C12" i="49"/>
  <c r="T12" i="49" s="1"/>
  <c r="C13" i="49"/>
  <c r="T13" i="49" s="1"/>
  <c r="C14" i="49"/>
  <c r="C15" i="49"/>
  <c r="Z15" i="49" s="1"/>
  <c r="F15" i="49"/>
  <c r="C16" i="49"/>
  <c r="L16" i="49" s="1"/>
  <c r="C17" i="49"/>
  <c r="J17" i="49" s="1"/>
  <c r="C18" i="49"/>
  <c r="C19" i="49"/>
  <c r="Z19" i="49" s="1"/>
  <c r="C20" i="49"/>
  <c r="C8" i="8"/>
  <c r="J8" i="8" s="1"/>
  <c r="C9" i="8"/>
  <c r="N9" i="8" s="1"/>
  <c r="C10" i="8"/>
  <c r="T10" i="8" s="1"/>
  <c r="AA10" i="8"/>
  <c r="C11" i="8"/>
  <c r="F11" i="8" s="1"/>
  <c r="C12" i="8"/>
  <c r="Z12" i="8" s="1"/>
  <c r="C13" i="8"/>
  <c r="C14" i="8"/>
  <c r="L14" i="8" s="1"/>
  <c r="C15" i="8"/>
  <c r="Y15" i="8" s="1"/>
  <c r="C16" i="8"/>
  <c r="T16" i="8" s="1"/>
  <c r="C17" i="8"/>
  <c r="AA17" i="8" s="1"/>
  <c r="C18" i="8"/>
  <c r="Y18" i="8" s="1"/>
  <c r="C19" i="8"/>
  <c r="Z19" i="8"/>
  <c r="C20" i="8"/>
  <c r="AA20" i="8" s="1"/>
  <c r="H15" i="3"/>
  <c r="F14" i="3"/>
  <c r="F17" i="3"/>
  <c r="D14" i="3"/>
  <c r="D10" i="3"/>
  <c r="F6" i="3"/>
  <c r="C9" i="51"/>
  <c r="D9" i="51" s="1"/>
  <c r="C10" i="51"/>
  <c r="D10" i="51" s="1"/>
  <c r="C11" i="51"/>
  <c r="D11" i="51" s="1"/>
  <c r="C12" i="51"/>
  <c r="C13" i="51"/>
  <c r="D13" i="51" s="1"/>
  <c r="C14" i="51"/>
  <c r="L13" i="24" s="1"/>
  <c r="C15" i="51"/>
  <c r="D15" i="51" s="1"/>
  <c r="C16" i="51"/>
  <c r="D16" i="51" s="1"/>
  <c r="C17" i="51"/>
  <c r="D17" i="51" s="1"/>
  <c r="C18" i="51"/>
  <c r="D18" i="51"/>
  <c r="C19" i="51"/>
  <c r="D19" i="51"/>
  <c r="C20" i="51"/>
  <c r="D20" i="51" s="1"/>
  <c r="C21" i="51"/>
  <c r="D21" i="51"/>
  <c r="C8" i="51"/>
  <c r="C7" i="23"/>
  <c r="G7" i="23" s="1"/>
  <c r="C8" i="23"/>
  <c r="L8" i="24" s="1"/>
  <c r="C9" i="23"/>
  <c r="G9" i="23" s="1"/>
  <c r="C10" i="23"/>
  <c r="O10" i="23" s="1"/>
  <c r="C11" i="23"/>
  <c r="O11" i="23" s="1"/>
  <c r="L11" i="24"/>
  <c r="C12" i="23"/>
  <c r="C13" i="23"/>
  <c r="C14" i="23"/>
  <c r="D14" i="23" s="1"/>
  <c r="C15" i="23"/>
  <c r="C16" i="23"/>
  <c r="O16" i="23" s="1"/>
  <c r="C17" i="23"/>
  <c r="D17" i="23" s="1"/>
  <c r="C18" i="23"/>
  <c r="G18" i="23" s="1"/>
  <c r="C19" i="23"/>
  <c r="C20" i="23"/>
  <c r="L20" i="24" s="1"/>
  <c r="C8" i="24"/>
  <c r="D8" i="24" s="1"/>
  <c r="C9" i="24"/>
  <c r="D9" i="24" s="1"/>
  <c r="C10" i="24"/>
  <c r="D11" i="24"/>
  <c r="C12" i="24"/>
  <c r="D12" i="24"/>
  <c r="C13" i="24"/>
  <c r="C14" i="24"/>
  <c r="D14" i="24" s="1"/>
  <c r="C15" i="24"/>
  <c r="D15" i="24" s="1"/>
  <c r="C16" i="24"/>
  <c r="C17" i="24"/>
  <c r="C18" i="24"/>
  <c r="C19" i="24"/>
  <c r="C20" i="24"/>
  <c r="D20" i="24"/>
  <c r="C7" i="24"/>
  <c r="P14" i="17"/>
  <c r="N15" i="17"/>
  <c r="J17" i="17"/>
  <c r="F15" i="17"/>
  <c r="E7" i="17"/>
  <c r="C7" i="17"/>
  <c r="D7" i="17" s="1"/>
  <c r="D8" i="18"/>
  <c r="N8" i="18" s="1"/>
  <c r="D9" i="18"/>
  <c r="N9" i="18" s="1"/>
  <c r="D10" i="18"/>
  <c r="N10" i="18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O8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P10" i="46" s="1"/>
  <c r="C11" i="20"/>
  <c r="R11" i="20" s="1"/>
  <c r="C12" i="20"/>
  <c r="R12" i="20" s="1"/>
  <c r="C13" i="20"/>
  <c r="N13" i="20" s="1"/>
  <c r="C14" i="20"/>
  <c r="C15" i="20"/>
  <c r="F15" i="20" s="1"/>
  <c r="C16" i="20"/>
  <c r="F16" i="20" s="1"/>
  <c r="C17" i="20"/>
  <c r="R17" i="20" s="1"/>
  <c r="C18" i="20"/>
  <c r="J18" i="20" s="1"/>
  <c r="C19" i="20"/>
  <c r="F19" i="20" s="1"/>
  <c r="C20" i="20"/>
  <c r="F20" i="20" s="1"/>
  <c r="C21" i="20"/>
  <c r="C8" i="20"/>
  <c r="L8" i="20" s="1"/>
  <c r="H8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20" i="21"/>
  <c r="N8" i="21"/>
  <c r="N9" i="21"/>
  <c r="N10" i="21"/>
  <c r="N12" i="21"/>
  <c r="N13" i="21"/>
  <c r="N15" i="21"/>
  <c r="N16" i="21"/>
  <c r="N17" i="21"/>
  <c r="N18" i="21"/>
  <c r="N20" i="21"/>
  <c r="P7" i="21"/>
  <c r="N7" i="21"/>
  <c r="L8" i="21"/>
  <c r="L9" i="21"/>
  <c r="L10" i="21"/>
  <c r="L12" i="21"/>
  <c r="L13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20" i="21"/>
  <c r="J7" i="21"/>
  <c r="H8" i="21"/>
  <c r="H9" i="21"/>
  <c r="H11" i="21"/>
  <c r="H12" i="21"/>
  <c r="H13" i="21"/>
  <c r="H14" i="21"/>
  <c r="H15" i="21"/>
  <c r="H16" i="21"/>
  <c r="H17" i="21"/>
  <c r="H18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1" i="22"/>
  <c r="I12" i="22"/>
  <c r="I13" i="22"/>
  <c r="I14" i="22"/>
  <c r="I15" i="22"/>
  <c r="I16" i="22"/>
  <c r="I17" i="22"/>
  <c r="I19" i="22"/>
  <c r="G7" i="22"/>
  <c r="G8" i="22"/>
  <c r="G9" i="22"/>
  <c r="G11" i="22"/>
  <c r="G12" i="22"/>
  <c r="G13" i="22"/>
  <c r="G16" i="22"/>
  <c r="G17" i="22"/>
  <c r="G19" i="22"/>
  <c r="E7" i="22"/>
  <c r="E8" i="22"/>
  <c r="E9" i="22"/>
  <c r="E11" i="22"/>
  <c r="E12" i="22"/>
  <c r="E13" i="22"/>
  <c r="E14" i="22"/>
  <c r="E15" i="22"/>
  <c r="E16" i="22"/>
  <c r="E17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C7" i="11"/>
  <c r="D7" i="11" s="1"/>
  <c r="C8" i="11"/>
  <c r="J8" i="11" s="1"/>
  <c r="C9" i="11"/>
  <c r="F9" i="11" s="1"/>
  <c r="C10" i="11"/>
  <c r="H10" i="11" s="1"/>
  <c r="C11" i="11"/>
  <c r="L11" i="11" s="1"/>
  <c r="H11" i="11"/>
  <c r="C12" i="11"/>
  <c r="D12" i="11" s="1"/>
  <c r="C13" i="11"/>
  <c r="J13" i="11" s="1"/>
  <c r="C14" i="11"/>
  <c r="L14" i="11" s="1"/>
  <c r="C15" i="11"/>
  <c r="D15" i="11" s="1"/>
  <c r="C16" i="11"/>
  <c r="F16" i="11" s="1"/>
  <c r="C17" i="11"/>
  <c r="J17" i="11" s="1"/>
  <c r="L17" i="11"/>
  <c r="C18" i="11"/>
  <c r="J18" i="11"/>
  <c r="C5" i="11"/>
  <c r="F5" i="11" s="1"/>
  <c r="C8" i="49"/>
  <c r="Y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F11" i="47" s="1"/>
  <c r="C12" i="47"/>
  <c r="C13" i="47"/>
  <c r="C14" i="47"/>
  <c r="C15" i="47"/>
  <c r="C16" i="47"/>
  <c r="C17" i="47"/>
  <c r="C18" i="47"/>
  <c r="C19" i="47"/>
  <c r="C20" i="47"/>
  <c r="L13" i="8"/>
  <c r="Y14" i="8"/>
  <c r="Y19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N8" i="47" s="1"/>
  <c r="D9" i="47"/>
  <c r="D10" i="47"/>
  <c r="N10" i="47" s="1"/>
  <c r="D11" i="47"/>
  <c r="N11" i="47" s="1"/>
  <c r="D12" i="47"/>
  <c r="N12" i="47"/>
  <c r="D13" i="47"/>
  <c r="F13" i="47" s="1"/>
  <c r="N13" i="47"/>
  <c r="D14" i="47"/>
  <c r="F14" i="47" s="1"/>
  <c r="D15" i="47"/>
  <c r="N15" i="47" s="1"/>
  <c r="D16" i="47"/>
  <c r="D17" i="47"/>
  <c r="N17" i="47"/>
  <c r="D18" i="47"/>
  <c r="N18" i="47" s="1"/>
  <c r="D19" i="47"/>
  <c r="F19" i="47" s="1"/>
  <c r="N19" i="47"/>
  <c r="D20" i="47"/>
  <c r="N20" i="47"/>
  <c r="C10" i="1"/>
  <c r="C18" i="1"/>
  <c r="N9" i="1"/>
  <c r="N13" i="1"/>
  <c r="N17" i="1"/>
  <c r="J10" i="1"/>
  <c r="J17" i="1"/>
  <c r="J7" i="1"/>
  <c r="E7" i="47"/>
  <c r="D7" i="47"/>
  <c r="F7" i="47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R9" i="1" s="1"/>
  <c r="D10" i="1"/>
  <c r="R10" i="1" s="1"/>
  <c r="D11" i="1"/>
  <c r="D12" i="1"/>
  <c r="R12" i="1"/>
  <c r="D13" i="1"/>
  <c r="D14" i="1"/>
  <c r="R14" i="1"/>
  <c r="D15" i="1"/>
  <c r="D16" i="1"/>
  <c r="D17" i="1"/>
  <c r="R17" i="1" s="1"/>
  <c r="D18" i="1"/>
  <c r="R18" i="1" s="1"/>
  <c r="D19" i="1"/>
  <c r="D20" i="1"/>
  <c r="R20" i="1"/>
  <c r="C11" i="1"/>
  <c r="C15" i="1"/>
  <c r="C19" i="1"/>
  <c r="F19" i="1" s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4" i="49"/>
  <c r="T19" i="49"/>
  <c r="T20" i="49"/>
  <c r="R10" i="49"/>
  <c r="R13" i="49"/>
  <c r="R14" i="49"/>
  <c r="R20" i="49"/>
  <c r="P13" i="49"/>
  <c r="P20" i="49"/>
  <c r="N9" i="49"/>
  <c r="N10" i="49"/>
  <c r="N13" i="49"/>
  <c r="N14" i="49"/>
  <c r="N20" i="49"/>
  <c r="V7" i="49"/>
  <c r="T7" i="49"/>
  <c r="L14" i="49"/>
  <c r="L20" i="49"/>
  <c r="J10" i="49"/>
  <c r="J13" i="49"/>
  <c r="J14" i="49"/>
  <c r="J20" i="49"/>
  <c r="H13" i="49"/>
  <c r="H14" i="49"/>
  <c r="H20" i="49"/>
  <c r="F9" i="49"/>
  <c r="F10" i="49"/>
  <c r="F13" i="49"/>
  <c r="F14" i="49"/>
  <c r="F19" i="49"/>
  <c r="D13" i="49"/>
  <c r="D14" i="49"/>
  <c r="D20" i="49"/>
  <c r="P11" i="8"/>
  <c r="N19" i="8"/>
  <c r="L19" i="8"/>
  <c r="J13" i="8"/>
  <c r="J19" i="8"/>
  <c r="H13" i="8"/>
  <c r="H19" i="8"/>
  <c r="V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N7" i="1"/>
  <c r="J8" i="49"/>
  <c r="H8" i="49"/>
  <c r="P8" i="49"/>
  <c r="T8" i="49"/>
  <c r="F7" i="49"/>
  <c r="N7" i="49"/>
  <c r="L7" i="49"/>
  <c r="P7" i="49"/>
  <c r="J7" i="49"/>
  <c r="D12" i="8"/>
  <c r="F14" i="8"/>
  <c r="H8" i="8"/>
  <c r="P8" i="8"/>
  <c r="R7" i="8"/>
  <c r="C7" i="47"/>
  <c r="F18" i="47"/>
  <c r="C14" i="1"/>
  <c r="F14" i="1" s="1"/>
  <c r="C20" i="1"/>
  <c r="F20" i="1" s="1"/>
  <c r="C16" i="1"/>
  <c r="F16" i="1" s="1"/>
  <c r="C12" i="1"/>
  <c r="C8" i="1"/>
  <c r="C13" i="1"/>
  <c r="C9" i="1"/>
  <c r="F9" i="1" s="1"/>
  <c r="C17" i="1"/>
  <c r="F17" i="1"/>
  <c r="J20" i="1"/>
  <c r="R13" i="1"/>
  <c r="L7" i="17"/>
  <c r="H7" i="17"/>
  <c r="P7" i="17"/>
  <c r="R8" i="20"/>
  <c r="J8" i="20"/>
  <c r="N8" i="20"/>
  <c r="J10" i="8"/>
  <c r="N13" i="8"/>
  <c r="R13" i="8"/>
  <c r="L12" i="8"/>
  <c r="D19" i="8"/>
  <c r="J15" i="8"/>
  <c r="N20" i="8"/>
  <c r="N12" i="8"/>
  <c r="R19" i="8"/>
  <c r="Y13" i="8"/>
  <c r="T13" i="8"/>
  <c r="L10" i="8"/>
  <c r="P13" i="8"/>
  <c r="D17" i="8"/>
  <c r="F20" i="8"/>
  <c r="H18" i="8"/>
  <c r="T19" i="8"/>
  <c r="Y20" i="8"/>
  <c r="Y16" i="8"/>
  <c r="N10" i="8"/>
  <c r="J14" i="8"/>
  <c r="F19" i="8"/>
  <c r="P19" i="8"/>
  <c r="T14" i="8"/>
  <c r="R14" i="8"/>
  <c r="D6" i="3"/>
  <c r="J7" i="17"/>
  <c r="M9" i="19"/>
  <c r="L5" i="11"/>
  <c r="X8" i="49"/>
  <c r="Y7" i="8"/>
  <c r="M7" i="19"/>
  <c r="Z13" i="49"/>
  <c r="L8" i="49"/>
  <c r="Y14" i="49"/>
  <c r="Z20" i="49"/>
  <c r="Z8" i="49"/>
  <c r="Z14" i="8"/>
  <c r="Z10" i="8"/>
  <c r="AA19" i="8"/>
  <c r="F12" i="8"/>
  <c r="R20" i="8"/>
  <c r="L20" i="8"/>
  <c r="H20" i="8"/>
  <c r="Y12" i="8"/>
  <c r="D20" i="23"/>
  <c r="L21" i="20"/>
  <c r="P21" i="20"/>
  <c r="G16" i="19"/>
  <c r="O15" i="23"/>
  <c r="L16" i="20"/>
  <c r="P16" i="20"/>
  <c r="N16" i="20"/>
  <c r="R16" i="20"/>
  <c r="G13" i="23"/>
  <c r="F11" i="20"/>
  <c r="O8" i="46"/>
  <c r="O15" i="46"/>
  <c r="J15" i="20"/>
  <c r="R15" i="20"/>
  <c r="H15" i="20"/>
  <c r="O10" i="46"/>
  <c r="H10" i="20"/>
  <c r="J10" i="20"/>
  <c r="L10" i="20"/>
  <c r="N10" i="20"/>
  <c r="P10" i="20"/>
  <c r="R10" i="20"/>
  <c r="J9" i="20"/>
  <c r="L9" i="20"/>
  <c r="N9" i="20"/>
  <c r="H9" i="20"/>
  <c r="Z7" i="49"/>
  <c r="Z7" i="8"/>
  <c r="L7" i="11"/>
  <c r="F8" i="49"/>
  <c r="J9" i="11"/>
  <c r="H8" i="11"/>
  <c r="L13" i="11"/>
  <c r="H13" i="11"/>
  <c r="F13" i="11"/>
  <c r="H7" i="11"/>
  <c r="J7" i="11"/>
  <c r="Q17" i="19"/>
  <c r="G8" i="19"/>
  <c r="R13" i="17"/>
  <c r="AA9" i="8"/>
  <c r="D17" i="17"/>
  <c r="D9" i="17"/>
  <c r="I8" i="19"/>
  <c r="M8" i="19"/>
  <c r="L9" i="17"/>
  <c r="R18" i="17"/>
  <c r="S10" i="19"/>
  <c r="Z13" i="8"/>
  <c r="X7" i="49"/>
  <c r="P10" i="17"/>
  <c r="D8" i="11"/>
  <c r="F8" i="11"/>
  <c r="L8" i="11"/>
  <c r="N9" i="17"/>
  <c r="R9" i="17"/>
  <c r="F9" i="17"/>
  <c r="X12" i="49"/>
  <c r="T11" i="49"/>
  <c r="R10" i="17"/>
  <c r="N10" i="17"/>
  <c r="D15" i="23"/>
  <c r="D15" i="17"/>
  <c r="O21" i="46"/>
  <c r="X15" i="49"/>
  <c r="G11" i="23"/>
  <c r="Q11" i="19"/>
  <c r="O11" i="19"/>
  <c r="S11" i="19"/>
  <c r="M11" i="19"/>
  <c r="G11" i="19"/>
  <c r="H13" i="3"/>
  <c r="H9" i="3"/>
  <c r="D15" i="49"/>
  <c r="H15" i="49"/>
  <c r="J15" i="49"/>
  <c r="H15" i="11"/>
  <c r="Y13" i="49"/>
  <c r="X13" i="49"/>
  <c r="D9" i="23"/>
  <c r="H14" i="17"/>
  <c r="Y19" i="49"/>
  <c r="J19" i="49"/>
  <c r="N19" i="49"/>
  <c r="X19" i="49"/>
  <c r="L19" i="49"/>
  <c r="H7" i="49"/>
  <c r="P12" i="46"/>
  <c r="N12" i="20"/>
  <c r="H12" i="20"/>
  <c r="D13" i="23"/>
  <c r="O14" i="23"/>
  <c r="J16" i="17"/>
  <c r="N16" i="47"/>
  <c r="F18" i="1"/>
  <c r="R19" i="1"/>
  <c r="L21" i="21"/>
  <c r="F8" i="8"/>
  <c r="Y8" i="8"/>
  <c r="L8" i="8"/>
  <c r="Z8" i="8"/>
  <c r="F12" i="17"/>
  <c r="D12" i="51"/>
  <c r="D14" i="17"/>
  <c r="D16" i="24"/>
  <c r="D14" i="11"/>
  <c r="H14" i="11"/>
  <c r="J14" i="11"/>
  <c r="F14" i="11"/>
  <c r="F16" i="47"/>
  <c r="D19" i="24"/>
  <c r="P18" i="17"/>
  <c r="K17" i="19"/>
  <c r="P18" i="20"/>
  <c r="J10" i="11"/>
  <c r="H11" i="17"/>
  <c r="D10" i="24"/>
  <c r="F17" i="17"/>
  <c r="D16" i="49"/>
  <c r="F16" i="49"/>
  <c r="J16" i="49"/>
  <c r="P15" i="49"/>
  <c r="R15" i="49"/>
  <c r="D19" i="23"/>
  <c r="G19" i="23"/>
  <c r="F10" i="1"/>
  <c r="P8" i="17"/>
  <c r="O9" i="46"/>
  <c r="J13" i="20"/>
  <c r="J21" i="1"/>
  <c r="E21" i="17"/>
  <c r="F21" i="17" s="1"/>
  <c r="L11" i="17"/>
  <c r="O13" i="23"/>
  <c r="G15" i="23"/>
  <c r="H17" i="20"/>
  <c r="F17" i="20"/>
  <c r="P17" i="20"/>
  <c r="H16" i="8"/>
  <c r="R16" i="8"/>
  <c r="D16" i="8"/>
  <c r="O19" i="23"/>
  <c r="G19" i="19"/>
  <c r="C19" i="11"/>
  <c r="D19" i="11" s="1"/>
  <c r="H17" i="11"/>
  <c r="D17" i="11"/>
  <c r="F19" i="10"/>
  <c r="X18" i="49"/>
  <c r="J18" i="49"/>
  <c r="F19" i="14"/>
  <c r="J21" i="47"/>
  <c r="F19" i="5"/>
  <c r="H19" i="14"/>
  <c r="D17" i="24"/>
  <c r="F15" i="11"/>
  <c r="L15" i="11"/>
  <c r="F17" i="47"/>
  <c r="M22" i="46"/>
  <c r="K20" i="24"/>
  <c r="G20" i="23"/>
  <c r="H22" i="46"/>
  <c r="R21" i="20"/>
  <c r="H21" i="20"/>
  <c r="J21" i="20"/>
  <c r="N19" i="12"/>
  <c r="E21" i="47"/>
  <c r="D18" i="24"/>
  <c r="P14" i="49"/>
  <c r="X14" i="49"/>
  <c r="Z14" i="49"/>
  <c r="P18" i="8"/>
  <c r="F20" i="47"/>
  <c r="D16" i="11"/>
  <c r="D9" i="11"/>
  <c r="N11" i="17"/>
  <c r="F20" i="49"/>
  <c r="Y20" i="49"/>
  <c r="F21" i="20"/>
  <c r="N21" i="20"/>
  <c r="O7" i="23"/>
  <c r="J12" i="20"/>
  <c r="K9" i="24"/>
  <c r="D13" i="8"/>
  <c r="F13" i="8"/>
  <c r="AA13" i="8"/>
  <c r="R16" i="1"/>
  <c r="F10" i="47"/>
  <c r="P12" i="8"/>
  <c r="J15" i="17"/>
  <c r="R15" i="17"/>
  <c r="O14" i="46"/>
  <c r="H16" i="17"/>
  <c r="P16" i="17"/>
  <c r="O16" i="46"/>
  <c r="D7" i="49"/>
  <c r="L16" i="17"/>
  <c r="L17" i="24" l="1"/>
  <c r="L18" i="24"/>
  <c r="G14" i="23"/>
  <c r="O9" i="23"/>
  <c r="K18" i="24"/>
  <c r="L9" i="24"/>
  <c r="D16" i="23"/>
  <c r="D8" i="23"/>
  <c r="G20" i="22"/>
  <c r="I20" i="22"/>
  <c r="K20" i="19"/>
  <c r="I20" i="19"/>
  <c r="K10" i="19"/>
  <c r="I17" i="19"/>
  <c r="O20" i="19"/>
  <c r="M10" i="19"/>
  <c r="M20" i="19"/>
  <c r="I10" i="19"/>
  <c r="O10" i="19"/>
  <c r="M19" i="19"/>
  <c r="Q19" i="19"/>
  <c r="S8" i="19"/>
  <c r="G9" i="19"/>
  <c r="S9" i="19"/>
  <c r="I9" i="19"/>
  <c r="O9" i="19"/>
  <c r="Q8" i="19"/>
  <c r="Q9" i="19"/>
  <c r="K19" i="19"/>
  <c r="O18" i="46"/>
  <c r="P18" i="46"/>
  <c r="E22" i="46"/>
  <c r="K15" i="19"/>
  <c r="K14" i="19"/>
  <c r="D21" i="19"/>
  <c r="G15" i="19"/>
  <c r="S12" i="19"/>
  <c r="O12" i="19"/>
  <c r="S16" i="19"/>
  <c r="Z12" i="49"/>
  <c r="Y12" i="49"/>
  <c r="J12" i="49"/>
  <c r="Y9" i="49"/>
  <c r="P12" i="49"/>
  <c r="L12" i="49"/>
  <c r="D9" i="8"/>
  <c r="H9" i="8"/>
  <c r="R9" i="8"/>
  <c r="D7" i="8"/>
  <c r="Z17" i="8"/>
  <c r="T18" i="8"/>
  <c r="D14" i="8"/>
  <c r="P14" i="8"/>
  <c r="N14" i="8"/>
  <c r="C21" i="8"/>
  <c r="J21" i="8" s="1"/>
  <c r="N18" i="8"/>
  <c r="H14" i="8"/>
  <c r="Z18" i="8"/>
  <c r="F18" i="8"/>
  <c r="Y9" i="8"/>
  <c r="F9" i="8"/>
  <c r="P7" i="8"/>
  <c r="L9" i="8"/>
  <c r="H21" i="17"/>
  <c r="D21" i="17"/>
  <c r="N21" i="8"/>
  <c r="H21" i="8"/>
  <c r="L21" i="8"/>
  <c r="T21" i="8"/>
  <c r="F12" i="47"/>
  <c r="F13" i="3"/>
  <c r="S15" i="19"/>
  <c r="P11" i="46"/>
  <c r="E20" i="4"/>
  <c r="P8" i="46"/>
  <c r="D21" i="47"/>
  <c r="L19" i="11"/>
  <c r="N16" i="8"/>
  <c r="T15" i="49"/>
  <c r="D10" i="11"/>
  <c r="J12" i="17"/>
  <c r="L10" i="11"/>
  <c r="J16" i="11"/>
  <c r="Y15" i="49"/>
  <c r="F10" i="17"/>
  <c r="F12" i="49"/>
  <c r="N16" i="17"/>
  <c r="F7" i="11"/>
  <c r="P9" i="46"/>
  <c r="J16" i="20"/>
  <c r="D8" i="8"/>
  <c r="I14" i="19"/>
  <c r="L18" i="8"/>
  <c r="H15" i="8"/>
  <c r="P16" i="8"/>
  <c r="J12" i="8"/>
  <c r="F17" i="49"/>
  <c r="J9" i="49"/>
  <c r="P19" i="49"/>
  <c r="Y10" i="8"/>
  <c r="H16" i="11"/>
  <c r="L13" i="20"/>
  <c r="K12" i="24"/>
  <c r="F12" i="3"/>
  <c r="Z9" i="8"/>
  <c r="G12" i="19"/>
  <c r="R17" i="17"/>
  <c r="H21" i="21"/>
  <c r="C22" i="20"/>
  <c r="J22" i="20" s="1"/>
  <c r="R21" i="17"/>
  <c r="T22" i="50"/>
  <c r="F9" i="3"/>
  <c r="P21" i="46"/>
  <c r="N12" i="49"/>
  <c r="H9" i="11"/>
  <c r="F9" i="20"/>
  <c r="P16" i="46"/>
  <c r="K7" i="19"/>
  <c r="J20" i="8"/>
  <c r="F13" i="1"/>
  <c r="G7" i="19"/>
  <c r="L16" i="24"/>
  <c r="K8" i="24"/>
  <c r="F10" i="3"/>
  <c r="AA16" i="8"/>
  <c r="Q12" i="19"/>
  <c r="D10" i="17"/>
  <c r="D19" i="15"/>
  <c r="D19" i="12"/>
  <c r="K11" i="24"/>
  <c r="K10" i="24"/>
  <c r="F19" i="9"/>
  <c r="F19" i="12"/>
  <c r="S22" i="50"/>
  <c r="AA18" i="8"/>
  <c r="J15" i="11"/>
  <c r="I19" i="19"/>
  <c r="J17" i="20"/>
  <c r="F13" i="20"/>
  <c r="N15" i="49"/>
  <c r="R8" i="8"/>
  <c r="N17" i="20"/>
  <c r="D19" i="49"/>
  <c r="L15" i="17"/>
  <c r="H15" i="17"/>
  <c r="R11" i="49"/>
  <c r="N18" i="17"/>
  <c r="L9" i="11"/>
  <c r="R9" i="20"/>
  <c r="P11" i="20"/>
  <c r="H16" i="20"/>
  <c r="O20" i="23"/>
  <c r="J5" i="11"/>
  <c r="D7" i="23"/>
  <c r="D20" i="8"/>
  <c r="P20" i="8"/>
  <c r="J18" i="8"/>
  <c r="R8" i="49"/>
  <c r="P15" i="8"/>
  <c r="L13" i="49"/>
  <c r="F11" i="1"/>
  <c r="F12" i="1"/>
  <c r="P19" i="20"/>
  <c r="L11" i="20"/>
  <c r="G14" i="19"/>
  <c r="D7" i="3"/>
  <c r="H12" i="3"/>
  <c r="Z15" i="8"/>
  <c r="AA7" i="8"/>
  <c r="D19" i="6"/>
  <c r="H19" i="9"/>
  <c r="V21" i="8"/>
  <c r="H19" i="15"/>
  <c r="H19" i="12"/>
  <c r="D18" i="8"/>
  <c r="F8" i="47"/>
  <c r="M15" i="19"/>
  <c r="K19" i="24"/>
  <c r="L14" i="24"/>
  <c r="H11" i="3"/>
  <c r="J19" i="9"/>
  <c r="D19" i="14"/>
  <c r="J19" i="12"/>
  <c r="O19" i="19"/>
  <c r="P17" i="46"/>
  <c r="F7" i="1"/>
  <c r="H16" i="49"/>
  <c r="N8" i="8"/>
  <c r="R19" i="49"/>
  <c r="L15" i="49"/>
  <c r="H12" i="49"/>
  <c r="F16" i="17"/>
  <c r="D13" i="11"/>
  <c r="N8" i="49"/>
  <c r="G8" i="23"/>
  <c r="P15" i="20"/>
  <c r="G10" i="23"/>
  <c r="T12" i="8"/>
  <c r="T8" i="8"/>
  <c r="F8" i="20"/>
  <c r="R12" i="8"/>
  <c r="H12" i="8"/>
  <c r="D8" i="49"/>
  <c r="P9" i="8"/>
  <c r="O15" i="19"/>
  <c r="K14" i="24"/>
  <c r="D11" i="3"/>
  <c r="Z10" i="49"/>
  <c r="N13" i="17"/>
  <c r="C21" i="1"/>
  <c r="I19" i="5"/>
  <c r="L19" i="9"/>
  <c r="L19" i="12"/>
  <c r="P15" i="46"/>
  <c r="D5" i="11"/>
  <c r="AA12" i="8"/>
  <c r="J21" i="17"/>
  <c r="L17" i="20"/>
  <c r="R17" i="49"/>
  <c r="AA8" i="8"/>
  <c r="S20" i="19"/>
  <c r="D12" i="49"/>
  <c r="L15" i="20"/>
  <c r="T20" i="8"/>
  <c r="H10" i="8"/>
  <c r="F15" i="8"/>
  <c r="R15" i="8"/>
  <c r="R9" i="49"/>
  <c r="N14" i="47"/>
  <c r="O14" i="19"/>
  <c r="F11" i="17"/>
  <c r="K17" i="24"/>
  <c r="D14" i="51"/>
  <c r="Z20" i="8"/>
  <c r="Z17" i="49"/>
  <c r="I15" i="19"/>
  <c r="F19" i="11"/>
  <c r="Q20" i="19"/>
  <c r="J11" i="17"/>
  <c r="L19" i="24"/>
  <c r="S14" i="19"/>
  <c r="C21" i="47"/>
  <c r="F12" i="20"/>
  <c r="L10" i="17"/>
  <c r="P12" i="20"/>
  <c r="H19" i="49"/>
  <c r="D11" i="23"/>
  <c r="R12" i="49"/>
  <c r="N15" i="20"/>
  <c r="G16" i="23"/>
  <c r="R18" i="8"/>
  <c r="L15" i="8"/>
  <c r="P8" i="20"/>
  <c r="N7" i="47"/>
  <c r="F10" i="11"/>
  <c r="Q14" i="19"/>
  <c r="D10" i="23"/>
  <c r="F15" i="3"/>
  <c r="F19" i="3"/>
  <c r="D19" i="3"/>
  <c r="H19" i="3"/>
  <c r="L15" i="24"/>
  <c r="J21" i="21"/>
  <c r="L17" i="8"/>
  <c r="X11" i="49"/>
  <c r="J11" i="49"/>
  <c r="Y11" i="49"/>
  <c r="P11" i="49"/>
  <c r="D11" i="49"/>
  <c r="Z11" i="49"/>
  <c r="H11" i="49"/>
  <c r="L11" i="49"/>
  <c r="N11" i="49"/>
  <c r="J14" i="17"/>
  <c r="N14" i="17"/>
  <c r="F14" i="17"/>
  <c r="N19" i="13"/>
  <c r="D22" i="51"/>
  <c r="L19" i="13"/>
  <c r="J19" i="13"/>
  <c r="F19" i="13"/>
  <c r="H19" i="13"/>
  <c r="D19" i="13"/>
  <c r="L19" i="10"/>
  <c r="Q19" i="11"/>
  <c r="D21" i="8"/>
  <c r="H19" i="10"/>
  <c r="N21" i="1"/>
  <c r="D21" i="1"/>
  <c r="F19" i="6"/>
  <c r="T21" i="49"/>
  <c r="R21" i="49"/>
  <c r="D21" i="49"/>
  <c r="L21" i="49"/>
  <c r="P21" i="49"/>
  <c r="N21" i="49"/>
  <c r="R14" i="20"/>
  <c r="P14" i="46"/>
  <c r="N14" i="20"/>
  <c r="F14" i="20"/>
  <c r="J14" i="20"/>
  <c r="H14" i="20"/>
  <c r="P14" i="20"/>
  <c r="L14" i="20"/>
  <c r="R21" i="21"/>
  <c r="P21" i="21"/>
  <c r="T21" i="21"/>
  <c r="X21" i="49"/>
  <c r="L20" i="20"/>
  <c r="P20" i="20"/>
  <c r="R20" i="20"/>
  <c r="J20" i="20"/>
  <c r="N20" i="20"/>
  <c r="O19" i="9"/>
  <c r="D19" i="9"/>
  <c r="N22" i="20"/>
  <c r="Z21" i="49"/>
  <c r="J12" i="11"/>
  <c r="L12" i="11"/>
  <c r="F12" i="11"/>
  <c r="H12" i="11"/>
  <c r="D12" i="23"/>
  <c r="L12" i="24"/>
  <c r="G12" i="23"/>
  <c r="O12" i="23"/>
  <c r="Z18" i="49"/>
  <c r="N18" i="49"/>
  <c r="D18" i="49"/>
  <c r="H18" i="49"/>
  <c r="F18" i="49"/>
  <c r="T18" i="49"/>
  <c r="P18" i="49"/>
  <c r="R18" i="49"/>
  <c r="Y18" i="49"/>
  <c r="L18" i="49"/>
  <c r="H21" i="49"/>
  <c r="O22" i="46"/>
  <c r="D21" i="23"/>
  <c r="D20" i="3"/>
  <c r="H20" i="3"/>
  <c r="F20" i="3"/>
  <c r="F17" i="8"/>
  <c r="Y17" i="8"/>
  <c r="P17" i="8"/>
  <c r="H17" i="8"/>
  <c r="T17" i="8"/>
  <c r="J17" i="8"/>
  <c r="N17" i="8"/>
  <c r="F9" i="47"/>
  <c r="N9" i="47"/>
  <c r="R21" i="8"/>
  <c r="Y21" i="8"/>
  <c r="D21" i="24"/>
  <c r="K21" i="24"/>
  <c r="H18" i="3"/>
  <c r="D18" i="3"/>
  <c r="R22" i="20"/>
  <c r="F7" i="17"/>
  <c r="N7" i="17"/>
  <c r="R7" i="17"/>
  <c r="F21" i="49"/>
  <c r="K15" i="24"/>
  <c r="H20" i="20"/>
  <c r="R8" i="1"/>
  <c r="F8" i="1"/>
  <c r="L8" i="17"/>
  <c r="H8" i="17"/>
  <c r="D8" i="17"/>
  <c r="P13" i="46"/>
  <c r="O13" i="46"/>
  <c r="J21" i="49"/>
  <c r="F18" i="3"/>
  <c r="L13" i="17"/>
  <c r="P13" i="17"/>
  <c r="H13" i="17"/>
  <c r="D13" i="17"/>
  <c r="O19" i="10"/>
  <c r="L19" i="17"/>
  <c r="H19" i="17"/>
  <c r="M18" i="19"/>
  <c r="Q18" i="19"/>
  <c r="G18" i="19"/>
  <c r="O18" i="19"/>
  <c r="K18" i="19"/>
  <c r="I18" i="19"/>
  <c r="J6" i="11"/>
  <c r="H6" i="11"/>
  <c r="L6" i="11"/>
  <c r="F6" i="11"/>
  <c r="P19" i="17"/>
  <c r="R17" i="8"/>
  <c r="D19" i="17"/>
  <c r="D18" i="11"/>
  <c r="H18" i="11"/>
  <c r="L18" i="11"/>
  <c r="F18" i="11"/>
  <c r="O20" i="46"/>
  <c r="C21" i="18"/>
  <c r="O13" i="19"/>
  <c r="G13" i="19"/>
  <c r="K13" i="19"/>
  <c r="S13" i="19"/>
  <c r="M13" i="19"/>
  <c r="I13" i="19"/>
  <c r="Q13" i="19"/>
  <c r="Y21" i="49"/>
  <c r="K7" i="24"/>
  <c r="D7" i="24"/>
  <c r="U21" i="19"/>
  <c r="E21" i="19"/>
  <c r="K21" i="19" s="1"/>
  <c r="D8" i="51"/>
  <c r="L7" i="24"/>
  <c r="R8" i="17"/>
  <c r="J8" i="17"/>
  <c r="N8" i="17"/>
  <c r="P20" i="46"/>
  <c r="R15" i="1"/>
  <c r="F15" i="1"/>
  <c r="D13" i="24"/>
  <c r="K13" i="24"/>
  <c r="O18" i="23"/>
  <c r="D18" i="23"/>
  <c r="Z11" i="8"/>
  <c r="D11" i="8"/>
  <c r="Y11" i="8"/>
  <c r="N11" i="8"/>
  <c r="AA11" i="8"/>
  <c r="L11" i="8"/>
  <c r="J11" i="8"/>
  <c r="H11" i="8"/>
  <c r="T11" i="8"/>
  <c r="R11" i="8"/>
  <c r="L20" i="17"/>
  <c r="P20" i="17"/>
  <c r="D20" i="17"/>
  <c r="H20" i="17"/>
  <c r="F19" i="17"/>
  <c r="R19" i="17"/>
  <c r="T16" i="49"/>
  <c r="J19" i="20"/>
  <c r="K11" i="19"/>
  <c r="P21" i="8"/>
  <c r="N19" i="17"/>
  <c r="R16" i="49"/>
  <c r="K16" i="24"/>
  <c r="R19" i="20"/>
  <c r="M16" i="19"/>
  <c r="F11" i="11"/>
  <c r="D11" i="11"/>
  <c r="O17" i="23"/>
  <c r="H5" i="11"/>
  <c r="I7" i="19"/>
  <c r="T15" i="8"/>
  <c r="H17" i="49"/>
  <c r="P17" i="49"/>
  <c r="F10" i="20"/>
  <c r="AA14" i="8"/>
  <c r="Y7" i="49"/>
  <c r="E20" i="22"/>
  <c r="H17" i="3"/>
  <c r="P12" i="17"/>
  <c r="L10" i="24"/>
  <c r="L21" i="24"/>
  <c r="D19" i="5"/>
  <c r="G21" i="23"/>
  <c r="P21" i="17"/>
  <c r="R22" i="50"/>
  <c r="N16" i="49"/>
  <c r="T17" i="49"/>
  <c r="N19" i="20"/>
  <c r="F20" i="17"/>
  <c r="Q16" i="19"/>
  <c r="J11" i="11"/>
  <c r="H18" i="17"/>
  <c r="R13" i="20"/>
  <c r="G17" i="23"/>
  <c r="Y10" i="49"/>
  <c r="S7" i="19"/>
  <c r="F10" i="8"/>
  <c r="T7" i="8"/>
  <c r="P16" i="49"/>
  <c r="T10" i="49"/>
  <c r="L7" i="8"/>
  <c r="I16" i="19"/>
  <c r="O8" i="23"/>
  <c r="F8" i="3"/>
  <c r="F17" i="11"/>
  <c r="Z16" i="8"/>
  <c r="L17" i="49"/>
  <c r="X16" i="49"/>
  <c r="N18" i="20"/>
  <c r="F21" i="8"/>
  <c r="L21" i="17"/>
  <c r="D19" i="10"/>
  <c r="H18" i="20"/>
  <c r="D17" i="49"/>
  <c r="L19" i="20"/>
  <c r="H11" i="20"/>
  <c r="R20" i="17"/>
  <c r="O16" i="19"/>
  <c r="S17" i="19"/>
  <c r="P19" i="46"/>
  <c r="O7" i="19"/>
  <c r="H7" i="8"/>
  <c r="F15" i="47"/>
  <c r="L10" i="49"/>
  <c r="T9" i="49"/>
  <c r="F7" i="3"/>
  <c r="D21" i="18"/>
  <c r="N21" i="18" s="1"/>
  <c r="O17" i="19"/>
  <c r="H13" i="20"/>
  <c r="D16" i="3"/>
  <c r="Y16" i="49"/>
  <c r="F16" i="3"/>
  <c r="F18" i="20"/>
  <c r="Z21" i="8"/>
  <c r="L18" i="20"/>
  <c r="Y17" i="49"/>
  <c r="H19" i="20"/>
  <c r="J11" i="20"/>
  <c r="L16" i="11"/>
  <c r="D12" i="17"/>
  <c r="J13" i="17"/>
  <c r="P10" i="8"/>
  <c r="N7" i="8"/>
  <c r="D10" i="49"/>
  <c r="H10" i="49"/>
  <c r="P10" i="49"/>
  <c r="Z16" i="49"/>
  <c r="J16" i="8"/>
  <c r="F16" i="8"/>
  <c r="H9" i="49"/>
  <c r="L9" i="49"/>
  <c r="P13" i="20"/>
  <c r="R10" i="8"/>
  <c r="L16" i="8"/>
  <c r="R18" i="20"/>
  <c r="J9" i="8"/>
  <c r="X17" i="49"/>
  <c r="M12" i="19"/>
  <c r="N11" i="20"/>
  <c r="P17" i="17"/>
  <c r="Z9" i="49"/>
  <c r="AA15" i="8"/>
  <c r="M17" i="19"/>
  <c r="D10" i="8"/>
  <c r="F7" i="8"/>
  <c r="D15" i="8"/>
  <c r="N15" i="8"/>
  <c r="D9" i="49"/>
  <c r="P9" i="49"/>
  <c r="T9" i="8"/>
  <c r="N17" i="49"/>
  <c r="I12" i="19"/>
  <c r="L12" i="20"/>
  <c r="L17" i="17"/>
  <c r="AA21" i="8" l="1"/>
  <c r="I21" i="19"/>
  <c r="F22" i="20"/>
  <c r="H22" i="20"/>
  <c r="F21" i="47"/>
  <c r="N21" i="47"/>
  <c r="P22" i="46"/>
  <c r="P22" i="20"/>
  <c r="L22" i="20"/>
  <c r="R21" i="1"/>
  <c r="F21" i="1"/>
  <c r="Q21" i="19"/>
  <c r="G21" i="19"/>
  <c r="S21" i="19"/>
  <c r="M21" i="19"/>
  <c r="O21" i="19"/>
</calcChain>
</file>

<file path=xl/sharedStrings.xml><?xml version="1.0" encoding="utf-8"?>
<sst xmlns="http://schemas.openxmlformats.org/spreadsheetml/2006/main" count="874" uniqueCount="241">
  <si>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</si>
  <si>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</si>
  <si>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</si>
  <si>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</si>
  <si>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</si>
  <si>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</si>
  <si>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</si>
  <si>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</si>
  <si>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</si>
  <si>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</si>
  <si>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</si>
  <si>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</si>
  <si>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</si>
  <si>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</si>
  <si>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</si>
  <si>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</si>
  <si>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</si>
  <si>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</si>
  <si>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</si>
  <si>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</si>
  <si>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</si>
  <si>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</si>
  <si>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</si>
  <si>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</si>
  <si>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</si>
  <si>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</si>
  <si>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</si>
  <si>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</si>
  <si>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</si>
  <si>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</si>
  <si>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</si>
  <si>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</si>
  <si>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</si>
  <si>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</si>
  <si>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</si>
  <si>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</si>
  <si>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</si>
  <si>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</si>
  <si>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</si>
  <si>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</si>
  <si>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</si>
  <si>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</si>
  <si>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</si>
  <si>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</si>
  <si>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</si>
  <si>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</si>
  <si>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</si>
  <si>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</si>
  <si>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</si>
  <si>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</si>
  <si>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</si>
  <si>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</si>
  <si>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</si>
  <si>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</si>
  <si>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</si>
  <si>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</si>
  <si>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</si>
  <si>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</si>
  <si>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</si>
  <si>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</si>
  <si>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</si>
  <si>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</si>
  <si>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</si>
  <si>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</si>
  <si>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</si>
  <si>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</si>
  <si>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</si>
  <si>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</si>
  <si>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</si>
  <si>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</si>
  <si>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</si>
  <si>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</si>
  <si>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</si>
  <si>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</si>
  <si>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</si>
  <si>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</si>
  <si>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</si>
  <si>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</si>
  <si>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</si>
  <si>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</si>
  <si>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</si>
  <si>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</si>
  <si>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</si>
  <si>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</si>
  <si>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</si>
  <si>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</si>
  <si>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</si>
  <si>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</si>
  <si>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</si>
  <si>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</si>
  <si>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</si>
  <si>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</si>
  <si>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</si>
  <si>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</si>
  <si>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</si>
  <si>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</si>
  <si>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</si>
  <si>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</si>
  <si>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</si>
  <si>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</si>
  <si>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</si>
  <si>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</si>
  <si>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</si>
  <si>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</si>
  <si>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</si>
  <si>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</si>
  <si>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</si>
  <si>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</si>
  <si>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</si>
  <si>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</si>
  <si>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</si>
  <si>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</si>
  <si>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</si>
  <si>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</si>
  <si>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</si>
  <si>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</si>
  <si>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</si>
  <si>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</si>
  <si>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</si>
  <si>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</si>
  <si>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</si>
  <si>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</si>
  <si>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</si>
  <si>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</si>
  <si>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</si>
  <si>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</si>
  <si>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</si>
  <si>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</si>
  <si>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</si>
  <si>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</si>
  <si>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</si>
  <si>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</si>
  <si>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</si>
  <si>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</si>
  <si>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</si>
  <si>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</si>
  <si>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</si>
  <si>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</si>
  <si>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</si>
  <si>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</si>
  <si>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</si>
  <si>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</si>
  <si>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</si>
  <si>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</si>
  <si>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</si>
  <si>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</si>
  <si>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</si>
  <si>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</si>
  <si>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</si>
  <si>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</si>
  <si>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</si>
  <si>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</si>
  <si>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</si>
  <si>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</si>
  <si>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</si>
  <si>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</si>
  <si>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</si>
  <si>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</si>
  <si>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</si>
  <si>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</si>
  <si>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</si>
  <si>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</si>
  <si>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</si>
  <si>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</si>
  <si>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</si>
  <si>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</si>
  <si>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</si>
  <si>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</si>
  <si>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</si>
  <si>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</si>
  <si>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</si>
  <si>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</si>
  <si>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</si>
  <si>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</si>
  <si>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</si>
  <si>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</si>
  <si>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</si>
  <si>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</si>
  <si>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</si>
  <si>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</si>
  <si>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</si>
  <si>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</si>
  <si>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</si>
  <si>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</si>
  <si>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</si>
  <si>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</si>
  <si>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</si>
  <si>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</si>
  <si>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</si>
  <si>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</si>
  <si>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</si>
  <si>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</si>
  <si>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</si>
  <si>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</si>
  <si>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</si>
  <si>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</si>
  <si>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</si>
  <si>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</si>
  <si>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</si>
  <si>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</si>
  <si>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</si>
  <si>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</si>
  <si>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</si>
  <si>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</si>
  <si>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</si>
  <si>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</si>
  <si>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</si>
  <si>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</si>
  <si>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</si>
  <si>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</si>
  <si>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</si>
  <si>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</si>
  <si>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</si>
  <si>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объём финансирования
(тыс. руб.)</t>
  </si>
  <si>
    <t>количество лиц, 
находящихся в отпуске
по уходу за ребенком</t>
  </si>
  <si>
    <t>количество лиц,
находящихся в отпуске
по уходу за ребенком</t>
  </si>
  <si>
    <t>количество работников,
находящихся в отпуске
по уходу за ребенком</t>
  </si>
  <si>
    <t xml:space="preserve">Всего 
по штатному расписанию </t>
  </si>
  <si>
    <t xml:space="preserve">Всего
по штатному расписанию </t>
  </si>
  <si>
    <t>Всего
по штатному расписанию</t>
  </si>
  <si>
    <t>количество служащих,
находящихся в отпуске
по уходу за ребенком</t>
  </si>
  <si>
    <t>Количество уволенных служащих, 
пребывавших в должности менее 1 года</t>
  </si>
  <si>
    <t>Упразднен Конституционный Суд Республики Башкортостан
(закон республики от 27.09.2022 г. №604-з)</t>
  </si>
  <si>
    <t xml:space="preserve">иные случаи установления
 наставничества </t>
  </si>
  <si>
    <t>Количество наставников, 
которым произведена доплата 
(премия, мат.помощь)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</si>
  <si>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2023 года</t>
  </si>
  <si>
    <t>ув</t>
  </si>
  <si>
    <t>ум.</t>
  </si>
  <si>
    <t>без изм</t>
  </si>
  <si>
    <t>ум</t>
  </si>
  <si>
    <t>Образованы департамент по охране, контролю и регулированию использования объектов животного мира, комитет молодежной политики, комитет по регулированию контрактной системы в сфере закупок, департамент труда и занятости населения присоединен к министерству социального развития (указ Главы республики от 26.10.2022 г.  № 172)</t>
  </si>
  <si>
    <t>Образован Конституционный совет Республики Татарстан
(закон республики от 13.06.2023 г. № 44-ЗРТ)</t>
  </si>
  <si>
    <t>Образованы агентство по делам молодежи Пермского края (указ губернатора края от 27.10.2022 № 102) и агентство по сопровождению концессионных проектов Пермского края (указ губернатора края от 31.03.2023 г. № 33)</t>
  </si>
  <si>
    <t>Образованы министерство молодежной политики Нижегородской области (указ Губернатора области от 14.02.2023 № 19) и управление защиты государственной тайны Нижегородской области (указ Губернатора области от 25.04.2023 г. № 93)</t>
  </si>
  <si>
    <t>Ликвидировано министерство внутренней и информационной политики Пензенской области (постановление Правительства области от 01.08.2023 г. № 643-пП)</t>
  </si>
  <si>
    <t>Примечание: 1. В Пермском крае из 36 победителей конкурсов на замещение вакантных должностей в 2023 г. назначено 27 чел.
2. В Пензенской области учтено назначение 1 победителя конкурса, завершенного в декабре 2022 г., 1 победитель конкурса отказался от назначения на должность.</t>
  </si>
  <si>
    <t>Примечание: в регионах округа значительное количество лиц, назначенных по иным основаниям, связано с замещением младшей группы должностей, а также непроведением конкурсов на замещение должностей в соответствии со ст.2 Федерального закона от 04.11.2022 г. № 424-ФЗ.</t>
  </si>
  <si>
    <t>Образовано министерство молодежной политики Самарской области 
(постановление Правительства области от 19.10.2023 г. № 831)</t>
  </si>
  <si>
    <t>Образован  комитет молодежной политики Саратовской области 
(постановление Правительства области от 14.07.2023 г.  № 646-П 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</si>
  <si>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- 348 служащих с объемом финансирования - 1569,5 тыс.руб.; 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- 133 служащих, 938,6 тыс.руб.; в Самарской области - 262 служащих, 1 214 тыс.руб.
2. В таблице не учтена субсидия АОУ ДПО Удмуртской Республики "Центр развития управленческих компетенций "РОСТ" для повышения квалификации 4 государственных гражданских служащих с объемом финансирования 82 тыс.руб.</t>
    </r>
  </si>
  <si>
    <t>Количество лиц, впервые поступивших на государственную службу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</si>
</sst>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8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19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0" xfId="0" applyNumberFormat="1" applyFont="1" applyFill="1" applyAlignment="1" applyProtection="1">
      <alignment horizontal="center" vertical="center"/>
      <protection locked="0"/>
    </xf>
    <xf numFmtId="3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2" fillId="4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24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3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9" xfId="0" applyNumberFormat="1" applyFont="1" applyFill="1" applyBorder="1" applyAlignment="1" applyProtection="1">
      <alignment horizontal="center" vertical="center"/>
      <protection locked="0"/>
    </xf>
    <xf numFmtId="3" fontId="31" fillId="5" borderId="2" xfId="0" applyNumberFormat="1" applyFont="1" applyFill="1" applyBorder="1" applyAlignment="1" applyProtection="1">
      <alignment horizontal="center" vertical="center"/>
      <protection locked="0"/>
    </xf>
    <xf numFmtId="3" fontId="31" fillId="4" borderId="0" xfId="0" applyNumberFormat="1" applyFont="1" applyFill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166" fontId="28" fillId="5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 applyProtection="1">
      <alignment horizontal="center" vertical="center"/>
      <protection locked="0"/>
    </xf>
    <xf numFmtId="3" fontId="22" fillId="0" borderId="1" xfId="1" applyNumberFormat="1" applyFont="1" applyBorder="1" applyAlignment="1">
      <alignment horizontal="center" vertical="center"/>
    </xf>
    <xf numFmtId="166" fontId="27" fillId="5" borderId="1" xfId="2" applyNumberFormat="1" applyFont="1" applyFill="1" applyBorder="1" applyAlignment="1" applyProtection="1">
      <alignment horizontal="center" vertical="center"/>
    </xf>
    <xf numFmtId="1" fontId="22" fillId="4" borderId="1" xfId="1" applyNumberFormat="1" applyFont="1" applyFill="1" applyBorder="1" applyAlignment="1" applyProtection="1">
      <alignment horizontal="center" vertical="center"/>
      <protection locked="0"/>
    </xf>
    <xf numFmtId="166" fontId="27" fillId="5" borderId="1" xfId="1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  <xf numFmtId="3" fontId="22" fillId="0" borderId="2" xfId="1" applyNumberFormat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4" fillId="5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4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5" fillId="2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2" fillId="0" borderId="2" xfId="1" applyNumberFormat="1" applyFont="1" applyBorder="1" applyAlignment="1">
      <alignment horizontal="center" vertical="center"/>
    </xf>
    <xf numFmtId="3" fontId="22" fillId="0" borderId="2" xfId="1" applyNumberFormat="1" applyFont="1" applyBorder="1" applyAlignment="1" applyProtection="1">
      <alignment horizontal="center" vertical="center" wrapText="1"/>
      <protection locked="0"/>
    </xf>
    <xf numFmtId="166" fontId="27" fillId="5" borderId="2" xfId="1" applyNumberFormat="1" applyFont="1" applyFill="1" applyBorder="1" applyAlignment="1">
      <alignment horizontal="center" vertical="center" wrapText="1"/>
    </xf>
    <xf numFmtId="3" fontId="22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2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>
      <alignment horizontal="center" vertical="center"/>
    </xf>
    <xf numFmtId="3" fontId="24" fillId="5" borderId="2" xfId="1" applyNumberFormat="1" applyFont="1" applyFill="1" applyBorder="1" applyAlignment="1" applyProtection="1">
      <alignment horizontal="center" vertical="center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4" fillId="5" borderId="2" xfId="1" applyNumberFormat="1" applyFont="1" applyFill="1" applyBorder="1" applyAlignment="1">
      <alignment horizontal="center" vertical="center" wrapText="1"/>
    </xf>
    <xf numFmtId="0" fontId="22" fillId="0" borderId="2" xfId="1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22" fillId="4" borderId="2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0" xfId="0" applyNumberFormat="1" applyFont="1" applyFill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3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3" fillId="4" borderId="14" xfId="0" applyFont="1" applyFill="1" applyBorder="1" applyAlignment="1">
      <alignment horizontal="left" vertical="center" wrapText="1"/>
    </xf>
    <xf numFmtId="1" fontId="33" fillId="4" borderId="14" xfId="0" applyNumberFormat="1" applyFont="1" applyFill="1" applyBorder="1" applyAlignment="1" applyProtection="1">
      <alignment horizontal="center" vertical="center"/>
      <protection locked="0"/>
    </xf>
    <xf numFmtId="166" fontId="34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10" fontId="5" fillId="2" borderId="2" xfId="0" applyNumberFormat="1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6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6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textRotation="90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6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37" fillId="2" borderId="16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37" fillId="5" borderId="16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6" fillId="0" borderId="16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vertical="top" wrapText="1"/>
      <protection locked="0"/>
    </xf>
    <xf numFmtId="0" fontId="20" fillId="0" borderId="2" xfId="0" applyFont="1" applyBorder="1"/>
    <xf numFmtId="0" fontId="4" fillId="2" borderId="2" xfId="0" applyFont="1" applyFill="1" applyBorder="1" applyAlignment="1">
      <alignment horizontal="center" vertical="center" textRotation="90" wrapText="1"/>
    </xf>
    <xf numFmtId="0" fontId="19" fillId="0" borderId="2" xfId="0" applyFont="1" applyBorder="1"/>
    <xf numFmtId="0" fontId="2" fillId="4" borderId="9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97FA723D-0586-4AC8-B0F5-65AB81ECEDF0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FB0-F36F-4A30-9DFC-23CF0C3FE7FE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1" t="s">
        <v>225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</row>
    <row r="2" spans="1:14" ht="18.75" customHeight="1" x14ac:dyDescent="0.2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</row>
    <row r="3" spans="1:14" ht="18.75" customHeight="1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</row>
    <row r="4" spans="1:14" x14ac:dyDescent="0.2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4" x14ac:dyDescent="0.2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</row>
    <row r="6" spans="1:14" x14ac:dyDescent="0.2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</row>
    <row r="7" spans="1:14" x14ac:dyDescent="0.2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</row>
    <row r="8" spans="1:14" x14ac:dyDescent="0.2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</row>
    <row r="9" spans="1:14" x14ac:dyDescent="0.2">
      <c r="A9" s="192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14" x14ac:dyDescent="0.2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</row>
    <row r="11" spans="1:14" x14ac:dyDescent="0.2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</row>
    <row r="12" spans="1:14" x14ac:dyDescent="0.2">
      <c r="A12" s="192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</row>
    <row r="13" spans="1:14" x14ac:dyDescent="0.2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</row>
    <row r="14" spans="1:14" x14ac:dyDescent="0.2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</row>
    <row r="15" spans="1:14" x14ac:dyDescent="0.2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</row>
    <row r="16" spans="1:14" x14ac:dyDescent="0.2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</row>
    <row r="17" spans="1:14" x14ac:dyDescent="0.2">
      <c r="A17" s="192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</row>
    <row r="18" spans="1:14" x14ac:dyDescent="0.2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</row>
    <row r="19" spans="1:14" x14ac:dyDescent="0.2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</row>
    <row r="20" spans="1:14" x14ac:dyDescent="0.2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</row>
    <row r="21" spans="1:14" x14ac:dyDescent="0.2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</row>
    <row r="22" spans="1:14" x14ac:dyDescent="0.2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</row>
    <row r="23" spans="1:14" x14ac:dyDescent="0.2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</row>
    <row r="24" spans="1:14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</row>
    <row r="25" spans="1:14" x14ac:dyDescent="0.2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</row>
    <row r="26" spans="1:14" x14ac:dyDescent="0.2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</row>
    <row r="27" spans="1:14" x14ac:dyDescent="0.2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</row>
    <row r="28" spans="1:14" x14ac:dyDescent="0.2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</row>
    <row r="29" spans="1:14" x14ac:dyDescent="0.2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</row>
    <row r="30" spans="1:14" x14ac:dyDescent="0.2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</row>
    <row r="31" spans="1:14" x14ac:dyDescent="0.2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</row>
    <row r="32" spans="1:14" x14ac:dyDescent="0.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</row>
    <row r="33" spans="1:14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</row>
    <row r="34" spans="1:14" x14ac:dyDescent="0.2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</row>
    <row r="35" spans="1:14" x14ac:dyDescent="0.2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</row>
    <row r="36" spans="1:14" x14ac:dyDescent="0.2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</row>
    <row r="37" spans="1:14" x14ac:dyDescent="0.2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5172-9B2B-4FB0-A37A-592AACC7DCC7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3" t="s">
        <v>49</v>
      </c>
      <c r="C2" s="223"/>
      <c r="D2" s="223"/>
      <c r="E2" s="223"/>
      <c r="F2" s="223"/>
      <c r="G2" s="223"/>
      <c r="H2" s="223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984</v>
      </c>
      <c r="D5" s="55">
        <f>C5/'1.1. Кол-во ГС'!L7</f>
        <v>0.20372670807453416</v>
      </c>
      <c r="E5" s="32">
        <v>114</v>
      </c>
      <c r="F5" s="55">
        <f>E5/'1.1. Кол-во ГС'!L7</f>
        <v>2.3602484472049691E-2</v>
      </c>
      <c r="G5" s="32">
        <v>3</v>
      </c>
      <c r="H5" s="55">
        <f>G5/'1.1. Кол-во ГС'!L7</f>
        <v>6.2111801242236027E-4</v>
      </c>
    </row>
    <row r="6" spans="2:8" ht="24.95" customHeight="1" x14ac:dyDescent="0.2">
      <c r="B6" s="85" t="s">
        <v>1</v>
      </c>
      <c r="C6" s="89">
        <v>315</v>
      </c>
      <c r="D6" s="55">
        <f>C6/'1.1. Кол-во ГС'!L8</f>
        <v>0.26162790697674421</v>
      </c>
      <c r="E6" s="33">
        <v>22</v>
      </c>
      <c r="F6" s="55">
        <f>E6/'1.1. Кол-во ГС'!L8</f>
        <v>1.8272425249169437E-2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256</v>
      </c>
      <c r="D7" s="55">
        <f>C7/'1.1. Кол-во ГС'!L9</f>
        <v>0.22358078602620088</v>
      </c>
      <c r="E7" s="33">
        <v>43</v>
      </c>
      <c r="F7" s="55">
        <f>E7/'1.1. Кол-во ГС'!L9</f>
        <v>3.7554585152838431E-2</v>
      </c>
      <c r="G7" s="33">
        <v>1</v>
      </c>
      <c r="H7" s="55">
        <f>G7/'1.1. Кол-во ГС'!L9</f>
        <v>8.7336244541484718E-4</v>
      </c>
    </row>
    <row r="8" spans="2:8" ht="24.95" customHeight="1" x14ac:dyDescent="0.2">
      <c r="B8" s="85" t="s">
        <v>3</v>
      </c>
      <c r="C8" s="89">
        <v>761</v>
      </c>
      <c r="D8" s="55">
        <f>C8/'1.1. Кол-во ГС'!L10</f>
        <v>0.1442654028436019</v>
      </c>
      <c r="E8" s="32">
        <v>137</v>
      </c>
      <c r="F8" s="55">
        <f>E8/'1.1. Кол-во ГС'!L10</f>
        <v>2.5971563981042653E-2</v>
      </c>
      <c r="G8" s="32">
        <v>6</v>
      </c>
      <c r="H8" s="55">
        <f>G8/'1.1. Кол-во ГС'!L10</f>
        <v>1.1374407582938389E-3</v>
      </c>
    </row>
    <row r="9" spans="2:8" ht="24.95" customHeight="1" x14ac:dyDescent="0.2">
      <c r="B9" s="85" t="s">
        <v>4</v>
      </c>
      <c r="C9" s="89">
        <v>299</v>
      </c>
      <c r="D9" s="55">
        <f>C9/'1.1. Кол-во ГС'!L11</f>
        <v>0.17765894236482471</v>
      </c>
      <c r="E9" s="33">
        <v>8</v>
      </c>
      <c r="F9" s="55">
        <f>E9/'1.1. Кол-во ГС'!L11</f>
        <v>4.7534165181224008E-3</v>
      </c>
      <c r="G9" s="33">
        <v>2</v>
      </c>
      <c r="H9" s="55">
        <f>G9/'1.1. Кол-во ГС'!L11</f>
        <v>1.1883541295306002E-3</v>
      </c>
    </row>
    <row r="10" spans="2:8" ht="24.95" customHeight="1" x14ac:dyDescent="0.2">
      <c r="B10" s="85" t="s">
        <v>5</v>
      </c>
      <c r="C10" s="34">
        <v>248</v>
      </c>
      <c r="D10" s="55">
        <f>C10/'1.1. Кол-во ГС'!L12</f>
        <v>0.19165378670788252</v>
      </c>
      <c r="E10" s="34">
        <v>8</v>
      </c>
      <c r="F10" s="55">
        <f>E10/'1.1. Кол-во ГС'!L12</f>
        <v>6.1823802163833074E-3</v>
      </c>
      <c r="G10" s="34">
        <v>1</v>
      </c>
      <c r="H10" s="55">
        <f>G10/'1.1. Кол-во ГС'!L12</f>
        <v>7.7279752704791343E-4</v>
      </c>
    </row>
    <row r="11" spans="2:8" ht="24.95" customHeight="1" x14ac:dyDescent="0.2">
      <c r="B11" s="85" t="s">
        <v>6</v>
      </c>
      <c r="C11" s="89">
        <v>463</v>
      </c>
      <c r="D11" s="55">
        <f>C11/'1.1. Кол-во ГС'!L13</f>
        <v>0.14509558132246944</v>
      </c>
      <c r="E11" s="33">
        <v>31</v>
      </c>
      <c r="F11" s="55">
        <f>E11/'1.1. Кол-во ГС'!L13</f>
        <v>9.7148229395173924E-3</v>
      </c>
      <c r="G11" s="33">
        <v>1</v>
      </c>
      <c r="H11" s="187">
        <f>G11/'1.1. Кол-во ГС'!L13</f>
        <v>3.1338138514572234E-4</v>
      </c>
    </row>
    <row r="12" spans="2:8" ht="24.95" customHeight="1" x14ac:dyDescent="0.2">
      <c r="B12" s="85" t="s">
        <v>7</v>
      </c>
      <c r="C12" s="89">
        <v>287</v>
      </c>
      <c r="D12" s="55">
        <f>C12/'1.1. Кол-во ГС'!L14</f>
        <v>0.15521903731746889</v>
      </c>
      <c r="E12" s="33">
        <v>18</v>
      </c>
      <c r="F12" s="55">
        <f>E12/'1.1. Кол-во ГС'!L14</f>
        <v>9.7349918875067609E-3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1004</v>
      </c>
      <c r="D13" s="55">
        <f>C13/'1.1. Кол-во ГС'!L15</f>
        <v>0.26469812813076721</v>
      </c>
      <c r="E13" s="33">
        <v>49</v>
      </c>
      <c r="F13" s="55">
        <f>E13/'1.1. Кол-во ГС'!L15</f>
        <v>1.2918534141840231E-2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502</v>
      </c>
      <c r="D14" s="55">
        <f>C14/'1.1. Кол-во ГС'!L16</f>
        <v>0.24463937621832357</v>
      </c>
      <c r="E14" s="33">
        <v>35</v>
      </c>
      <c r="F14" s="55">
        <f>E14/'1.1. Кол-во ГС'!L16</f>
        <v>1.705653021442495E-2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297</v>
      </c>
      <c r="D15" s="55">
        <f>C15/'1.1. Кол-во ГС'!L17</f>
        <v>0.18198529411764705</v>
      </c>
      <c r="E15" s="33">
        <v>21</v>
      </c>
      <c r="F15" s="55">
        <f>E15/'1.1. Кол-во ГС'!L17</f>
        <v>1.2867647058823529E-2</v>
      </c>
      <c r="G15" s="33">
        <v>1</v>
      </c>
      <c r="H15" s="55">
        <f>G15/'1.1. Кол-во ГС'!L17</f>
        <v>6.1274509803921568E-4</v>
      </c>
    </row>
    <row r="16" spans="2:8" ht="24.95" customHeight="1" x14ac:dyDescent="0.2">
      <c r="B16" s="85" t="s">
        <v>11</v>
      </c>
      <c r="C16" s="89">
        <v>685</v>
      </c>
      <c r="D16" s="55">
        <f>C16/'1.1. Кол-во ГС'!L18</f>
        <v>0.1728924785461888</v>
      </c>
      <c r="E16" s="33">
        <v>94</v>
      </c>
      <c r="F16" s="55">
        <f>E16/'1.1. Кол-во ГС'!L18</f>
        <v>2.3725391216557295E-2</v>
      </c>
      <c r="G16" s="33">
        <v>2</v>
      </c>
      <c r="H16" s="55">
        <f>G16/'1.1. Кол-во ГС'!L18</f>
        <v>5.0479555779909136E-4</v>
      </c>
    </row>
    <row r="17" spans="2:8" ht="24.95" customHeight="1" x14ac:dyDescent="0.2">
      <c r="B17" s="85" t="s">
        <v>12</v>
      </c>
      <c r="C17" s="89">
        <v>365</v>
      </c>
      <c r="D17" s="55">
        <f>C17/'1.1. Кол-во ГС'!L19</f>
        <v>0.147118097541314</v>
      </c>
      <c r="E17" s="33">
        <v>63</v>
      </c>
      <c r="F17" s="55">
        <f>E17/'1.1. Кол-во ГС'!L19</f>
        <v>2.539298669891173E-2</v>
      </c>
      <c r="G17" s="33">
        <v>2</v>
      </c>
      <c r="H17" s="55">
        <f>G17/'1.1. Кол-во ГС'!L19</f>
        <v>8.0612656187021366E-4</v>
      </c>
    </row>
    <row r="18" spans="2:8" ht="24.95" customHeight="1" x14ac:dyDescent="0.2">
      <c r="B18" s="85" t="s">
        <v>13</v>
      </c>
      <c r="C18" s="89">
        <v>299</v>
      </c>
      <c r="D18" s="55">
        <f>C18/'1.1. Кол-во ГС'!L20</f>
        <v>0.22082717872968982</v>
      </c>
      <c r="E18" s="33">
        <v>18</v>
      </c>
      <c r="F18" s="55">
        <f>E18/'1.1. Кол-во ГС'!L20</f>
        <v>1.3293943870014771E-2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6765</v>
      </c>
      <c r="D19" s="75">
        <f>C19/'1.1. Кол-во ГС'!L21</f>
        <v>0.18925723877465381</v>
      </c>
      <c r="E19" s="9">
        <f>SUM(E5:E18)</f>
        <v>661</v>
      </c>
      <c r="F19" s="75">
        <f>E19/'1.1. Кол-во ГС'!L21</f>
        <v>1.849209679675479E-2</v>
      </c>
      <c r="G19" s="9">
        <f>SUM(G5:G18)</f>
        <v>19</v>
      </c>
      <c r="H19" s="75">
        <f>G19/'1.1. Кол-во ГС'!L21</f>
        <v>5.3154287312910892E-4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7E9-3F7E-4972-8840-054DC3420A0C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3" t="s">
        <v>48</v>
      </c>
      <c r="C2" s="223"/>
      <c r="D2" s="223"/>
      <c r="E2" s="223"/>
      <c r="F2" s="223"/>
      <c r="G2" s="223"/>
      <c r="H2" s="223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819</v>
      </c>
      <c r="D5" s="55">
        <f>C5/'1.2. Кол-во МС'!H7</f>
        <v>0.1010238065869002</v>
      </c>
      <c r="E5" s="32">
        <v>38</v>
      </c>
      <c r="F5" s="55">
        <f>E5/'1.2. Кол-во МС'!H7</f>
        <v>4.6873072653262609E-3</v>
      </c>
      <c r="G5" s="32">
        <v>1</v>
      </c>
      <c r="H5" s="177">
        <f>G5/'1.2. Кол-во МС'!H7</f>
        <v>1.2335019119279634E-4</v>
      </c>
    </row>
    <row r="6" spans="1:8" ht="24.95" customHeight="1" x14ac:dyDescent="0.2">
      <c r="B6" s="85" t="s">
        <v>1</v>
      </c>
      <c r="C6" s="89">
        <v>138</v>
      </c>
      <c r="D6" s="55">
        <f>C6/'1.2. Кол-во МС'!H8</f>
        <v>8.8860270444301351E-2</v>
      </c>
      <c r="E6" s="33">
        <v>3</v>
      </c>
      <c r="F6" s="55">
        <f>E6/'1.2. Кол-во МС'!H8</f>
        <v>1.9317450096587251E-3</v>
      </c>
      <c r="G6" s="33">
        <v>0</v>
      </c>
      <c r="H6" s="177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168</v>
      </c>
      <c r="D7" s="55">
        <f>C7/'1.2. Кол-во МС'!H9</f>
        <v>9.1553133514986382E-2</v>
      </c>
      <c r="E7" s="33">
        <v>9</v>
      </c>
      <c r="F7" s="55">
        <f>E7/'1.2. Кол-во МС'!H9</f>
        <v>4.9046321525885563E-3</v>
      </c>
      <c r="G7" s="33">
        <v>0</v>
      </c>
      <c r="H7" s="177">
        <f>G7/'1.2. Кол-во МС'!H9</f>
        <v>0</v>
      </c>
    </row>
    <row r="8" spans="1:8" ht="24.95" customHeight="1" x14ac:dyDescent="0.2">
      <c r="B8" s="85" t="s">
        <v>3</v>
      </c>
      <c r="C8" s="89">
        <v>561</v>
      </c>
      <c r="D8" s="55">
        <f>C8/'1.2. Кол-во МС'!H10</f>
        <v>9.473150962512665E-2</v>
      </c>
      <c r="E8" s="32">
        <v>32</v>
      </c>
      <c r="F8" s="55">
        <f>E8/'1.2. Кол-во МС'!H10</f>
        <v>5.4035798716649784E-3</v>
      </c>
      <c r="G8" s="32">
        <v>0</v>
      </c>
      <c r="H8" s="177">
        <f>G8/'1.2. Кол-во МС'!H10</f>
        <v>0</v>
      </c>
    </row>
    <row r="9" spans="1:8" ht="24.95" customHeight="1" x14ac:dyDescent="0.2">
      <c r="B9" s="85" t="s">
        <v>4</v>
      </c>
      <c r="C9" s="89">
        <v>271</v>
      </c>
      <c r="D9" s="55">
        <f>C9/'1.2. Кол-во МС'!H11</f>
        <v>9.2208234093228994E-2</v>
      </c>
      <c r="E9" s="33">
        <v>3</v>
      </c>
      <c r="F9" s="55">
        <f>E9/'1.2. Кол-во МС'!H11</f>
        <v>1.0207553589656345E-3</v>
      </c>
      <c r="G9" s="33">
        <v>0</v>
      </c>
      <c r="H9" s="177">
        <f>G9/'1.2. Кол-во МС'!H11</f>
        <v>0</v>
      </c>
    </row>
    <row r="10" spans="1:8" ht="24.95" customHeight="1" x14ac:dyDescent="0.2">
      <c r="B10" s="85" t="s">
        <v>5</v>
      </c>
      <c r="C10" s="34">
        <v>239</v>
      </c>
      <c r="D10" s="55">
        <f>C10/'1.2. Кол-во МС'!H12</f>
        <v>0.10084388185654009</v>
      </c>
      <c r="E10" s="34">
        <v>4</v>
      </c>
      <c r="F10" s="55">
        <f>E10/'1.2. Кол-во МС'!H12</f>
        <v>1.6877637130801688E-3</v>
      </c>
      <c r="G10" s="33">
        <v>0</v>
      </c>
      <c r="H10" s="177">
        <f>G10/'1.2. Кол-во МС'!H12</f>
        <v>0</v>
      </c>
    </row>
    <row r="11" spans="1:8" ht="24.95" customHeight="1" x14ac:dyDescent="0.2">
      <c r="B11" s="85" t="s">
        <v>6</v>
      </c>
      <c r="C11" s="89">
        <v>462</v>
      </c>
      <c r="D11" s="55">
        <f>C11/'1.2. Кол-во МС'!H13</f>
        <v>6.9788519637462229E-2</v>
      </c>
      <c r="E11" s="33">
        <v>3</v>
      </c>
      <c r="F11" s="187">
        <f>E11/'1.2. Кол-во МС'!H13</f>
        <v>4.5317220543806646E-4</v>
      </c>
      <c r="G11" s="33">
        <v>0</v>
      </c>
      <c r="H11" s="177">
        <f>G11/'1.2. Кол-во МС'!H13</f>
        <v>0</v>
      </c>
    </row>
    <row r="12" spans="1:8" ht="24.95" customHeight="1" x14ac:dyDescent="0.2">
      <c r="B12" s="85" t="s">
        <v>7</v>
      </c>
      <c r="C12" s="89">
        <v>237</v>
      </c>
      <c r="D12" s="55">
        <f>C12/'1.2. Кол-во МС'!H14</f>
        <v>6.3641245972073046E-2</v>
      </c>
      <c r="E12" s="33">
        <v>3</v>
      </c>
      <c r="F12" s="55">
        <f>E12/'1.2. Кол-во МС'!H14</f>
        <v>8.055853920515575E-4</v>
      </c>
      <c r="G12" s="33">
        <v>0</v>
      </c>
      <c r="H12" s="177">
        <f>G12/'1.2. Кол-во МС'!H14</f>
        <v>0</v>
      </c>
    </row>
    <row r="13" spans="1:8" ht="24.95" customHeight="1" x14ac:dyDescent="0.2">
      <c r="B13" s="85" t="s">
        <v>8</v>
      </c>
      <c r="C13" s="89">
        <v>1285</v>
      </c>
      <c r="D13" s="55">
        <f>C13/'1.2. Кол-во МС'!H15</f>
        <v>0.16359007001909612</v>
      </c>
      <c r="E13" s="33">
        <v>34</v>
      </c>
      <c r="F13" s="55">
        <f>E13/'1.2. Кол-во МС'!H15</f>
        <v>4.3284532145130492E-3</v>
      </c>
      <c r="G13" s="33">
        <v>2</v>
      </c>
      <c r="H13" s="177">
        <f>G13/'1.2. Кол-во МС'!H15</f>
        <v>2.5461489497135583E-4</v>
      </c>
    </row>
    <row r="14" spans="1:8" ht="24.95" customHeight="1" x14ac:dyDescent="0.2">
      <c r="B14" s="85" t="s">
        <v>9</v>
      </c>
      <c r="C14" s="89">
        <v>481</v>
      </c>
      <c r="D14" s="55">
        <f>C14/'1.2. Кол-во МС'!H16</f>
        <v>0.10197159211363155</v>
      </c>
      <c r="E14" s="33">
        <v>18</v>
      </c>
      <c r="F14" s="55">
        <f>E14/'1.2. Кол-во МС'!H16</f>
        <v>3.8159847360610556E-3</v>
      </c>
      <c r="G14" s="33">
        <v>0</v>
      </c>
      <c r="H14" s="177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290</v>
      </c>
      <c r="D15" s="55">
        <f>C15/'1.2. Кол-во МС'!H17</f>
        <v>9.0062111801242239E-2</v>
      </c>
      <c r="E15" s="33">
        <v>7</v>
      </c>
      <c r="F15" s="55">
        <f>E15/'1.2. Кол-во МС'!H17</f>
        <v>2.1739130434782609E-3</v>
      </c>
      <c r="G15" s="33">
        <v>0</v>
      </c>
      <c r="H15" s="177">
        <f>G15/'1.2. Кол-во МС'!H17</f>
        <v>0</v>
      </c>
    </row>
    <row r="16" spans="1:8" ht="24.95" customHeight="1" x14ac:dyDescent="0.2">
      <c r="B16" s="85" t="s">
        <v>11</v>
      </c>
      <c r="C16" s="89">
        <v>691</v>
      </c>
      <c r="D16" s="55">
        <f>C16/'1.2. Кол-во МС'!H18</f>
        <v>0.11545530492898914</v>
      </c>
      <c r="E16" s="33">
        <v>34</v>
      </c>
      <c r="F16" s="55">
        <f>E16/'1.2. Кол-во МС'!H18</f>
        <v>5.6808688387635755E-3</v>
      </c>
      <c r="G16" s="33">
        <v>0</v>
      </c>
      <c r="H16" s="177">
        <f>G16/'1.2. Кол-во МС'!H18</f>
        <v>0</v>
      </c>
    </row>
    <row r="17" spans="2:8" ht="24.95" customHeight="1" x14ac:dyDescent="0.2">
      <c r="B17" s="85" t="s">
        <v>12</v>
      </c>
      <c r="C17" s="89">
        <v>377</v>
      </c>
      <c r="D17" s="55">
        <f>C17/'1.2. Кол-во МС'!H19</f>
        <v>7.4623911322248618E-2</v>
      </c>
      <c r="E17" s="33">
        <v>24</v>
      </c>
      <c r="F17" s="55">
        <f>E17/'1.2. Кол-во МС'!H19</f>
        <v>4.7505938242280287E-3</v>
      </c>
      <c r="G17" s="33">
        <v>1</v>
      </c>
      <c r="H17" s="177">
        <f>G17/'1.2. Кол-во МС'!H19</f>
        <v>1.9794140934283451E-4</v>
      </c>
    </row>
    <row r="18" spans="2:8" ht="24.95" customHeight="1" x14ac:dyDescent="0.2">
      <c r="B18" s="85" t="s">
        <v>13</v>
      </c>
      <c r="C18" s="89">
        <v>207</v>
      </c>
      <c r="D18" s="55">
        <f>C18/'1.2. Кол-во МС'!H20</f>
        <v>0.11386138613861387</v>
      </c>
      <c r="E18" s="33">
        <v>9</v>
      </c>
      <c r="F18" s="55">
        <f>E18/'1.2. Кол-во МС'!H20</f>
        <v>4.9504950495049506E-3</v>
      </c>
      <c r="G18" s="33">
        <v>0</v>
      </c>
      <c r="H18" s="177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6226</v>
      </c>
      <c r="D19" s="75">
        <f>C19/'1.2. Кол-во МС'!H21</f>
        <v>0.10087982241521785</v>
      </c>
      <c r="E19" s="9">
        <f>SUM(E5:E18)</f>
        <v>221</v>
      </c>
      <c r="F19" s="75">
        <f>E19/'1.2. Кол-во МС'!H21</f>
        <v>3.5808610269455741E-3</v>
      </c>
      <c r="G19" s="9">
        <f>SUM(G5:G18)</f>
        <v>4</v>
      </c>
      <c r="H19" s="178">
        <f>G19/'1.2. Кол-во МС'!H21</f>
        <v>6.4811964288607676E-5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D115-3550-46D6-B228-413502721D73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3" t="s">
        <v>55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389</v>
      </c>
      <c r="D5" s="55">
        <f>C5/'1.1. Кол-во ГС'!L7</f>
        <v>8.0538302277432708E-2</v>
      </c>
      <c r="E5" s="89">
        <v>952</v>
      </c>
      <c r="F5" s="55">
        <f>E5/'1.1. Кол-во ГС'!L7</f>
        <v>0.19710144927536233</v>
      </c>
      <c r="G5" s="88">
        <v>887</v>
      </c>
      <c r="H5" s="55">
        <f>G5/'1.1. Кол-во ГС'!L7</f>
        <v>0.18364389233954451</v>
      </c>
      <c r="I5" s="88">
        <v>934</v>
      </c>
      <c r="J5" s="55">
        <f>I5/'1.1. Кол-во ГС'!L7</f>
        <v>0.19337474120082815</v>
      </c>
      <c r="K5" s="88">
        <v>1668</v>
      </c>
      <c r="L5" s="55">
        <f>K5/'1.1. Кол-во ГС'!L7</f>
        <v>0.34534161490683229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68</v>
      </c>
      <c r="D6" s="55">
        <f>C6/'1.1. Кол-во ГС'!L8</f>
        <v>5.647840531561462E-2</v>
      </c>
      <c r="E6" s="89">
        <v>136</v>
      </c>
      <c r="F6" s="55">
        <f>E6/'1.1. Кол-во ГС'!L8</f>
        <v>0.11295681063122924</v>
      </c>
      <c r="G6" s="88">
        <v>193</v>
      </c>
      <c r="H6" s="55">
        <f>G6/'1.1. Кол-во ГС'!L8</f>
        <v>0.16029900332225913</v>
      </c>
      <c r="I6" s="88">
        <v>215</v>
      </c>
      <c r="J6" s="55">
        <f>I6/'1.1. Кол-во ГС'!L8</f>
        <v>0.17857142857142858</v>
      </c>
      <c r="K6" s="88">
        <v>592</v>
      </c>
      <c r="L6" s="55">
        <f>K6/'1.1. Кол-во ГС'!L8</f>
        <v>0.49169435215946844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69</v>
      </c>
      <c r="D7" s="55">
        <f>C7/'1.1. Кол-во ГС'!L9</f>
        <v>6.0262008733624452E-2</v>
      </c>
      <c r="E7" s="89">
        <v>160</v>
      </c>
      <c r="F7" s="55">
        <f>E7/'1.1. Кол-во ГС'!L9</f>
        <v>0.13973799126637554</v>
      </c>
      <c r="G7" s="88">
        <v>235</v>
      </c>
      <c r="H7" s="55">
        <f>G7/'1.1. Кол-во ГС'!L9</f>
        <v>0.20524017467248909</v>
      </c>
      <c r="I7" s="88">
        <v>222</v>
      </c>
      <c r="J7" s="55">
        <f>I7/'1.1. Кол-во ГС'!L9</f>
        <v>0.19388646288209607</v>
      </c>
      <c r="K7" s="88">
        <v>459</v>
      </c>
      <c r="L7" s="55">
        <f>K7/'1.1. Кол-во ГС'!L9</f>
        <v>0.40087336244541483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403</v>
      </c>
      <c r="D8" s="55">
        <f>C8/'1.1. Кол-во ГС'!L10</f>
        <v>7.6398104265402847E-2</v>
      </c>
      <c r="E8" s="89">
        <v>947</v>
      </c>
      <c r="F8" s="55">
        <f>E8/'1.1. Кол-во ГС'!L10</f>
        <v>0.17952606635071089</v>
      </c>
      <c r="G8" s="88">
        <v>819</v>
      </c>
      <c r="H8" s="55">
        <f>G8/'1.1. Кол-во ГС'!L10</f>
        <v>0.15526066350710901</v>
      </c>
      <c r="I8" s="88">
        <v>801</v>
      </c>
      <c r="J8" s="55">
        <f>I8/'1.1. Кол-во ГС'!L10</f>
        <v>0.15184834123222749</v>
      </c>
      <c r="K8" s="88">
        <v>2305</v>
      </c>
      <c r="L8" s="55">
        <f>K8/'1.1. Кол-во ГС'!L10</f>
        <v>0.43696682464454978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176</v>
      </c>
      <c r="D9" s="55">
        <f>C9/'1.1. Кол-во ГС'!L11</f>
        <v>0.10457516339869281</v>
      </c>
      <c r="E9" s="89">
        <v>290</v>
      </c>
      <c r="F9" s="55">
        <f>E9/'1.1. Кол-во ГС'!L11</f>
        <v>0.17231134878193702</v>
      </c>
      <c r="G9" s="88">
        <v>275</v>
      </c>
      <c r="H9" s="55">
        <f>G9/'1.1. Кол-во ГС'!L11</f>
        <v>0.16339869281045752</v>
      </c>
      <c r="I9" s="88">
        <v>295</v>
      </c>
      <c r="J9" s="55">
        <f>I9/'1.1. Кол-во ГС'!L11</f>
        <v>0.17528223410576352</v>
      </c>
      <c r="K9" s="88">
        <v>647</v>
      </c>
      <c r="L9" s="55">
        <f>K9/'1.1. Кол-во ГС'!L11</f>
        <v>0.38443256090314915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118</v>
      </c>
      <c r="D10" s="55">
        <f>C10/'1.1. Кол-во ГС'!L12</f>
        <v>9.1190108191653782E-2</v>
      </c>
      <c r="E10" s="34">
        <v>310</v>
      </c>
      <c r="F10" s="55">
        <f>E10/'1.1. Кол-во ГС'!L12</f>
        <v>0.23956723338485317</v>
      </c>
      <c r="G10" s="34">
        <v>202</v>
      </c>
      <c r="H10" s="55">
        <f>G10/'1.1. Кол-во ГС'!L12</f>
        <v>0.15610510046367851</v>
      </c>
      <c r="I10" s="34">
        <v>198</v>
      </c>
      <c r="J10" s="55">
        <f>I10/'1.1. Кол-во ГС'!L12</f>
        <v>0.15301391035548687</v>
      </c>
      <c r="K10" s="34">
        <v>466</v>
      </c>
      <c r="L10" s="55">
        <f>K10/'1.1. Кол-во ГС'!L12</f>
        <v>0.36012364760432769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235</v>
      </c>
      <c r="D11" s="55">
        <f>C11/'1.1. Кол-во ГС'!L13</f>
        <v>7.3644625509244749E-2</v>
      </c>
      <c r="E11" s="89">
        <v>611</v>
      </c>
      <c r="F11" s="55">
        <f>E11/'1.1. Кол-во ГС'!L13</f>
        <v>0.19147602632403635</v>
      </c>
      <c r="G11" s="88">
        <v>558</v>
      </c>
      <c r="H11" s="55">
        <f>G11/'1.1. Кол-во ГС'!L13</f>
        <v>0.17486681291131306</v>
      </c>
      <c r="I11" s="88">
        <v>582</v>
      </c>
      <c r="J11" s="55">
        <f>I11/'1.1. Кол-во ГС'!L13</f>
        <v>0.1823879661548104</v>
      </c>
      <c r="K11" s="88">
        <v>1205</v>
      </c>
      <c r="L11" s="55">
        <f>K11/'1.1. Кол-во ГС'!L13</f>
        <v>0.37762456910059544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110</v>
      </c>
      <c r="D12" s="55">
        <f>C12/'1.1. Кол-во ГС'!L14</f>
        <v>5.9491617090319089E-2</v>
      </c>
      <c r="E12" s="89">
        <v>244</v>
      </c>
      <c r="F12" s="55">
        <f>E12/'1.1. Кол-во ГС'!L14</f>
        <v>0.13196322336398053</v>
      </c>
      <c r="G12" s="88">
        <v>323</v>
      </c>
      <c r="H12" s="55">
        <f>G12/'1.1. Кол-во ГС'!L14</f>
        <v>0.17468902109248241</v>
      </c>
      <c r="I12" s="88">
        <v>323</v>
      </c>
      <c r="J12" s="55">
        <f>I12/'1.1. Кол-во ГС'!L14</f>
        <v>0.17468902109248241</v>
      </c>
      <c r="K12" s="88">
        <v>849</v>
      </c>
      <c r="L12" s="55">
        <f>K12/'1.1. Кол-во ГС'!L14</f>
        <v>0.45916711736073551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255</v>
      </c>
      <c r="D13" s="55">
        <f>C13/'1.1. Кол-во ГС'!L15</f>
        <v>6.7229106248352224E-2</v>
      </c>
      <c r="E13" s="89">
        <v>573</v>
      </c>
      <c r="F13" s="55">
        <f>E13/'1.1. Кол-во ГС'!L15</f>
        <v>0.15106775639335618</v>
      </c>
      <c r="G13" s="88">
        <v>582</v>
      </c>
      <c r="H13" s="55">
        <f>G13/'1.1. Кол-во ГС'!L15</f>
        <v>0.15344054837859214</v>
      </c>
      <c r="I13" s="88">
        <v>636</v>
      </c>
      <c r="J13" s="55">
        <f>I13/'1.1. Кол-во ГС'!L15</f>
        <v>0.16767730029000791</v>
      </c>
      <c r="K13" s="88">
        <v>1747</v>
      </c>
      <c r="L13" s="55">
        <f>K13/'1.1. Кол-во ГС'!L15</f>
        <v>0.46058528868969156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150</v>
      </c>
      <c r="D14" s="55">
        <f>C14/'1.1. Кол-во ГС'!L16</f>
        <v>7.3099415204678359E-2</v>
      </c>
      <c r="E14" s="89">
        <v>411</v>
      </c>
      <c r="F14" s="55">
        <f>E14/'1.1. Кол-во ГС'!L16</f>
        <v>0.20029239766081872</v>
      </c>
      <c r="G14" s="88">
        <v>302</v>
      </c>
      <c r="H14" s="55">
        <f>G14/'1.1. Кол-во ГС'!L16</f>
        <v>0.14717348927875243</v>
      </c>
      <c r="I14" s="88">
        <v>345</v>
      </c>
      <c r="J14" s="55">
        <f>I14/'1.1. Кол-во ГС'!L16</f>
        <v>0.16812865497076024</v>
      </c>
      <c r="K14" s="88">
        <v>844</v>
      </c>
      <c r="L14" s="55">
        <f>K14/'1.1. Кол-во ГС'!L16</f>
        <v>0.41130604288499023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96</v>
      </c>
      <c r="D15" s="55">
        <f>C15/'1.1. Кол-во ГС'!L17</f>
        <v>5.8823529411764705E-2</v>
      </c>
      <c r="E15" s="89">
        <v>253</v>
      </c>
      <c r="F15" s="55">
        <f>E15/'1.1. Кол-во ГС'!L17</f>
        <v>0.15502450980392157</v>
      </c>
      <c r="G15" s="88">
        <v>261</v>
      </c>
      <c r="H15" s="55">
        <f>G15/'1.1. Кол-во ГС'!L17</f>
        <v>0.15992647058823528</v>
      </c>
      <c r="I15" s="88">
        <v>300</v>
      </c>
      <c r="J15" s="55">
        <f>I15/'1.1. Кол-во ГС'!L17</f>
        <v>0.18382352941176472</v>
      </c>
      <c r="K15" s="88">
        <v>722</v>
      </c>
      <c r="L15" s="55">
        <f>K15/'1.1. Кол-во ГС'!L17</f>
        <v>0.44240196078431371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201</v>
      </c>
      <c r="D16" s="55">
        <f>C16/'1.1. Кол-во ГС'!L18</f>
        <v>5.0731953558808683E-2</v>
      </c>
      <c r="E16" s="89">
        <v>548</v>
      </c>
      <c r="F16" s="55">
        <f>E16/'1.1. Кол-во ГС'!L18</f>
        <v>0.13831398283695104</v>
      </c>
      <c r="G16" s="88">
        <v>565</v>
      </c>
      <c r="H16" s="55">
        <f>G16/'1.1. Кол-во ГС'!L18</f>
        <v>0.14260474507824331</v>
      </c>
      <c r="I16" s="88">
        <v>674</v>
      </c>
      <c r="J16" s="55">
        <f>I16/'1.1. Кол-во ГС'!L18</f>
        <v>0.1701161029782938</v>
      </c>
      <c r="K16" s="88">
        <v>1974</v>
      </c>
      <c r="L16" s="55">
        <f>K16/'1.1. Кол-во ГС'!L18</f>
        <v>0.49823321554770317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121</v>
      </c>
      <c r="D17" s="55">
        <f>C17/'1.1. Кол-во ГС'!L19</f>
        <v>4.8770656993147928E-2</v>
      </c>
      <c r="E17" s="89">
        <v>441</v>
      </c>
      <c r="F17" s="55">
        <f>E17/'1.1. Кол-во ГС'!L19</f>
        <v>0.1777509068923821</v>
      </c>
      <c r="G17" s="88">
        <v>393</v>
      </c>
      <c r="H17" s="55">
        <f>G17/'1.1. Кол-во ГС'!L19</f>
        <v>0.15840386940749698</v>
      </c>
      <c r="I17" s="88">
        <v>435</v>
      </c>
      <c r="J17" s="55">
        <f>I17/'1.1. Кол-во ГС'!L19</f>
        <v>0.17533252720677148</v>
      </c>
      <c r="K17" s="88">
        <v>1091</v>
      </c>
      <c r="L17" s="55">
        <f>K17/'1.1. Кол-во ГС'!L19</f>
        <v>0.43974203950020152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60</v>
      </c>
      <c r="D18" s="55">
        <f>C18/'1.1. Кол-во ГС'!L20</f>
        <v>4.4313146233382568E-2</v>
      </c>
      <c r="E18" s="89">
        <v>165</v>
      </c>
      <c r="F18" s="55">
        <f>E18/'1.1. Кол-во ГС'!L20</f>
        <v>0.12186115214180207</v>
      </c>
      <c r="G18" s="88">
        <v>215</v>
      </c>
      <c r="H18" s="55">
        <f>G18/'1.1. Кол-во ГС'!L20</f>
        <v>0.15878877400295421</v>
      </c>
      <c r="I18" s="88">
        <v>236</v>
      </c>
      <c r="J18" s="55">
        <f>I18/'1.1. Кол-во ГС'!L20</f>
        <v>0.17429837518463812</v>
      </c>
      <c r="K18" s="88">
        <v>678</v>
      </c>
      <c r="L18" s="55">
        <f>K18/'1.1. Кол-во ГС'!L20</f>
        <v>0.50073855243722309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2451</v>
      </c>
      <c r="D19" s="75">
        <f>C19/'1.1. Кол-во ГС'!L21</f>
        <v>6.8569030633655062E-2</v>
      </c>
      <c r="E19" s="9">
        <f>SUM(E5:E18)</f>
        <v>6041</v>
      </c>
      <c r="F19" s="75">
        <f>E19/'1.1. Кол-во ГС'!L21</f>
        <v>0.16900265771436565</v>
      </c>
      <c r="G19" s="9">
        <f>SUM(G5:G18)</f>
        <v>5810</v>
      </c>
      <c r="H19" s="75">
        <f>G19/'1.1. Кол-во ГС'!L21</f>
        <v>0.16254021541474331</v>
      </c>
      <c r="I19" s="9">
        <f>SUM(I5:I18)</f>
        <v>6196</v>
      </c>
      <c r="J19" s="75">
        <f>I19/'1.1. Кол-во ГС'!L21</f>
        <v>0.17333892852147154</v>
      </c>
      <c r="K19" s="9">
        <f>SUM(K5:K18)</f>
        <v>15247</v>
      </c>
      <c r="L19" s="75">
        <f>K19/'1.1. Кол-во ГС'!L21</f>
        <v>0.42654916771576445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2997-739A-43BF-A1EF-64E862F7410C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3" t="s">
        <v>56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678</v>
      </c>
      <c r="D5" s="55">
        <f>C5/'1.2. Кол-во МС'!H7</f>
        <v>8.363142962871592E-2</v>
      </c>
      <c r="E5" s="89">
        <v>1870</v>
      </c>
      <c r="F5" s="55">
        <f>E5/'1.2. Кол-во МС'!H7</f>
        <v>0.23066485753052918</v>
      </c>
      <c r="G5" s="88">
        <v>1676</v>
      </c>
      <c r="H5" s="55">
        <f>G5/'1.2. Кол-во МС'!H7</f>
        <v>0.20673492043912667</v>
      </c>
      <c r="I5" s="88">
        <v>1518</v>
      </c>
      <c r="J5" s="55">
        <f>I5/'1.2. Кол-во МС'!H7</f>
        <v>0.18724559023066487</v>
      </c>
      <c r="K5" s="88">
        <v>2365</v>
      </c>
      <c r="L5" s="55">
        <f>K5/'1.2. Кол-во МС'!H7</f>
        <v>0.29172320217096337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105</v>
      </c>
      <c r="D6" s="55">
        <f>C6/'1.2. Кол-во МС'!H8</f>
        <v>6.7611075338055382E-2</v>
      </c>
      <c r="E6" s="89">
        <v>307</v>
      </c>
      <c r="F6" s="55">
        <f>E6/'1.2. Кол-во МС'!H8</f>
        <v>0.19768190598840954</v>
      </c>
      <c r="G6" s="88">
        <v>286</v>
      </c>
      <c r="H6" s="55">
        <f>G6/'1.2. Кол-во МС'!H8</f>
        <v>0.18415969092079845</v>
      </c>
      <c r="I6" s="88">
        <v>288</v>
      </c>
      <c r="J6" s="55">
        <f>I6/'1.2. Кол-во МС'!H8</f>
        <v>0.1854475209272376</v>
      </c>
      <c r="K6" s="88">
        <v>567</v>
      </c>
      <c r="L6" s="55">
        <f>K6/'1.2. Кол-во МС'!H8</f>
        <v>0.36509980682549903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110</v>
      </c>
      <c r="D7" s="55">
        <f>C7/'1.2. Кол-во МС'!H9</f>
        <v>5.9945504087193457E-2</v>
      </c>
      <c r="E7" s="89">
        <v>301</v>
      </c>
      <c r="F7" s="55">
        <f>E7/'1.2. Кол-во МС'!H9</f>
        <v>0.16403269754768393</v>
      </c>
      <c r="G7" s="88">
        <v>398</v>
      </c>
      <c r="H7" s="55">
        <f>G7/'1.2. Кол-во МС'!H9</f>
        <v>0.21689373297002726</v>
      </c>
      <c r="I7" s="88">
        <v>334</v>
      </c>
      <c r="J7" s="55">
        <f>I7/'1.2. Кол-во МС'!H9</f>
        <v>0.18201634877384196</v>
      </c>
      <c r="K7" s="88">
        <v>692</v>
      </c>
      <c r="L7" s="55">
        <f>K7/'1.2. Кол-во МС'!H9</f>
        <v>0.37711171662125342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509</v>
      </c>
      <c r="D8" s="55">
        <f>C8/'1.2. Кол-во МС'!H10</f>
        <v>8.5950692333671058E-2</v>
      </c>
      <c r="E8" s="89">
        <v>1227</v>
      </c>
      <c r="F8" s="55">
        <f>E8/'1.2. Кол-во МС'!H10</f>
        <v>0.20719351570415401</v>
      </c>
      <c r="G8" s="88">
        <v>1245</v>
      </c>
      <c r="H8" s="55">
        <f>G8/'1.2. Кол-во МС'!H10</f>
        <v>0.21023302938196556</v>
      </c>
      <c r="I8" s="88">
        <v>833</v>
      </c>
      <c r="J8" s="55">
        <f>I8/'1.2. Кол-во МС'!H10</f>
        <v>0.14066193853427897</v>
      </c>
      <c r="K8" s="88">
        <v>2108</v>
      </c>
      <c r="L8" s="55">
        <f>K8/'1.2. Кол-во МС'!H10</f>
        <v>0.35596082404593044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221</v>
      </c>
      <c r="D9" s="55">
        <f>C9/'1.2. Кол-во МС'!H11</f>
        <v>7.5195644777135084E-2</v>
      </c>
      <c r="E9" s="89">
        <v>501</v>
      </c>
      <c r="F9" s="55">
        <f>E9/'1.2. Кол-во МС'!H11</f>
        <v>0.17046614494726098</v>
      </c>
      <c r="G9" s="88">
        <v>558</v>
      </c>
      <c r="H9" s="55">
        <f>G9/'1.2. Кол-во МС'!H11</f>
        <v>0.18986049676760802</v>
      </c>
      <c r="I9" s="88">
        <v>496</v>
      </c>
      <c r="J9" s="55">
        <f>I9/'1.2. Кол-во МС'!H11</f>
        <v>0.16876488601565159</v>
      </c>
      <c r="K9" s="88">
        <v>1163</v>
      </c>
      <c r="L9" s="55">
        <f>K9/'1.2. Кол-во МС'!H11</f>
        <v>0.39571282749234432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266</v>
      </c>
      <c r="D10" s="55">
        <f>C10/'1.2. Кол-во МС'!H12</f>
        <v>0.11223628691983123</v>
      </c>
      <c r="E10" s="34">
        <v>498</v>
      </c>
      <c r="F10" s="55">
        <f>E10/'1.2. Кол-во МС'!H12</f>
        <v>0.21012658227848102</v>
      </c>
      <c r="G10" s="34">
        <v>450</v>
      </c>
      <c r="H10" s="55">
        <f>G10/'1.2. Кол-во МС'!H12</f>
        <v>0.189873417721519</v>
      </c>
      <c r="I10" s="34">
        <v>400</v>
      </c>
      <c r="J10" s="55">
        <f>I10/'1.2. Кол-во МС'!H12</f>
        <v>0.16877637130801687</v>
      </c>
      <c r="K10" s="34">
        <v>756</v>
      </c>
      <c r="L10" s="55">
        <f>K10/'1.2. Кол-во МС'!H12</f>
        <v>0.31898734177215188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386</v>
      </c>
      <c r="D11" s="55">
        <f>C11/'1.2. Кол-во МС'!H13</f>
        <v>5.8308157099697888E-2</v>
      </c>
      <c r="E11" s="89">
        <v>994</v>
      </c>
      <c r="F11" s="55">
        <f>E11/'1.2. Кол-во МС'!H13</f>
        <v>0.1501510574018127</v>
      </c>
      <c r="G11" s="88">
        <v>1207</v>
      </c>
      <c r="H11" s="55">
        <f>G11/'1.2. Кол-во МС'!H13</f>
        <v>0.18232628398791539</v>
      </c>
      <c r="I11" s="88">
        <v>1330</v>
      </c>
      <c r="J11" s="55">
        <f>I11/'1.2. Кол-во МС'!H13</f>
        <v>0.20090634441087613</v>
      </c>
      <c r="K11" s="88">
        <v>2703</v>
      </c>
      <c r="L11" s="55">
        <f>K11/'1.2. Кол-во МС'!H13</f>
        <v>0.40830815709969787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188</v>
      </c>
      <c r="D12" s="55">
        <f>C12/'1.2. Кол-во МС'!H14</f>
        <v>5.0483351235230935E-2</v>
      </c>
      <c r="E12" s="89">
        <v>525</v>
      </c>
      <c r="F12" s="55">
        <f>E12/'1.2. Кол-во МС'!H14</f>
        <v>0.14097744360902256</v>
      </c>
      <c r="G12" s="88">
        <v>781</v>
      </c>
      <c r="H12" s="55">
        <f>G12/'1.2. Кол-во МС'!H14</f>
        <v>0.20972073039742212</v>
      </c>
      <c r="I12" s="88">
        <v>712</v>
      </c>
      <c r="J12" s="55">
        <f>I12/'1.2. Кол-во МС'!H14</f>
        <v>0.19119226638023631</v>
      </c>
      <c r="K12" s="88">
        <v>1518</v>
      </c>
      <c r="L12" s="55">
        <f>K12/'1.2. Кол-во МС'!H14</f>
        <v>0.40762620837808805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502</v>
      </c>
      <c r="D13" s="55">
        <f>C13/'1.2. Кол-во МС'!H15</f>
        <v>6.3908338637810314E-2</v>
      </c>
      <c r="E13" s="89">
        <v>1348</v>
      </c>
      <c r="F13" s="55">
        <f>E13/'1.2. Кол-во МС'!H15</f>
        <v>0.17161043921069383</v>
      </c>
      <c r="G13" s="88">
        <v>1369</v>
      </c>
      <c r="H13" s="55">
        <f>G13/'1.2. Кол-во МС'!H15</f>
        <v>0.17428389560789306</v>
      </c>
      <c r="I13" s="88">
        <v>1364</v>
      </c>
      <c r="J13" s="55">
        <f>I13/'1.2. Кол-во МС'!H15</f>
        <v>0.17364735837046466</v>
      </c>
      <c r="K13" s="88">
        <v>3272</v>
      </c>
      <c r="L13" s="55">
        <f>K13/'1.2. Кол-во МС'!H15</f>
        <v>0.41654996817313811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354</v>
      </c>
      <c r="D14" s="55">
        <f>C14/'1.2. Кол-во МС'!H16</f>
        <v>7.5047699809200757E-2</v>
      </c>
      <c r="E14" s="89">
        <v>1002</v>
      </c>
      <c r="F14" s="55">
        <f>E14/'1.2. Кол-во МС'!H16</f>
        <v>0.21242315030739878</v>
      </c>
      <c r="G14" s="88">
        <v>964</v>
      </c>
      <c r="H14" s="55">
        <f>G14/'1.2. Кол-во МС'!H16</f>
        <v>0.20436718253126987</v>
      </c>
      <c r="I14" s="88">
        <v>860</v>
      </c>
      <c r="J14" s="55">
        <f>I14/'1.2. Кол-во МС'!H16</f>
        <v>0.18231927072291712</v>
      </c>
      <c r="K14" s="88">
        <v>1537</v>
      </c>
      <c r="L14" s="55">
        <f>K14/'1.2. Кол-во МС'!H16</f>
        <v>0.3258426966292135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170</v>
      </c>
      <c r="D15" s="55">
        <f>C15/'1.2. Кол-во МС'!H17</f>
        <v>5.2795031055900624E-2</v>
      </c>
      <c r="E15" s="89">
        <v>408</v>
      </c>
      <c r="F15" s="55">
        <f>E15/'1.2. Кол-во МС'!H17</f>
        <v>0.1267080745341615</v>
      </c>
      <c r="G15" s="88">
        <v>537</v>
      </c>
      <c r="H15" s="55">
        <f>G15/'1.2. Кол-во МС'!H17</f>
        <v>0.16677018633540372</v>
      </c>
      <c r="I15" s="88">
        <v>574</v>
      </c>
      <c r="J15" s="55">
        <f>I15/'1.2. Кол-во МС'!H17</f>
        <v>0.17826086956521739</v>
      </c>
      <c r="K15" s="88">
        <v>1531</v>
      </c>
      <c r="L15" s="55">
        <f>K15/'1.2. Кол-во МС'!H17</f>
        <v>0.47546583850931678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237</v>
      </c>
      <c r="D16" s="55">
        <f>C16/'1.2. Кол-во МС'!H18</f>
        <v>3.9598997493734335E-2</v>
      </c>
      <c r="E16" s="89">
        <v>824</v>
      </c>
      <c r="F16" s="55">
        <f>E16/'1.2. Кол-во МС'!H18</f>
        <v>0.13767752715121137</v>
      </c>
      <c r="G16" s="88">
        <v>1036</v>
      </c>
      <c r="H16" s="55">
        <f>G16/'1.2. Кол-во МС'!H18</f>
        <v>0.17309941520467836</v>
      </c>
      <c r="I16" s="88">
        <v>1155</v>
      </c>
      <c r="J16" s="55">
        <f>I16/'1.2. Кол-во МС'!H18</f>
        <v>0.19298245614035087</v>
      </c>
      <c r="K16" s="88">
        <v>2733</v>
      </c>
      <c r="L16" s="55">
        <f>K16/'1.2. Кол-во МС'!H18</f>
        <v>0.45664160401002507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349</v>
      </c>
      <c r="D17" s="55">
        <f>C17/'1.2. Кол-во МС'!H19</f>
        <v>6.9081551860649251E-2</v>
      </c>
      <c r="E17" s="89">
        <v>939</v>
      </c>
      <c r="F17" s="55">
        <f>E17/'1.2. Кол-во МС'!H19</f>
        <v>0.18586698337292162</v>
      </c>
      <c r="G17" s="88">
        <v>1015</v>
      </c>
      <c r="H17" s="55">
        <f>G17/'1.2. Кол-во МС'!H19</f>
        <v>0.20091053048297705</v>
      </c>
      <c r="I17" s="88">
        <v>995</v>
      </c>
      <c r="J17" s="55">
        <f>I17/'1.2. Кол-во МС'!H19</f>
        <v>0.19695170229612036</v>
      </c>
      <c r="K17" s="88">
        <v>1754</v>
      </c>
      <c r="L17" s="55">
        <f>K17/'1.2. Кол-во МС'!H19</f>
        <v>0.34718923198733176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107</v>
      </c>
      <c r="D18" s="55">
        <f>C18/'1.2. Кол-во МС'!H20</f>
        <v>5.8855885588558858E-2</v>
      </c>
      <c r="E18" s="89">
        <v>359</v>
      </c>
      <c r="F18" s="55">
        <f>E18/'1.2. Кол-во МС'!H20</f>
        <v>0.19746974697469746</v>
      </c>
      <c r="G18" s="88">
        <v>357</v>
      </c>
      <c r="H18" s="55">
        <f>G18/'1.2. Кол-во МС'!H20</f>
        <v>0.19636963696369636</v>
      </c>
      <c r="I18" s="88">
        <v>364</v>
      </c>
      <c r="J18" s="55">
        <f>I18/'1.2. Кол-во МС'!H20</f>
        <v>0.20022002200220021</v>
      </c>
      <c r="K18" s="88">
        <v>631</v>
      </c>
      <c r="L18" s="55">
        <f>K18/'1.2. Кол-во МС'!H20</f>
        <v>0.3470847084708471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4182</v>
      </c>
      <c r="D19" s="75">
        <f>C19/'1.2. Кол-во МС'!H21</f>
        <v>6.7760908663739322E-2</v>
      </c>
      <c r="E19" s="9">
        <f>SUM(E5:E18)</f>
        <v>11103</v>
      </c>
      <c r="F19" s="75">
        <f>E19/'1.2. Кол-во МС'!H21</f>
        <v>0.17990180987410276</v>
      </c>
      <c r="G19" s="9">
        <f>SUM(G5:G18)</f>
        <v>11879</v>
      </c>
      <c r="H19" s="75">
        <f>G19/'1.2. Кол-во МС'!H21</f>
        <v>0.19247533094609265</v>
      </c>
      <c r="I19" s="9">
        <f>SUM(I5:I18)</f>
        <v>11223</v>
      </c>
      <c r="J19" s="75">
        <f>I19/'1.2. Кол-во МС'!H21</f>
        <v>0.181846168802761</v>
      </c>
      <c r="K19" s="9">
        <f>SUM(K5:K18)</f>
        <v>23330</v>
      </c>
      <c r="L19" s="75">
        <f>K19/'1.2. Кол-во МС'!H21</f>
        <v>0.3780157817133043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61ED-3115-4F79-8721-5438BBB20CE1}">
  <sheetPr>
    <pageSetUpPr fitToPage="1"/>
  </sheetPr>
  <dimension ref="B1:S19"/>
  <sheetViews>
    <sheetView view="pageBreakPreview" zoomScale="80" zoomScaleNormal="100" zoomScaleSheetLayoutView="80" workbookViewId="0">
      <selection activeCell="B2" sqref="B2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3" t="s">
        <v>59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14"/>
    </row>
    <row r="2" spans="2:19" ht="15.75" x14ac:dyDescent="0.2">
      <c r="N2" s="226"/>
      <c r="O2" s="226"/>
      <c r="P2" s="226"/>
      <c r="Q2" s="28"/>
    </row>
    <row r="3" spans="2:19" ht="23.25" customHeight="1" x14ac:dyDescent="0.2">
      <c r="B3" s="218" t="s">
        <v>14</v>
      </c>
      <c r="C3" s="221" t="s">
        <v>198</v>
      </c>
      <c r="D3" s="222" t="s">
        <v>36</v>
      </c>
      <c r="E3" s="197" t="s">
        <v>57</v>
      </c>
      <c r="F3" s="198"/>
      <c r="G3" s="198"/>
      <c r="H3" s="198"/>
      <c r="I3" s="198"/>
      <c r="J3" s="198"/>
      <c r="K3" s="198"/>
      <c r="L3" s="199"/>
      <c r="M3" s="200" t="s">
        <v>199</v>
      </c>
      <c r="N3" s="221" t="s">
        <v>221</v>
      </c>
      <c r="O3" s="221" t="s">
        <v>200</v>
      </c>
      <c r="P3" s="221" t="s">
        <v>201</v>
      </c>
      <c r="Q3" s="224" t="s">
        <v>147</v>
      </c>
    </row>
    <row r="4" spans="2:19" ht="250.5" customHeight="1" x14ac:dyDescent="0.2">
      <c r="B4" s="220"/>
      <c r="C4" s="221"/>
      <c r="D4" s="222"/>
      <c r="E4" s="38" t="s">
        <v>58</v>
      </c>
      <c r="F4" s="57" t="s">
        <v>27</v>
      </c>
      <c r="G4" s="38" t="s">
        <v>202</v>
      </c>
      <c r="H4" s="57" t="s">
        <v>27</v>
      </c>
      <c r="I4" s="38" t="s">
        <v>203</v>
      </c>
      <c r="J4" s="156" t="s">
        <v>27</v>
      </c>
      <c r="K4" s="38" t="s">
        <v>91</v>
      </c>
      <c r="L4" s="156" t="s">
        <v>27</v>
      </c>
      <c r="M4" s="201"/>
      <c r="N4" s="221"/>
      <c r="O4" s="221"/>
      <c r="P4" s="221"/>
      <c r="Q4" s="225"/>
    </row>
    <row r="5" spans="2:19" ht="24.95" customHeight="1" x14ac:dyDescent="0.2">
      <c r="B5" s="106" t="s">
        <v>0</v>
      </c>
      <c r="C5" s="157">
        <f>E5+G5+I5+K5</f>
        <v>1136</v>
      </c>
      <c r="D5" s="151">
        <f>C5/'1.1. Кол-во ГС'!L7</f>
        <v>0.23519668737060043</v>
      </c>
      <c r="E5" s="158">
        <v>885</v>
      </c>
      <c r="F5" s="159">
        <f>E5/C5</f>
        <v>0.77904929577464788</v>
      </c>
      <c r="G5" s="158">
        <v>7</v>
      </c>
      <c r="H5" s="159">
        <f>G5/C5</f>
        <v>6.1619718309859151E-3</v>
      </c>
      <c r="I5" s="158">
        <v>136</v>
      </c>
      <c r="J5" s="159">
        <f>I5/C5</f>
        <v>0.11971830985915492</v>
      </c>
      <c r="K5" s="158">
        <v>108</v>
      </c>
      <c r="L5" s="159">
        <f>K5/C5</f>
        <v>9.5070422535211266E-2</v>
      </c>
      <c r="M5" s="160">
        <v>3</v>
      </c>
      <c r="N5" s="158">
        <v>241</v>
      </c>
      <c r="O5" s="158">
        <v>9</v>
      </c>
      <c r="P5" s="160">
        <v>5</v>
      </c>
      <c r="Q5" s="161">
        <f>(E5+G5)/'1.1. Кол-во ГС'!L7</f>
        <v>0.18467908902691513</v>
      </c>
      <c r="S5" s="11"/>
    </row>
    <row r="6" spans="2:19" ht="24.95" customHeight="1" x14ac:dyDescent="0.2">
      <c r="B6" s="106" t="s">
        <v>1</v>
      </c>
      <c r="C6" s="157">
        <f t="shared" ref="C6:C19" si="0">E6+G6+I6+K6</f>
        <v>229</v>
      </c>
      <c r="D6" s="151">
        <f>C6/'1.1. Кол-во ГС'!L8</f>
        <v>0.19019933554817275</v>
      </c>
      <c r="E6" s="158">
        <v>148</v>
      </c>
      <c r="F6" s="159">
        <f t="shared" ref="F6:F19" si="1">E6/C6</f>
        <v>0.64628820960698685</v>
      </c>
      <c r="G6" s="158">
        <v>13</v>
      </c>
      <c r="H6" s="159">
        <f t="shared" ref="H6:H19" si="2">G6/C6</f>
        <v>5.6768558951965066E-2</v>
      </c>
      <c r="I6" s="158">
        <v>9</v>
      </c>
      <c r="J6" s="159">
        <f t="shared" ref="J6:J19" si="3">I6/C6</f>
        <v>3.9301310043668124E-2</v>
      </c>
      <c r="K6" s="158">
        <v>59</v>
      </c>
      <c r="L6" s="159">
        <f t="shared" ref="L6:L19" si="4">K6/C6</f>
        <v>0.2576419213973799</v>
      </c>
      <c r="M6" s="158">
        <v>5</v>
      </c>
      <c r="N6" s="158">
        <v>71</v>
      </c>
      <c r="O6" s="158">
        <v>23</v>
      </c>
      <c r="P6" s="160">
        <v>51</v>
      </c>
      <c r="Q6" s="161">
        <f>(E6+G6)/'1.1. Кол-во ГС'!L8</f>
        <v>0.13372093023255813</v>
      </c>
      <c r="S6" s="11"/>
    </row>
    <row r="7" spans="2:19" ht="24.95" customHeight="1" x14ac:dyDescent="0.2">
      <c r="B7" s="106" t="s">
        <v>2</v>
      </c>
      <c r="C7" s="157">
        <f t="shared" si="0"/>
        <v>198</v>
      </c>
      <c r="D7" s="151">
        <f>C7/'1.1. Кол-во ГС'!L9</f>
        <v>0.17292576419213973</v>
      </c>
      <c r="E7" s="158">
        <v>181</v>
      </c>
      <c r="F7" s="159">
        <f t="shared" si="1"/>
        <v>0.91414141414141414</v>
      </c>
      <c r="G7" s="158">
        <v>4</v>
      </c>
      <c r="H7" s="159">
        <f t="shared" si="2"/>
        <v>2.0202020202020204E-2</v>
      </c>
      <c r="I7" s="158">
        <v>6</v>
      </c>
      <c r="J7" s="159">
        <f t="shared" si="3"/>
        <v>3.0303030303030304E-2</v>
      </c>
      <c r="K7" s="158">
        <v>7</v>
      </c>
      <c r="L7" s="159">
        <f t="shared" si="4"/>
        <v>3.5353535353535352E-2</v>
      </c>
      <c r="M7" s="158">
        <v>3</v>
      </c>
      <c r="N7" s="158">
        <v>44</v>
      </c>
      <c r="O7" s="158">
        <v>4</v>
      </c>
      <c r="P7" s="158">
        <v>2</v>
      </c>
      <c r="Q7" s="161">
        <f>(E7+G7)/'1.1. Кол-во ГС'!L9</f>
        <v>0.16157205240174671</v>
      </c>
      <c r="S7" s="11"/>
    </row>
    <row r="8" spans="2:19" ht="24.95" customHeight="1" x14ac:dyDescent="0.2">
      <c r="B8" s="106" t="s">
        <v>3</v>
      </c>
      <c r="C8" s="157">
        <f t="shared" si="0"/>
        <v>1044</v>
      </c>
      <c r="D8" s="151">
        <f>C8/'1.1. Кол-во ГС'!L10</f>
        <v>0.19791469194312797</v>
      </c>
      <c r="E8" s="158">
        <v>964</v>
      </c>
      <c r="F8" s="159">
        <f t="shared" si="1"/>
        <v>0.92337164750957856</v>
      </c>
      <c r="G8" s="158">
        <v>4</v>
      </c>
      <c r="H8" s="159">
        <f t="shared" si="2"/>
        <v>3.8314176245210726E-3</v>
      </c>
      <c r="I8" s="158">
        <v>42</v>
      </c>
      <c r="J8" s="159">
        <f t="shared" si="3"/>
        <v>4.0229885057471264E-2</v>
      </c>
      <c r="K8" s="158">
        <v>34</v>
      </c>
      <c r="L8" s="159">
        <f t="shared" si="4"/>
        <v>3.2567049808429116E-2</v>
      </c>
      <c r="M8" s="158">
        <v>23</v>
      </c>
      <c r="N8" s="158">
        <v>342</v>
      </c>
      <c r="O8" s="158">
        <v>0</v>
      </c>
      <c r="P8" s="158">
        <v>48</v>
      </c>
      <c r="Q8" s="161">
        <f>(E8+G8)/'1.1. Кол-во ГС'!L10</f>
        <v>0.18350710900473935</v>
      </c>
      <c r="S8" s="11"/>
    </row>
    <row r="9" spans="2:19" ht="24.95" customHeight="1" x14ac:dyDescent="0.2">
      <c r="B9" s="106" t="s">
        <v>4</v>
      </c>
      <c r="C9" s="157">
        <f t="shared" si="0"/>
        <v>524</v>
      </c>
      <c r="D9" s="151">
        <f>C9/'1.1. Кол-во ГС'!L11</f>
        <v>0.3113487819370172</v>
      </c>
      <c r="E9" s="158">
        <v>437</v>
      </c>
      <c r="F9" s="159">
        <f t="shared" si="1"/>
        <v>0.83396946564885499</v>
      </c>
      <c r="G9" s="158">
        <v>5</v>
      </c>
      <c r="H9" s="159">
        <f t="shared" si="2"/>
        <v>9.5419847328244278E-3</v>
      </c>
      <c r="I9" s="158">
        <v>30</v>
      </c>
      <c r="J9" s="159">
        <f t="shared" si="3"/>
        <v>5.7251908396946563E-2</v>
      </c>
      <c r="K9" s="158">
        <v>52</v>
      </c>
      <c r="L9" s="159">
        <f t="shared" si="4"/>
        <v>9.9236641221374045E-2</v>
      </c>
      <c r="M9" s="158">
        <v>3</v>
      </c>
      <c r="N9" s="158">
        <v>150</v>
      </c>
      <c r="O9" s="158">
        <v>5</v>
      </c>
      <c r="P9" s="158">
        <v>4</v>
      </c>
      <c r="Q9" s="161">
        <f>(E9+G9)/'1.1. Кол-во ГС'!L11</f>
        <v>0.26262626262626265</v>
      </c>
      <c r="S9" s="11"/>
    </row>
    <row r="10" spans="2:19" ht="24.95" customHeight="1" x14ac:dyDescent="0.2">
      <c r="B10" s="106" t="s">
        <v>5</v>
      </c>
      <c r="C10" s="157">
        <f t="shared" si="0"/>
        <v>284</v>
      </c>
      <c r="D10" s="151">
        <f>C10/'1.1. Кол-во ГС'!L12</f>
        <v>0.21947449768160743</v>
      </c>
      <c r="E10" s="158">
        <v>266</v>
      </c>
      <c r="F10" s="159">
        <f t="shared" si="1"/>
        <v>0.93661971830985913</v>
      </c>
      <c r="G10" s="158">
        <v>1</v>
      </c>
      <c r="H10" s="159">
        <f t="shared" si="2"/>
        <v>3.5211267605633804E-3</v>
      </c>
      <c r="I10" s="158">
        <v>10</v>
      </c>
      <c r="J10" s="159">
        <f t="shared" si="3"/>
        <v>3.5211267605633804E-2</v>
      </c>
      <c r="K10" s="160">
        <v>7</v>
      </c>
      <c r="L10" s="159">
        <f t="shared" si="4"/>
        <v>2.464788732394366E-2</v>
      </c>
      <c r="M10" s="158">
        <v>3</v>
      </c>
      <c r="N10" s="158">
        <v>68</v>
      </c>
      <c r="O10" s="160">
        <v>1</v>
      </c>
      <c r="P10" s="160">
        <v>0</v>
      </c>
      <c r="Q10" s="161">
        <f>(E10+G10)/'1.1. Кол-во ГС'!L12</f>
        <v>0.2063369397217929</v>
      </c>
      <c r="S10" s="11"/>
    </row>
    <row r="11" spans="2:19" ht="24.95" customHeight="1" x14ac:dyDescent="0.2">
      <c r="B11" s="106" t="s">
        <v>6</v>
      </c>
      <c r="C11" s="157">
        <f t="shared" si="0"/>
        <v>736</v>
      </c>
      <c r="D11" s="151">
        <f>C11/'1.1. Кол-во ГС'!L13</f>
        <v>0.23064869946725164</v>
      </c>
      <c r="E11" s="160">
        <v>687</v>
      </c>
      <c r="F11" s="159">
        <f t="shared" si="1"/>
        <v>0.93342391304347827</v>
      </c>
      <c r="G11" s="158">
        <v>0</v>
      </c>
      <c r="H11" s="159">
        <f t="shared" si="2"/>
        <v>0</v>
      </c>
      <c r="I11" s="158">
        <v>31</v>
      </c>
      <c r="J11" s="159">
        <f t="shared" si="3"/>
        <v>4.2119565217391304E-2</v>
      </c>
      <c r="K11" s="158">
        <v>18</v>
      </c>
      <c r="L11" s="159">
        <f t="shared" si="4"/>
        <v>2.4456521739130436E-2</v>
      </c>
      <c r="M11" s="158">
        <v>9</v>
      </c>
      <c r="N11" s="158">
        <v>231</v>
      </c>
      <c r="O11" s="160">
        <v>0</v>
      </c>
      <c r="P11" s="158">
        <v>7</v>
      </c>
      <c r="Q11" s="161">
        <f>(E11+G11)/'1.1. Кол-во ГС'!L13</f>
        <v>0.21529301159511124</v>
      </c>
      <c r="S11" s="11"/>
    </row>
    <row r="12" spans="2:19" ht="24.95" customHeight="1" x14ac:dyDescent="0.2">
      <c r="B12" s="106" t="s">
        <v>7</v>
      </c>
      <c r="C12" s="157">
        <f t="shared" si="0"/>
        <v>350</v>
      </c>
      <c r="D12" s="151">
        <f>C12/'1.1. Кол-во ГС'!L14</f>
        <v>0.18929150892374255</v>
      </c>
      <c r="E12" s="158">
        <v>291</v>
      </c>
      <c r="F12" s="159">
        <f t="shared" si="1"/>
        <v>0.83142857142857141</v>
      </c>
      <c r="G12" s="158">
        <v>3</v>
      </c>
      <c r="H12" s="159">
        <f t="shared" si="2"/>
        <v>8.5714285714285719E-3</v>
      </c>
      <c r="I12" s="158">
        <v>10</v>
      </c>
      <c r="J12" s="159">
        <f t="shared" si="3"/>
        <v>2.8571428571428571E-2</v>
      </c>
      <c r="K12" s="158">
        <v>46</v>
      </c>
      <c r="L12" s="159">
        <f t="shared" si="4"/>
        <v>0.13142857142857142</v>
      </c>
      <c r="M12" s="158">
        <v>2</v>
      </c>
      <c r="N12" s="158">
        <v>74</v>
      </c>
      <c r="O12" s="158">
        <v>22</v>
      </c>
      <c r="P12" s="158">
        <v>2</v>
      </c>
      <c r="Q12" s="161">
        <f>(E12+G12)/'1.1. Кол-во ГС'!L14</f>
        <v>0.15900486749594375</v>
      </c>
      <c r="S12" s="11"/>
    </row>
    <row r="13" spans="2:19" ht="24.95" customHeight="1" x14ac:dyDescent="0.2">
      <c r="B13" s="106" t="s">
        <v>8</v>
      </c>
      <c r="C13" s="157">
        <f t="shared" si="0"/>
        <v>687</v>
      </c>
      <c r="D13" s="151">
        <f>C13/'1.1. Кол-во ГС'!L15</f>
        <v>0.18112312153967836</v>
      </c>
      <c r="E13" s="158">
        <v>589</v>
      </c>
      <c r="F13" s="159">
        <f t="shared" si="1"/>
        <v>0.85735080058224167</v>
      </c>
      <c r="G13" s="160">
        <v>0</v>
      </c>
      <c r="H13" s="159">
        <f t="shared" si="2"/>
        <v>0</v>
      </c>
      <c r="I13" s="158">
        <v>20</v>
      </c>
      <c r="J13" s="159">
        <f t="shared" si="3"/>
        <v>2.9112081513828238E-2</v>
      </c>
      <c r="K13" s="158">
        <v>78</v>
      </c>
      <c r="L13" s="159">
        <f t="shared" si="4"/>
        <v>0.11353711790393013</v>
      </c>
      <c r="M13" s="158">
        <v>19</v>
      </c>
      <c r="N13" s="158">
        <v>213</v>
      </c>
      <c r="O13" s="160">
        <v>35</v>
      </c>
      <c r="P13" s="158">
        <v>11</v>
      </c>
      <c r="Q13" s="161">
        <f>(E13+G13)/'1.1. Кол-во ГС'!L15</f>
        <v>0.1552860532559979</v>
      </c>
      <c r="S13" s="11"/>
    </row>
    <row r="14" spans="2:19" ht="24.95" customHeight="1" x14ac:dyDescent="0.2">
      <c r="B14" s="106" t="s">
        <v>9</v>
      </c>
      <c r="C14" s="157">
        <f t="shared" si="0"/>
        <v>347</v>
      </c>
      <c r="D14" s="151">
        <f>C14/'1.1. Кол-во ГС'!L16</f>
        <v>0.16910331384015595</v>
      </c>
      <c r="E14" s="158">
        <v>322</v>
      </c>
      <c r="F14" s="159">
        <f t="shared" si="1"/>
        <v>0.9279538904899135</v>
      </c>
      <c r="G14" s="160">
        <v>5</v>
      </c>
      <c r="H14" s="159">
        <f t="shared" si="2"/>
        <v>1.4409221902017291E-2</v>
      </c>
      <c r="I14" s="158">
        <v>11</v>
      </c>
      <c r="J14" s="159">
        <f t="shared" si="3"/>
        <v>3.1700288184438041E-2</v>
      </c>
      <c r="K14" s="158">
        <v>9</v>
      </c>
      <c r="L14" s="159">
        <f t="shared" si="4"/>
        <v>2.5936599423631124E-2</v>
      </c>
      <c r="M14" s="160">
        <v>7</v>
      </c>
      <c r="N14" s="158">
        <v>89</v>
      </c>
      <c r="O14" s="160">
        <v>3</v>
      </c>
      <c r="P14" s="160">
        <v>7</v>
      </c>
      <c r="Q14" s="161">
        <f>(E14+G14)/'1.1. Кол-во ГС'!L16</f>
        <v>0.15935672514619884</v>
      </c>
      <c r="S14" s="11"/>
    </row>
    <row r="15" spans="2:19" ht="24.95" customHeight="1" x14ac:dyDescent="0.2">
      <c r="B15" s="106" t="s">
        <v>10</v>
      </c>
      <c r="C15" s="157">
        <f t="shared" si="0"/>
        <v>266</v>
      </c>
      <c r="D15" s="151">
        <f>C15/'1.1. Кол-во ГС'!L17</f>
        <v>0.16299019607843138</v>
      </c>
      <c r="E15" s="158">
        <v>136</v>
      </c>
      <c r="F15" s="159">
        <f t="shared" si="1"/>
        <v>0.51127819548872178</v>
      </c>
      <c r="G15" s="160">
        <v>17</v>
      </c>
      <c r="H15" s="159">
        <f t="shared" si="2"/>
        <v>6.3909774436090222E-2</v>
      </c>
      <c r="I15" s="158">
        <v>11</v>
      </c>
      <c r="J15" s="159">
        <f t="shared" si="3"/>
        <v>4.1353383458646614E-2</v>
      </c>
      <c r="K15" s="158">
        <v>102</v>
      </c>
      <c r="L15" s="159">
        <f t="shared" si="4"/>
        <v>0.38345864661654133</v>
      </c>
      <c r="M15" s="158">
        <v>9</v>
      </c>
      <c r="N15" s="158">
        <v>66</v>
      </c>
      <c r="O15" s="160">
        <v>53</v>
      </c>
      <c r="P15" s="158">
        <v>20</v>
      </c>
      <c r="Q15" s="161">
        <f>(E15+G15)/'1.1. Кол-во ГС'!L17</f>
        <v>9.375E-2</v>
      </c>
      <c r="R15" s="12"/>
      <c r="S15" s="11"/>
    </row>
    <row r="16" spans="2:19" ht="24.95" customHeight="1" x14ac:dyDescent="0.2">
      <c r="B16" s="106" t="s">
        <v>11</v>
      </c>
      <c r="C16" s="157">
        <f t="shared" si="0"/>
        <v>540</v>
      </c>
      <c r="D16" s="151">
        <f>C16/'1.1. Кол-во ГС'!L18</f>
        <v>0.13629480060575466</v>
      </c>
      <c r="E16" s="158">
        <v>485</v>
      </c>
      <c r="F16" s="159">
        <f t="shared" si="1"/>
        <v>0.89814814814814814</v>
      </c>
      <c r="G16" s="160">
        <v>1</v>
      </c>
      <c r="H16" s="159">
        <f t="shared" si="2"/>
        <v>1.8518518518518519E-3</v>
      </c>
      <c r="I16" s="158">
        <v>32</v>
      </c>
      <c r="J16" s="159">
        <f t="shared" si="3"/>
        <v>5.9259259259259262E-2</v>
      </c>
      <c r="K16" s="158">
        <v>22</v>
      </c>
      <c r="L16" s="159">
        <f t="shared" si="4"/>
        <v>4.0740740740740744E-2</v>
      </c>
      <c r="M16" s="158">
        <v>14</v>
      </c>
      <c r="N16" s="160">
        <v>107</v>
      </c>
      <c r="O16" s="158">
        <v>2</v>
      </c>
      <c r="P16" s="158">
        <v>12</v>
      </c>
      <c r="Q16" s="161">
        <f>(E16+G16)/'1.1. Кол-во ГС'!L18</f>
        <v>0.1226653205451792</v>
      </c>
      <c r="S16" s="11"/>
    </row>
    <row r="17" spans="2:19" ht="24.95" customHeight="1" x14ac:dyDescent="0.2">
      <c r="B17" s="106" t="s">
        <v>12</v>
      </c>
      <c r="C17" s="157">
        <f t="shared" si="0"/>
        <v>369</v>
      </c>
      <c r="D17" s="151">
        <f>C17/'1.1. Кол-во ГС'!L19</f>
        <v>0.14873035066505441</v>
      </c>
      <c r="E17" s="158">
        <v>289</v>
      </c>
      <c r="F17" s="159">
        <f t="shared" si="1"/>
        <v>0.78319783197831983</v>
      </c>
      <c r="G17" s="158">
        <v>12</v>
      </c>
      <c r="H17" s="159">
        <f t="shared" si="2"/>
        <v>3.2520325203252036E-2</v>
      </c>
      <c r="I17" s="158">
        <v>19</v>
      </c>
      <c r="J17" s="159">
        <f t="shared" si="3"/>
        <v>5.1490514905149054E-2</v>
      </c>
      <c r="K17" s="158">
        <v>49</v>
      </c>
      <c r="L17" s="159">
        <f t="shared" si="4"/>
        <v>0.13279132791327913</v>
      </c>
      <c r="M17" s="158">
        <v>10</v>
      </c>
      <c r="N17" s="158">
        <v>96</v>
      </c>
      <c r="O17" s="160">
        <v>12</v>
      </c>
      <c r="P17" s="160">
        <v>9</v>
      </c>
      <c r="Q17" s="161">
        <f>(E17+G17)/'1.1. Кол-во ГС'!L19</f>
        <v>0.12132204756146715</v>
      </c>
      <c r="S17" s="11"/>
    </row>
    <row r="18" spans="2:19" ht="24.95" customHeight="1" x14ac:dyDescent="0.2">
      <c r="B18" s="106" t="s">
        <v>13</v>
      </c>
      <c r="C18" s="157">
        <f t="shared" si="0"/>
        <v>305</v>
      </c>
      <c r="D18" s="151">
        <f>C18/'1.1. Кол-во ГС'!L20</f>
        <v>0.22525849335302806</v>
      </c>
      <c r="E18" s="158">
        <v>247</v>
      </c>
      <c r="F18" s="159">
        <f t="shared" si="1"/>
        <v>0.80983606557377052</v>
      </c>
      <c r="G18" s="160">
        <v>3</v>
      </c>
      <c r="H18" s="159">
        <f t="shared" si="2"/>
        <v>9.8360655737704927E-3</v>
      </c>
      <c r="I18" s="158">
        <v>36</v>
      </c>
      <c r="J18" s="159">
        <f t="shared" si="3"/>
        <v>0.11803278688524591</v>
      </c>
      <c r="K18" s="158">
        <v>19</v>
      </c>
      <c r="L18" s="159">
        <f t="shared" si="4"/>
        <v>6.2295081967213117E-2</v>
      </c>
      <c r="M18" s="160">
        <v>1</v>
      </c>
      <c r="N18" s="158">
        <v>86</v>
      </c>
      <c r="O18" s="160">
        <v>5</v>
      </c>
      <c r="P18" s="160">
        <v>3</v>
      </c>
      <c r="Q18" s="161">
        <f>(E18+G18)/'1.1. Кол-во ГС'!L20</f>
        <v>0.18463810930576072</v>
      </c>
      <c r="S18" s="11"/>
    </row>
    <row r="19" spans="2:19" ht="24.95" customHeight="1" x14ac:dyDescent="0.2">
      <c r="B19" s="107" t="s">
        <v>16</v>
      </c>
      <c r="C19" s="162">
        <f t="shared" si="0"/>
        <v>7015</v>
      </c>
      <c r="D19" s="153">
        <f>C19/'1.1. Кол-во ГС'!L21</f>
        <v>0.19625122394740524</v>
      </c>
      <c r="E19" s="163">
        <f>SUM(E5:E18)</f>
        <v>5927</v>
      </c>
      <c r="F19" s="164">
        <f t="shared" si="1"/>
        <v>0.84490377761938706</v>
      </c>
      <c r="G19" s="163">
        <f>SUM(G5:G18)</f>
        <v>75</v>
      </c>
      <c r="H19" s="164">
        <f t="shared" si="2"/>
        <v>1.0691375623663579E-2</v>
      </c>
      <c r="I19" s="163">
        <f>SUM(I5:I18)</f>
        <v>403</v>
      </c>
      <c r="J19" s="164">
        <f t="shared" si="3"/>
        <v>5.7448325017818956E-2</v>
      </c>
      <c r="K19" s="165">
        <f>SUM(K5:K18)</f>
        <v>610</v>
      </c>
      <c r="L19" s="164">
        <f t="shared" si="4"/>
        <v>8.6956521739130432E-2</v>
      </c>
      <c r="M19" s="163">
        <f>SUM(M5:M18)</f>
        <v>111</v>
      </c>
      <c r="N19" s="163">
        <f>SUM(N5:N18)</f>
        <v>1878</v>
      </c>
      <c r="O19" s="163">
        <f>SUM(O5:O18)</f>
        <v>174</v>
      </c>
      <c r="P19" s="163">
        <f>SUM(P5:P18)</f>
        <v>181</v>
      </c>
      <c r="Q19" s="166">
        <f>(E19+G19)/'1.1. Кол-во ГС'!L21</f>
        <v>0.16791159602741643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0110-1E67-46B2-A8B1-4A7B757A0092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29" t="s">
        <v>63</v>
      </c>
      <c r="C2" s="229"/>
      <c r="D2" s="229"/>
      <c r="E2" s="229"/>
      <c r="F2" s="229"/>
    </row>
    <row r="3" spans="2:6" ht="15.75" x14ac:dyDescent="0.2">
      <c r="F3" s="1"/>
    </row>
    <row r="4" spans="2:6" ht="19.5" customHeight="1" x14ac:dyDescent="0.2">
      <c r="B4" s="228" t="s">
        <v>14</v>
      </c>
      <c r="C4" s="227" t="s">
        <v>60</v>
      </c>
      <c r="D4" s="227"/>
      <c r="E4" s="227"/>
      <c r="F4" s="228" t="s">
        <v>148</v>
      </c>
    </row>
    <row r="5" spans="2:6" ht="91.5" customHeight="1" x14ac:dyDescent="0.2">
      <c r="B5" s="228"/>
      <c r="C5" s="21" t="s">
        <v>62</v>
      </c>
      <c r="D5" s="21" t="s">
        <v>61</v>
      </c>
      <c r="E5" s="21" t="s">
        <v>130</v>
      </c>
      <c r="F5" s="228"/>
    </row>
    <row r="6" spans="2:6" ht="37.5" x14ac:dyDescent="0.2">
      <c r="B6" s="106" t="s">
        <v>0</v>
      </c>
      <c r="C6" s="167">
        <v>42</v>
      </c>
      <c r="D6" s="167">
        <v>43</v>
      </c>
      <c r="E6" s="168">
        <f>C6-D6</f>
        <v>-1</v>
      </c>
      <c r="F6" s="171" t="s">
        <v>222</v>
      </c>
    </row>
    <row r="7" spans="2:6" ht="93.75" x14ac:dyDescent="0.2">
      <c r="B7" s="106" t="s">
        <v>1</v>
      </c>
      <c r="C7" s="167">
        <v>26</v>
      </c>
      <c r="D7" s="167">
        <v>24</v>
      </c>
      <c r="E7" s="168">
        <f t="shared" ref="E7:E19" si="0">C7-D7</f>
        <v>2</v>
      </c>
      <c r="F7" s="172" t="s">
        <v>230</v>
      </c>
    </row>
    <row r="8" spans="2:6" ht="20.25" x14ac:dyDescent="0.2">
      <c r="B8" s="106" t="s">
        <v>2</v>
      </c>
      <c r="C8" s="167">
        <v>25</v>
      </c>
      <c r="D8" s="167">
        <v>25</v>
      </c>
      <c r="E8" s="168">
        <f t="shared" si="0"/>
        <v>0</v>
      </c>
      <c r="F8" s="171"/>
    </row>
    <row r="9" spans="2:6" ht="37.5" x14ac:dyDescent="0.2">
      <c r="B9" s="106" t="s">
        <v>3</v>
      </c>
      <c r="C9" s="167">
        <v>52</v>
      </c>
      <c r="D9" s="167">
        <v>51</v>
      </c>
      <c r="E9" s="168">
        <f t="shared" si="0"/>
        <v>1</v>
      </c>
      <c r="F9" s="172" t="s">
        <v>231</v>
      </c>
    </row>
    <row r="10" spans="2:6" ht="20.25" x14ac:dyDescent="0.2">
      <c r="B10" s="106" t="s">
        <v>4</v>
      </c>
      <c r="C10" s="167">
        <v>32</v>
      </c>
      <c r="D10" s="167">
        <v>32</v>
      </c>
      <c r="E10" s="168">
        <f t="shared" si="0"/>
        <v>0</v>
      </c>
      <c r="F10" s="171"/>
    </row>
    <row r="11" spans="2:6" ht="20.25" x14ac:dyDescent="0.2">
      <c r="B11" s="106" t="s">
        <v>5</v>
      </c>
      <c r="C11" s="167">
        <v>24</v>
      </c>
      <c r="D11" s="167">
        <v>24</v>
      </c>
      <c r="E11" s="168">
        <f t="shared" si="0"/>
        <v>0</v>
      </c>
      <c r="F11" s="171"/>
    </row>
    <row r="12" spans="2:6" ht="56.25" x14ac:dyDescent="0.2">
      <c r="B12" s="106" t="s">
        <v>6</v>
      </c>
      <c r="C12" s="167">
        <v>39</v>
      </c>
      <c r="D12" s="167">
        <v>37</v>
      </c>
      <c r="E12" s="168">
        <f t="shared" si="0"/>
        <v>2</v>
      </c>
      <c r="F12" s="171" t="s">
        <v>232</v>
      </c>
    </row>
    <row r="13" spans="2:6" ht="20.25" x14ac:dyDescent="0.2">
      <c r="B13" s="106" t="s">
        <v>7</v>
      </c>
      <c r="C13" s="167">
        <v>34</v>
      </c>
      <c r="D13" s="167">
        <v>34</v>
      </c>
      <c r="E13" s="168">
        <f t="shared" si="0"/>
        <v>0</v>
      </c>
      <c r="F13" s="171"/>
    </row>
    <row r="14" spans="2:6" ht="56.25" x14ac:dyDescent="0.2">
      <c r="B14" s="106" t="s">
        <v>8</v>
      </c>
      <c r="C14" s="167">
        <v>47</v>
      </c>
      <c r="D14" s="167">
        <v>45</v>
      </c>
      <c r="E14" s="168">
        <f t="shared" si="0"/>
        <v>2</v>
      </c>
      <c r="F14" s="173" t="s">
        <v>233</v>
      </c>
    </row>
    <row r="15" spans="2:6" ht="20.25" x14ac:dyDescent="0.2">
      <c r="B15" s="106" t="s">
        <v>9</v>
      </c>
      <c r="C15" s="167">
        <v>33</v>
      </c>
      <c r="D15" s="169">
        <v>33</v>
      </c>
      <c r="E15" s="168">
        <f t="shared" si="0"/>
        <v>0</v>
      </c>
      <c r="F15" s="171"/>
    </row>
    <row r="16" spans="2:6" ht="37.5" x14ac:dyDescent="0.2">
      <c r="B16" s="106" t="s">
        <v>10</v>
      </c>
      <c r="C16" s="167">
        <v>25</v>
      </c>
      <c r="D16" s="167">
        <v>26</v>
      </c>
      <c r="E16" s="168">
        <f t="shared" si="0"/>
        <v>-1</v>
      </c>
      <c r="F16" s="173" t="s">
        <v>234</v>
      </c>
    </row>
    <row r="17" spans="2:6" ht="37.5" x14ac:dyDescent="0.2">
      <c r="B17" s="106" t="s">
        <v>11</v>
      </c>
      <c r="C17" s="167">
        <v>41</v>
      </c>
      <c r="D17" s="167">
        <v>40</v>
      </c>
      <c r="E17" s="168">
        <f t="shared" si="0"/>
        <v>1</v>
      </c>
      <c r="F17" s="188" t="s">
        <v>237</v>
      </c>
    </row>
    <row r="18" spans="2:6" ht="37.5" x14ac:dyDescent="0.2">
      <c r="B18" s="106" t="s">
        <v>12</v>
      </c>
      <c r="C18" s="167">
        <v>42</v>
      </c>
      <c r="D18" s="167">
        <v>41</v>
      </c>
      <c r="E18" s="168">
        <f t="shared" si="0"/>
        <v>1</v>
      </c>
      <c r="F18" s="171" t="s">
        <v>238</v>
      </c>
    </row>
    <row r="19" spans="2:6" ht="24.95" customHeight="1" x14ac:dyDescent="0.2">
      <c r="B19" s="106" t="s">
        <v>13</v>
      </c>
      <c r="C19" s="167">
        <v>24</v>
      </c>
      <c r="D19" s="167">
        <v>24</v>
      </c>
      <c r="E19" s="168">
        <f t="shared" si="0"/>
        <v>0</v>
      </c>
      <c r="F19" s="171"/>
    </row>
    <row r="20" spans="2:6" ht="24.95" customHeight="1" x14ac:dyDescent="0.2">
      <c r="B20" s="107" t="s">
        <v>16</v>
      </c>
      <c r="C20" s="170">
        <f>SUM(C6:C19)</f>
        <v>486</v>
      </c>
      <c r="D20" s="170">
        <f>SUM(D6:D19)</f>
        <v>479</v>
      </c>
      <c r="E20" s="170">
        <f>SUM(E6:E19)</f>
        <v>7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AB2-CB1A-4B77-9C50-858D2D8D1DC6}">
  <sheetPr>
    <pageSetUpPr fitToPage="1"/>
  </sheetPr>
  <dimension ref="B1:N20"/>
  <sheetViews>
    <sheetView view="pageBreakPreview" zoomScale="70" zoomScaleNormal="90" zoomScaleSheetLayoutView="70" workbookViewId="0">
      <selection activeCell="L5" sqref="L5"/>
    </sheetView>
  </sheetViews>
  <sheetFormatPr defaultRowHeight="12.75" x14ac:dyDescent="0.2"/>
  <cols>
    <col min="1" max="1" width="2" style="2" customWidth="1"/>
    <col min="2" max="2" width="37" style="2" customWidth="1"/>
    <col min="3" max="7" width="15.7109375" style="2" customWidth="1"/>
    <col min="8" max="10" width="13.7109375" style="2" customWidth="1"/>
    <col min="11" max="11" width="9.140625" style="2"/>
    <col min="12" max="12" width="11.7109375" style="2" bestFit="1" customWidth="1"/>
    <col min="13" max="13" width="12.85546875" style="2" customWidth="1"/>
    <col min="14" max="14" width="12.28515625" style="2" customWidth="1"/>
    <col min="15" max="16384" width="9.140625" style="2"/>
  </cols>
  <sheetData>
    <row r="1" spans="2:14" ht="20.25" customHeight="1" x14ac:dyDescent="0.2">
      <c r="B1" s="230" t="s">
        <v>155</v>
      </c>
      <c r="C1" s="230"/>
      <c r="D1" s="230"/>
      <c r="E1" s="230"/>
      <c r="F1" s="230"/>
      <c r="G1" s="230"/>
      <c r="H1" s="230"/>
      <c r="I1" s="230"/>
      <c r="J1" s="230"/>
    </row>
    <row r="2" spans="2:14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</row>
    <row r="3" spans="2:14" ht="9" customHeight="1" x14ac:dyDescent="0.2">
      <c r="G3" s="226"/>
      <c r="H3" s="226"/>
      <c r="I3" s="226"/>
    </row>
    <row r="4" spans="2:14" ht="166.5" customHeight="1" x14ac:dyDescent="0.2">
      <c r="B4" s="218" t="s">
        <v>14</v>
      </c>
      <c r="C4" s="233" t="s">
        <v>206</v>
      </c>
      <c r="D4" s="234" t="s">
        <v>204</v>
      </c>
      <c r="E4" s="234"/>
      <c r="F4" s="234" t="s">
        <v>205</v>
      </c>
      <c r="G4" s="234"/>
      <c r="H4" s="234" t="s">
        <v>151</v>
      </c>
      <c r="I4" s="234"/>
      <c r="J4" s="231" t="s">
        <v>207</v>
      </c>
    </row>
    <row r="5" spans="2:14" ht="145.5" customHeight="1" x14ac:dyDescent="0.2">
      <c r="B5" s="220"/>
      <c r="C5" s="233"/>
      <c r="D5" s="104" t="s">
        <v>107</v>
      </c>
      <c r="E5" s="57" t="s">
        <v>108</v>
      </c>
      <c r="F5" s="104" t="s">
        <v>107</v>
      </c>
      <c r="G5" s="57" t="s">
        <v>109</v>
      </c>
      <c r="H5" s="104" t="s">
        <v>110</v>
      </c>
      <c r="I5" s="57" t="s">
        <v>108</v>
      </c>
      <c r="J5" s="232"/>
      <c r="L5" s="70"/>
      <c r="M5" s="70"/>
      <c r="N5" s="70"/>
    </row>
    <row r="6" spans="2:14" ht="24.95" customHeight="1" x14ac:dyDescent="0.3">
      <c r="B6" s="106" t="s">
        <v>0</v>
      </c>
      <c r="C6" s="136">
        <v>36</v>
      </c>
      <c r="D6" s="136">
        <v>3</v>
      </c>
      <c r="E6" s="151">
        <f>D6/C6</f>
        <v>8.3333333333333329E-2</v>
      </c>
      <c r="F6" s="136">
        <v>19</v>
      </c>
      <c r="G6" s="151">
        <f>F6/C6</f>
        <v>0.52777777777777779</v>
      </c>
      <c r="H6" s="136">
        <v>0</v>
      </c>
      <c r="I6" s="151">
        <f>H6/C6</f>
        <v>0</v>
      </c>
      <c r="J6" s="136">
        <v>68</v>
      </c>
      <c r="K6" s="30"/>
      <c r="L6" s="71"/>
      <c r="M6" s="72"/>
      <c r="N6" s="72"/>
    </row>
    <row r="7" spans="2:14" ht="24.95" customHeight="1" x14ac:dyDescent="0.3">
      <c r="B7" s="106" t="s">
        <v>1</v>
      </c>
      <c r="C7" s="136">
        <v>1</v>
      </c>
      <c r="D7" s="136">
        <v>0</v>
      </c>
      <c r="E7" s="151">
        <f>D7/C7</f>
        <v>0</v>
      </c>
      <c r="F7" s="136">
        <v>0</v>
      </c>
      <c r="G7" s="151">
        <f>F7/C7</f>
        <v>0</v>
      </c>
      <c r="H7" s="136">
        <v>0</v>
      </c>
      <c r="I7" s="151">
        <f>H7/C7</f>
        <v>0</v>
      </c>
      <c r="J7" s="136">
        <v>7</v>
      </c>
      <c r="K7" s="30"/>
      <c r="L7" s="71"/>
      <c r="M7" s="72"/>
      <c r="N7" s="72"/>
    </row>
    <row r="8" spans="2:14" ht="24.95" customHeight="1" x14ac:dyDescent="0.3">
      <c r="B8" s="106" t="s">
        <v>2</v>
      </c>
      <c r="C8" s="136">
        <v>13</v>
      </c>
      <c r="D8" s="136">
        <v>0</v>
      </c>
      <c r="E8" s="151">
        <f>D8/C8</f>
        <v>0</v>
      </c>
      <c r="F8" s="136">
        <v>4</v>
      </c>
      <c r="G8" s="151">
        <f>F8/C8</f>
        <v>0.30769230769230771</v>
      </c>
      <c r="H8" s="136">
        <v>0</v>
      </c>
      <c r="I8" s="151">
        <f>H8/C8</f>
        <v>0</v>
      </c>
      <c r="J8" s="136">
        <v>27</v>
      </c>
      <c r="K8" s="30"/>
      <c r="L8" s="71"/>
      <c r="M8" s="72"/>
      <c r="N8" s="72"/>
    </row>
    <row r="9" spans="2:14" ht="24.95" customHeight="1" x14ac:dyDescent="0.3">
      <c r="B9" s="106" t="s">
        <v>3</v>
      </c>
      <c r="C9" s="136">
        <v>65</v>
      </c>
      <c r="D9" s="136">
        <v>4</v>
      </c>
      <c r="E9" s="151">
        <f>D9/C9</f>
        <v>6.1538461538461542E-2</v>
      </c>
      <c r="F9" s="136">
        <v>48</v>
      </c>
      <c r="G9" s="151">
        <f>F9/C9</f>
        <v>0.7384615384615385</v>
      </c>
      <c r="H9" s="136">
        <v>0</v>
      </c>
      <c r="I9" s="151">
        <f>H9/C9</f>
        <v>0</v>
      </c>
      <c r="J9" s="136">
        <v>106</v>
      </c>
      <c r="K9" s="30"/>
      <c r="L9" s="71"/>
      <c r="M9" s="72"/>
      <c r="N9" s="72"/>
    </row>
    <row r="10" spans="2:14" ht="24.95" customHeight="1" x14ac:dyDescent="0.3">
      <c r="B10" s="106" t="s">
        <v>4</v>
      </c>
      <c r="C10" s="136">
        <v>1</v>
      </c>
      <c r="D10" s="136">
        <v>0</v>
      </c>
      <c r="E10" s="151">
        <v>0</v>
      </c>
      <c r="F10" s="136">
        <v>1</v>
      </c>
      <c r="G10" s="151">
        <v>0</v>
      </c>
      <c r="H10" s="136">
        <v>0</v>
      </c>
      <c r="I10" s="151">
        <v>0</v>
      </c>
      <c r="J10" s="136">
        <v>1</v>
      </c>
      <c r="K10" s="30"/>
      <c r="L10" s="71"/>
      <c r="M10" s="72"/>
      <c r="N10" s="72"/>
    </row>
    <row r="11" spans="2:14" ht="24.95" customHeight="1" x14ac:dyDescent="0.3">
      <c r="B11" s="106" t="s">
        <v>5</v>
      </c>
      <c r="C11" s="136">
        <v>82</v>
      </c>
      <c r="D11" s="136">
        <v>31</v>
      </c>
      <c r="E11" s="151">
        <f t="shared" ref="E11:E17" si="0">D11/C11</f>
        <v>0.37804878048780488</v>
      </c>
      <c r="F11" s="174">
        <v>58</v>
      </c>
      <c r="G11" s="151">
        <f t="shared" ref="G11:G17" si="1">F11/C11</f>
        <v>0.70731707317073167</v>
      </c>
      <c r="H11" s="136">
        <v>0</v>
      </c>
      <c r="I11" s="151">
        <f t="shared" ref="I11:I17" si="2">H11/C11</f>
        <v>0</v>
      </c>
      <c r="J11" s="136">
        <v>443</v>
      </c>
      <c r="K11" s="30"/>
      <c r="L11" s="71"/>
      <c r="M11" s="72"/>
      <c r="N11" s="72"/>
    </row>
    <row r="12" spans="2:14" ht="24.95" customHeight="1" x14ac:dyDescent="0.3">
      <c r="B12" s="106" t="s">
        <v>6</v>
      </c>
      <c r="C12" s="136">
        <v>84</v>
      </c>
      <c r="D12" s="136">
        <v>3</v>
      </c>
      <c r="E12" s="151">
        <f t="shared" si="0"/>
        <v>3.5714285714285712E-2</v>
      </c>
      <c r="F12" s="136">
        <v>14</v>
      </c>
      <c r="G12" s="151">
        <f t="shared" si="1"/>
        <v>0.16666666666666666</v>
      </c>
      <c r="H12" s="136">
        <v>0</v>
      </c>
      <c r="I12" s="151">
        <f t="shared" si="2"/>
        <v>0</v>
      </c>
      <c r="J12" s="136">
        <v>71</v>
      </c>
      <c r="K12" s="30"/>
      <c r="L12" s="71"/>
      <c r="M12" s="72"/>
      <c r="N12" s="72"/>
    </row>
    <row r="13" spans="2:14" ht="24.95" customHeight="1" x14ac:dyDescent="0.3">
      <c r="B13" s="106" t="s">
        <v>7</v>
      </c>
      <c r="C13" s="136">
        <v>14</v>
      </c>
      <c r="D13" s="136">
        <v>0</v>
      </c>
      <c r="E13" s="151">
        <f t="shared" si="0"/>
        <v>0</v>
      </c>
      <c r="F13" s="136">
        <v>14</v>
      </c>
      <c r="G13" s="151">
        <f t="shared" si="1"/>
        <v>1</v>
      </c>
      <c r="H13" s="136">
        <v>0</v>
      </c>
      <c r="I13" s="151">
        <f t="shared" si="2"/>
        <v>0</v>
      </c>
      <c r="J13" s="136">
        <v>26</v>
      </c>
      <c r="K13" s="30"/>
      <c r="L13" s="71"/>
      <c r="M13" s="72"/>
      <c r="N13" s="72"/>
    </row>
    <row r="14" spans="2:14" ht="24.95" customHeight="1" x14ac:dyDescent="0.3">
      <c r="B14" s="106" t="s">
        <v>8</v>
      </c>
      <c r="C14" s="136">
        <v>18</v>
      </c>
      <c r="D14" s="136">
        <v>1</v>
      </c>
      <c r="E14" s="151">
        <f t="shared" si="0"/>
        <v>5.5555555555555552E-2</v>
      </c>
      <c r="F14" s="136">
        <v>14</v>
      </c>
      <c r="G14" s="151">
        <f t="shared" si="1"/>
        <v>0.77777777777777779</v>
      </c>
      <c r="H14" s="136">
        <v>0</v>
      </c>
      <c r="I14" s="151">
        <f t="shared" si="2"/>
        <v>0</v>
      </c>
      <c r="J14" s="136">
        <v>16</v>
      </c>
      <c r="K14" s="30"/>
      <c r="L14" s="71"/>
      <c r="M14" s="72"/>
      <c r="N14" s="72"/>
    </row>
    <row r="15" spans="2:14" ht="24.95" customHeight="1" x14ac:dyDescent="0.3">
      <c r="B15" s="106" t="s">
        <v>9</v>
      </c>
      <c r="C15" s="136">
        <v>101</v>
      </c>
      <c r="D15" s="136">
        <v>9</v>
      </c>
      <c r="E15" s="151">
        <f t="shared" si="0"/>
        <v>8.9108910891089105E-2</v>
      </c>
      <c r="F15" s="136">
        <v>38</v>
      </c>
      <c r="G15" s="151">
        <f t="shared" si="1"/>
        <v>0.37623762376237624</v>
      </c>
      <c r="H15" s="136">
        <v>0</v>
      </c>
      <c r="I15" s="151">
        <f t="shared" si="2"/>
        <v>0</v>
      </c>
      <c r="J15" s="136">
        <v>31</v>
      </c>
      <c r="K15" s="30"/>
      <c r="L15" s="71"/>
      <c r="M15" s="72"/>
      <c r="N15" s="72"/>
    </row>
    <row r="16" spans="2:14" ht="24.95" customHeight="1" x14ac:dyDescent="0.3">
      <c r="B16" s="106" t="s">
        <v>10</v>
      </c>
      <c r="C16" s="136">
        <v>35</v>
      </c>
      <c r="D16" s="136">
        <v>0</v>
      </c>
      <c r="E16" s="151">
        <f t="shared" si="0"/>
        <v>0</v>
      </c>
      <c r="F16" s="136">
        <v>20</v>
      </c>
      <c r="G16" s="151">
        <f t="shared" si="1"/>
        <v>0.5714285714285714</v>
      </c>
      <c r="H16" s="136">
        <v>0</v>
      </c>
      <c r="I16" s="151">
        <f t="shared" si="2"/>
        <v>0</v>
      </c>
      <c r="J16" s="136">
        <v>77</v>
      </c>
      <c r="K16" s="30"/>
      <c r="L16" s="71"/>
      <c r="M16" s="72"/>
      <c r="N16" s="72"/>
    </row>
    <row r="17" spans="2:14" ht="24.95" customHeight="1" x14ac:dyDescent="0.3">
      <c r="B17" s="106" t="s">
        <v>11</v>
      </c>
      <c r="C17" s="136">
        <v>14</v>
      </c>
      <c r="D17" s="136">
        <v>3</v>
      </c>
      <c r="E17" s="151">
        <f t="shared" si="0"/>
        <v>0.21428571428571427</v>
      </c>
      <c r="F17" s="136">
        <v>13</v>
      </c>
      <c r="G17" s="151">
        <f t="shared" si="1"/>
        <v>0.9285714285714286</v>
      </c>
      <c r="H17" s="136">
        <v>0</v>
      </c>
      <c r="I17" s="151">
        <f t="shared" si="2"/>
        <v>0</v>
      </c>
      <c r="J17" s="136">
        <v>43</v>
      </c>
      <c r="K17" s="30"/>
      <c r="L17" s="71"/>
      <c r="M17" s="72"/>
      <c r="N17" s="72"/>
    </row>
    <row r="18" spans="2:14" ht="24.95" customHeight="1" x14ac:dyDescent="0.3">
      <c r="B18" s="106" t="s">
        <v>12</v>
      </c>
      <c r="C18" s="136">
        <v>0</v>
      </c>
      <c r="D18" s="136">
        <v>0</v>
      </c>
      <c r="E18" s="151">
        <v>0</v>
      </c>
      <c r="F18" s="136">
        <v>0</v>
      </c>
      <c r="G18" s="151">
        <v>0</v>
      </c>
      <c r="H18" s="136">
        <v>0</v>
      </c>
      <c r="I18" s="151">
        <v>0</v>
      </c>
      <c r="J18" s="136">
        <v>1</v>
      </c>
      <c r="K18" s="30"/>
      <c r="L18" s="71"/>
      <c r="M18" s="72"/>
      <c r="N18" s="72"/>
    </row>
    <row r="19" spans="2:14" ht="24.95" customHeight="1" x14ac:dyDescent="0.3">
      <c r="B19" s="106" t="s">
        <v>13</v>
      </c>
      <c r="C19" s="136">
        <v>110</v>
      </c>
      <c r="D19" s="136">
        <v>14</v>
      </c>
      <c r="E19" s="151">
        <f>D19/C19</f>
        <v>0.12727272727272726</v>
      </c>
      <c r="F19" s="136">
        <v>50</v>
      </c>
      <c r="G19" s="151">
        <f>F19/C19</f>
        <v>0.45454545454545453</v>
      </c>
      <c r="H19" s="136">
        <v>0</v>
      </c>
      <c r="I19" s="151">
        <f>H19/C19</f>
        <v>0</v>
      </c>
      <c r="J19" s="136">
        <v>74</v>
      </c>
      <c r="K19" s="30"/>
      <c r="L19" s="71"/>
      <c r="M19" s="72"/>
      <c r="N19" s="72"/>
    </row>
    <row r="20" spans="2:14" ht="24.95" customHeight="1" x14ac:dyDescent="0.3">
      <c r="B20" s="107" t="s">
        <v>16</v>
      </c>
      <c r="C20" s="102">
        <f>SUM(C6:C19)</f>
        <v>574</v>
      </c>
      <c r="D20" s="102">
        <f>SUM(D6:D19)</f>
        <v>68</v>
      </c>
      <c r="E20" s="153">
        <f>D20/C20</f>
        <v>0.11846689895470383</v>
      </c>
      <c r="F20" s="102">
        <f>SUM(F6:F19)</f>
        <v>293</v>
      </c>
      <c r="G20" s="153">
        <f>F20/C20</f>
        <v>0.51045296167247389</v>
      </c>
      <c r="H20" s="102">
        <f>SUM(H6:H19)</f>
        <v>0</v>
      </c>
      <c r="I20" s="153">
        <f>H20/C20</f>
        <v>0</v>
      </c>
      <c r="J20" s="102">
        <f>SUM(J6:J19)</f>
        <v>991</v>
      </c>
      <c r="K20" s="30"/>
      <c r="L20" s="73"/>
      <c r="M20" s="74"/>
      <c r="N20" s="74"/>
    </row>
  </sheetData>
  <sheetProtection formatCells="0" formatColumns="0" formatRows="0" selectLockedCells="1"/>
  <mergeCells count="8">
    <mergeCell ref="B1:J2"/>
    <mergeCell ref="J4:J5"/>
    <mergeCell ref="C4:C5"/>
    <mergeCell ref="F4:G4"/>
    <mergeCell ref="H4:I4"/>
    <mergeCell ref="B4:B5"/>
    <mergeCell ref="D4:E4"/>
    <mergeCell ref="G3:I3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2DA-3377-44B4-99F4-45883EC5D213}">
  <sheetPr>
    <pageSetUpPr fitToPage="1"/>
  </sheetPr>
  <dimension ref="B1:T23"/>
  <sheetViews>
    <sheetView view="pageBreakPreview" topLeftCell="A10" zoomScale="65" zoomScaleNormal="90" zoomScaleSheetLayoutView="6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1406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0" t="s">
        <v>156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2:20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6"/>
      <c r="M3" s="226"/>
      <c r="N3" s="226"/>
      <c r="O3" s="226"/>
      <c r="P3" s="226"/>
      <c r="Q3" s="28"/>
      <c r="R3" s="28"/>
    </row>
    <row r="4" spans="2:20" ht="24.75" customHeight="1" x14ac:dyDescent="0.2">
      <c r="B4" s="228" t="s">
        <v>14</v>
      </c>
      <c r="C4" s="205" t="s">
        <v>157</v>
      </c>
      <c r="D4" s="206"/>
      <c r="E4" s="206"/>
      <c r="F4" s="207"/>
      <c r="G4" s="236" t="s">
        <v>65</v>
      </c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20" ht="120" customHeight="1" x14ac:dyDescent="0.2">
      <c r="B5" s="228"/>
      <c r="C5" s="208"/>
      <c r="D5" s="209"/>
      <c r="E5" s="209"/>
      <c r="F5" s="210"/>
      <c r="G5" s="234" t="s">
        <v>159</v>
      </c>
      <c r="H5" s="234"/>
      <c r="I5" s="234" t="s">
        <v>160</v>
      </c>
      <c r="J5" s="234"/>
      <c r="K5" s="234" t="s">
        <v>161</v>
      </c>
      <c r="L5" s="234"/>
      <c r="M5" s="197" t="s">
        <v>162</v>
      </c>
      <c r="N5" s="198"/>
      <c r="O5" s="198"/>
      <c r="P5" s="199"/>
      <c r="Q5" s="197" t="s">
        <v>164</v>
      </c>
      <c r="R5" s="199"/>
    </row>
    <row r="6" spans="2:20" ht="182.25" customHeight="1" thickBot="1" x14ac:dyDescent="0.25">
      <c r="B6" s="228"/>
      <c r="C6" s="38" t="s">
        <v>165</v>
      </c>
      <c r="D6" s="39" t="s">
        <v>145</v>
      </c>
      <c r="E6" s="38" t="s">
        <v>158</v>
      </c>
      <c r="F6" s="39" t="s">
        <v>145</v>
      </c>
      <c r="G6" s="104" t="s">
        <v>64</v>
      </c>
      <c r="H6" s="57" t="s">
        <v>193</v>
      </c>
      <c r="I6" s="104" t="s">
        <v>64</v>
      </c>
      <c r="J6" s="57" t="s">
        <v>193</v>
      </c>
      <c r="K6" s="104" t="s">
        <v>64</v>
      </c>
      <c r="L6" s="57" t="s">
        <v>192</v>
      </c>
      <c r="M6" s="104" t="s">
        <v>163</v>
      </c>
      <c r="N6" s="105" t="s">
        <v>193</v>
      </c>
      <c r="O6" s="38" t="s">
        <v>154</v>
      </c>
      <c r="P6" s="57" t="s">
        <v>193</v>
      </c>
      <c r="Q6" s="104" t="s">
        <v>64</v>
      </c>
      <c r="R6" s="57" t="s">
        <v>193</v>
      </c>
    </row>
    <row r="7" spans="2:20" ht="30" customHeight="1" thickBot="1" x14ac:dyDescent="0.25">
      <c r="B7" s="106" t="s">
        <v>0</v>
      </c>
      <c r="C7" s="93">
        <v>234</v>
      </c>
      <c r="D7" s="94">
        <v>5</v>
      </c>
      <c r="E7" s="93">
        <v>367</v>
      </c>
      <c r="F7" s="95">
        <v>15</v>
      </c>
      <c r="G7" s="96">
        <v>12</v>
      </c>
      <c r="H7" s="99">
        <f>G7/(C7+E7)</f>
        <v>1.9966722129783693E-2</v>
      </c>
      <c r="I7" s="96">
        <v>186</v>
      </c>
      <c r="J7" s="99">
        <f>I7/(C7+E7)</f>
        <v>0.30948419301164726</v>
      </c>
      <c r="K7" s="96">
        <v>78</v>
      </c>
      <c r="L7" s="99">
        <f>K7/C7</f>
        <v>0.33333333333333331</v>
      </c>
      <c r="M7" s="96">
        <v>41</v>
      </c>
      <c r="N7" s="99">
        <f>M7/C7</f>
        <v>0.1752136752136752</v>
      </c>
      <c r="O7" s="96">
        <v>276</v>
      </c>
      <c r="P7" s="99">
        <f>O7/E7</f>
        <v>0.75204359673024523</v>
      </c>
      <c r="Q7" s="96">
        <v>8</v>
      </c>
      <c r="R7" s="99">
        <f>Q7/(C7+E7)</f>
        <v>1.3311148086522463E-2</v>
      </c>
      <c r="S7" s="17"/>
      <c r="T7" s="36" t="b">
        <f>C7+E7=G7+I7+K7+M7+O7+Q7</f>
        <v>1</v>
      </c>
    </row>
    <row r="8" spans="2:20" ht="30" customHeight="1" thickBot="1" x14ac:dyDescent="0.25">
      <c r="B8" s="106" t="s">
        <v>1</v>
      </c>
      <c r="C8" s="93">
        <v>4</v>
      </c>
      <c r="D8" s="94">
        <v>0</v>
      </c>
      <c r="E8" s="93">
        <v>16</v>
      </c>
      <c r="F8" s="95">
        <v>1</v>
      </c>
      <c r="G8" s="96">
        <v>1</v>
      </c>
      <c r="H8" s="99">
        <f t="shared" ref="H8:H21" si="0">G8/(C8+E8)</f>
        <v>0.05</v>
      </c>
      <c r="I8" s="96">
        <v>5</v>
      </c>
      <c r="J8" s="99">
        <f t="shared" ref="J8:J21" si="1">I8/(C8+E8)</f>
        <v>0.25</v>
      </c>
      <c r="K8" s="96">
        <v>1</v>
      </c>
      <c r="L8" s="99">
        <f t="shared" ref="L8:L21" si="2">K8/C8</f>
        <v>0.25</v>
      </c>
      <c r="M8" s="96">
        <v>2</v>
      </c>
      <c r="N8" s="99">
        <f t="shared" ref="N8:N21" si="3">M8/C8</f>
        <v>0.5</v>
      </c>
      <c r="O8" s="96">
        <v>11</v>
      </c>
      <c r="P8" s="99">
        <f t="shared" ref="P8:P21" si="4">O8/E8</f>
        <v>0.6875</v>
      </c>
      <c r="Q8" s="96">
        <v>0</v>
      </c>
      <c r="R8" s="99">
        <f t="shared" ref="R8:R21" si="5">Q8/(C8+E8)</f>
        <v>0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6" t="s">
        <v>2</v>
      </c>
      <c r="C9" s="93">
        <v>27</v>
      </c>
      <c r="D9" s="94">
        <v>1</v>
      </c>
      <c r="E9" s="93">
        <v>110</v>
      </c>
      <c r="F9" s="95">
        <v>0</v>
      </c>
      <c r="G9" s="96">
        <v>0</v>
      </c>
      <c r="H9" s="99">
        <f t="shared" si="0"/>
        <v>0</v>
      </c>
      <c r="I9" s="96">
        <v>23</v>
      </c>
      <c r="J9" s="99">
        <f t="shared" si="1"/>
        <v>0.16788321167883211</v>
      </c>
      <c r="K9" s="96">
        <v>9</v>
      </c>
      <c r="L9" s="99">
        <f t="shared" si="2"/>
        <v>0.33333333333333331</v>
      </c>
      <c r="M9" s="96">
        <v>13</v>
      </c>
      <c r="N9" s="99">
        <f t="shared" si="3"/>
        <v>0.48148148148148145</v>
      </c>
      <c r="O9" s="96">
        <v>91</v>
      </c>
      <c r="P9" s="99">
        <f t="shared" si="4"/>
        <v>0.82727272727272727</v>
      </c>
      <c r="Q9" s="96">
        <v>1</v>
      </c>
      <c r="R9" s="99">
        <f t="shared" si="5"/>
        <v>7.2992700729927005E-3</v>
      </c>
      <c r="S9" s="17"/>
      <c r="T9" s="36" t="b">
        <f t="shared" si="6"/>
        <v>1</v>
      </c>
    </row>
    <row r="10" spans="2:20" ht="30" customHeight="1" thickBot="1" x14ac:dyDescent="0.25">
      <c r="B10" s="106" t="s">
        <v>3</v>
      </c>
      <c r="C10" s="93">
        <v>93</v>
      </c>
      <c r="D10" s="94">
        <v>4</v>
      </c>
      <c r="E10" s="93">
        <v>320</v>
      </c>
      <c r="F10" s="95">
        <v>26</v>
      </c>
      <c r="G10" s="96">
        <v>6</v>
      </c>
      <c r="H10" s="99">
        <f t="shared" si="0"/>
        <v>1.4527845036319613E-2</v>
      </c>
      <c r="I10" s="96">
        <v>221</v>
      </c>
      <c r="J10" s="99">
        <f t="shared" si="1"/>
        <v>0.53510895883777243</v>
      </c>
      <c r="K10" s="96">
        <v>45</v>
      </c>
      <c r="L10" s="99">
        <f t="shared" si="2"/>
        <v>0.4838709677419355</v>
      </c>
      <c r="M10" s="96">
        <v>16</v>
      </c>
      <c r="N10" s="99">
        <f t="shared" si="3"/>
        <v>0.17204301075268819</v>
      </c>
      <c r="O10" s="96">
        <v>108</v>
      </c>
      <c r="P10" s="99">
        <f t="shared" si="4"/>
        <v>0.33750000000000002</v>
      </c>
      <c r="Q10" s="96">
        <v>17</v>
      </c>
      <c r="R10" s="99">
        <f t="shared" si="5"/>
        <v>4.1162227602905568E-2</v>
      </c>
      <c r="S10" s="17"/>
      <c r="T10" s="36" t="b">
        <f t="shared" si="6"/>
        <v>1</v>
      </c>
    </row>
    <row r="11" spans="2:20" ht="30" customHeight="1" thickBot="1" x14ac:dyDescent="0.25">
      <c r="B11" s="106" t="s">
        <v>4</v>
      </c>
      <c r="C11" s="93">
        <v>0</v>
      </c>
      <c r="D11" s="94">
        <v>0</v>
      </c>
      <c r="E11" s="93">
        <v>2</v>
      </c>
      <c r="F11" s="95">
        <v>0</v>
      </c>
      <c r="G11" s="96">
        <v>0</v>
      </c>
      <c r="H11" s="99">
        <f t="shared" si="0"/>
        <v>0</v>
      </c>
      <c r="I11" s="96">
        <v>2</v>
      </c>
      <c r="J11" s="99">
        <f t="shared" si="1"/>
        <v>1</v>
      </c>
      <c r="K11" s="96">
        <v>0</v>
      </c>
      <c r="L11" s="99">
        <v>0</v>
      </c>
      <c r="M11" s="96">
        <v>0</v>
      </c>
      <c r="N11" s="99">
        <v>0</v>
      </c>
      <c r="O11" s="96">
        <v>0</v>
      </c>
      <c r="P11" s="99">
        <f t="shared" si="4"/>
        <v>0</v>
      </c>
      <c r="Q11" s="96">
        <v>0</v>
      </c>
      <c r="R11" s="99">
        <f t="shared" si="5"/>
        <v>0</v>
      </c>
      <c r="S11" s="17"/>
      <c r="T11" s="36" t="b">
        <f t="shared" si="6"/>
        <v>1</v>
      </c>
    </row>
    <row r="12" spans="2:20" ht="30" customHeight="1" thickBot="1" x14ac:dyDescent="0.25">
      <c r="B12" s="106" t="s">
        <v>5</v>
      </c>
      <c r="C12" s="93">
        <v>51</v>
      </c>
      <c r="D12" s="94">
        <v>0</v>
      </c>
      <c r="E12" s="93">
        <v>330</v>
      </c>
      <c r="F12" s="95">
        <v>0</v>
      </c>
      <c r="G12" s="97">
        <v>0</v>
      </c>
      <c r="H12" s="99">
        <f t="shared" si="0"/>
        <v>0</v>
      </c>
      <c r="I12" s="97">
        <v>99</v>
      </c>
      <c r="J12" s="99">
        <f t="shared" si="1"/>
        <v>0.25984251968503935</v>
      </c>
      <c r="K12" s="97">
        <v>17</v>
      </c>
      <c r="L12" s="99">
        <f t="shared" si="2"/>
        <v>0.33333333333333331</v>
      </c>
      <c r="M12" s="96">
        <v>11</v>
      </c>
      <c r="N12" s="99">
        <f t="shared" si="3"/>
        <v>0.21568627450980393</v>
      </c>
      <c r="O12" s="100">
        <v>242</v>
      </c>
      <c r="P12" s="99">
        <f t="shared" si="4"/>
        <v>0.73333333333333328</v>
      </c>
      <c r="Q12" s="96">
        <v>12</v>
      </c>
      <c r="R12" s="99">
        <f t="shared" si="5"/>
        <v>3.1496062992125984E-2</v>
      </c>
      <c r="S12" s="17"/>
      <c r="T12" s="36" t="b">
        <f t="shared" si="6"/>
        <v>1</v>
      </c>
    </row>
    <row r="13" spans="2:20" ht="30" customHeight="1" thickBot="1" x14ac:dyDescent="0.25">
      <c r="B13" s="106" t="s">
        <v>6</v>
      </c>
      <c r="C13" s="93">
        <v>326</v>
      </c>
      <c r="D13" s="94">
        <v>7</v>
      </c>
      <c r="E13" s="93">
        <v>737</v>
      </c>
      <c r="F13" s="95">
        <v>11</v>
      </c>
      <c r="G13" s="96">
        <v>2</v>
      </c>
      <c r="H13" s="99">
        <f t="shared" si="0"/>
        <v>1.8814675446848542E-3</v>
      </c>
      <c r="I13" s="96">
        <v>135</v>
      </c>
      <c r="J13" s="99">
        <f t="shared" si="1"/>
        <v>0.12699905926622765</v>
      </c>
      <c r="K13" s="96">
        <v>27</v>
      </c>
      <c r="L13" s="99">
        <f t="shared" si="2"/>
        <v>8.2822085889570546E-2</v>
      </c>
      <c r="M13" s="96">
        <v>198</v>
      </c>
      <c r="N13" s="99">
        <f t="shared" si="3"/>
        <v>0.6073619631901841</v>
      </c>
      <c r="O13" s="96">
        <v>691</v>
      </c>
      <c r="P13" s="99">
        <f t="shared" si="4"/>
        <v>0.937584803256445</v>
      </c>
      <c r="Q13" s="96">
        <v>1</v>
      </c>
      <c r="R13" s="99">
        <f t="shared" si="5"/>
        <v>9.4073377234242712E-4</v>
      </c>
      <c r="S13" s="17"/>
      <c r="T13" s="36" t="b">
        <f t="shared" si="6"/>
        <v>0</v>
      </c>
    </row>
    <row r="14" spans="2:20" ht="30" customHeight="1" thickBot="1" x14ac:dyDescent="0.25">
      <c r="B14" s="106" t="s">
        <v>7</v>
      </c>
      <c r="C14" s="93">
        <v>0</v>
      </c>
      <c r="D14" s="94">
        <v>0</v>
      </c>
      <c r="E14" s="93">
        <v>59</v>
      </c>
      <c r="F14" s="95">
        <v>1</v>
      </c>
      <c r="G14" s="96">
        <v>2</v>
      </c>
      <c r="H14" s="99">
        <f t="shared" si="0"/>
        <v>3.3898305084745763E-2</v>
      </c>
      <c r="I14" s="96">
        <v>29</v>
      </c>
      <c r="J14" s="99">
        <f t="shared" si="1"/>
        <v>0.49152542372881358</v>
      </c>
      <c r="K14" s="96">
        <v>0</v>
      </c>
      <c r="L14" s="99">
        <v>0</v>
      </c>
      <c r="M14" s="96">
        <v>0</v>
      </c>
      <c r="N14" s="99">
        <v>0</v>
      </c>
      <c r="O14" s="96">
        <v>14</v>
      </c>
      <c r="P14" s="99">
        <f t="shared" si="4"/>
        <v>0.23728813559322035</v>
      </c>
      <c r="Q14" s="96">
        <v>14</v>
      </c>
      <c r="R14" s="99">
        <f t="shared" si="5"/>
        <v>0.23728813559322035</v>
      </c>
      <c r="S14" s="17"/>
      <c r="T14" s="36" t="b">
        <f t="shared" si="6"/>
        <v>1</v>
      </c>
    </row>
    <row r="15" spans="2:20" ht="30" customHeight="1" thickBot="1" x14ac:dyDescent="0.25">
      <c r="B15" s="106" t="s">
        <v>8</v>
      </c>
      <c r="C15" s="93">
        <v>27</v>
      </c>
      <c r="D15" s="94">
        <v>1</v>
      </c>
      <c r="E15" s="93">
        <v>91</v>
      </c>
      <c r="F15" s="95">
        <v>4</v>
      </c>
      <c r="G15" s="96">
        <v>12</v>
      </c>
      <c r="H15" s="99">
        <f t="shared" si="0"/>
        <v>0.10169491525423729</v>
      </c>
      <c r="I15" s="96">
        <v>20</v>
      </c>
      <c r="J15" s="99">
        <f t="shared" si="1"/>
        <v>0.16949152542372881</v>
      </c>
      <c r="K15" s="96">
        <v>5</v>
      </c>
      <c r="L15" s="99">
        <f t="shared" si="2"/>
        <v>0.18518518518518517</v>
      </c>
      <c r="M15" s="96">
        <v>6</v>
      </c>
      <c r="N15" s="99">
        <f t="shared" si="3"/>
        <v>0.22222222222222221</v>
      </c>
      <c r="O15" s="96">
        <v>69</v>
      </c>
      <c r="P15" s="99">
        <f t="shared" si="4"/>
        <v>0.75824175824175821</v>
      </c>
      <c r="Q15" s="96">
        <v>6</v>
      </c>
      <c r="R15" s="99">
        <f t="shared" si="5"/>
        <v>5.0847457627118647E-2</v>
      </c>
      <c r="S15" s="17"/>
      <c r="T15" s="36" t="b">
        <f t="shared" si="6"/>
        <v>1</v>
      </c>
    </row>
    <row r="16" spans="2:20" ht="30" customHeight="1" thickBot="1" x14ac:dyDescent="0.25">
      <c r="B16" s="106" t="s">
        <v>9</v>
      </c>
      <c r="C16" s="93">
        <v>317</v>
      </c>
      <c r="D16" s="94">
        <v>29</v>
      </c>
      <c r="E16" s="93">
        <v>79</v>
      </c>
      <c r="F16" s="95">
        <v>5</v>
      </c>
      <c r="G16" s="96">
        <v>17</v>
      </c>
      <c r="H16" s="99">
        <f t="shared" si="0"/>
        <v>4.2929292929292928E-2</v>
      </c>
      <c r="I16" s="96">
        <v>155</v>
      </c>
      <c r="J16" s="99">
        <f t="shared" si="1"/>
        <v>0.39141414141414144</v>
      </c>
      <c r="K16" s="96">
        <v>60</v>
      </c>
      <c r="L16" s="99">
        <f t="shared" si="2"/>
        <v>0.1892744479495268</v>
      </c>
      <c r="M16" s="96">
        <v>91</v>
      </c>
      <c r="N16" s="99">
        <f t="shared" si="3"/>
        <v>0.28706624605678233</v>
      </c>
      <c r="O16" s="96">
        <v>54</v>
      </c>
      <c r="P16" s="99">
        <f t="shared" si="4"/>
        <v>0.68354430379746833</v>
      </c>
      <c r="Q16" s="96">
        <v>19</v>
      </c>
      <c r="R16" s="99">
        <f t="shared" si="5"/>
        <v>4.7979797979797977E-2</v>
      </c>
      <c r="S16" s="17"/>
      <c r="T16" s="36" t="b">
        <f t="shared" si="6"/>
        <v>1</v>
      </c>
    </row>
    <row r="17" spans="2:20" ht="30" customHeight="1" thickBot="1" x14ac:dyDescent="0.25">
      <c r="B17" s="106" t="s">
        <v>10</v>
      </c>
      <c r="C17" s="93">
        <v>52</v>
      </c>
      <c r="D17" s="94">
        <v>0</v>
      </c>
      <c r="E17" s="93">
        <v>125</v>
      </c>
      <c r="F17" s="95">
        <v>2</v>
      </c>
      <c r="G17" s="96">
        <v>4</v>
      </c>
      <c r="H17" s="99">
        <f t="shared" si="0"/>
        <v>2.2598870056497175E-2</v>
      </c>
      <c r="I17" s="96">
        <v>111</v>
      </c>
      <c r="J17" s="99">
        <f t="shared" si="1"/>
        <v>0.6271186440677966</v>
      </c>
      <c r="K17" s="96">
        <v>13</v>
      </c>
      <c r="L17" s="99">
        <f t="shared" si="2"/>
        <v>0.25</v>
      </c>
      <c r="M17" s="96">
        <v>6</v>
      </c>
      <c r="N17" s="99">
        <f t="shared" si="3"/>
        <v>0.11538461538461539</v>
      </c>
      <c r="O17" s="96">
        <v>35</v>
      </c>
      <c r="P17" s="99">
        <f t="shared" si="4"/>
        <v>0.28000000000000003</v>
      </c>
      <c r="Q17" s="96">
        <v>8</v>
      </c>
      <c r="R17" s="99">
        <f t="shared" si="5"/>
        <v>4.519774011299435E-2</v>
      </c>
      <c r="S17" s="17"/>
      <c r="T17" s="36" t="b">
        <f t="shared" si="6"/>
        <v>1</v>
      </c>
    </row>
    <row r="18" spans="2:20" ht="30" customHeight="1" thickBot="1" x14ac:dyDescent="0.25">
      <c r="B18" s="106" t="s">
        <v>11</v>
      </c>
      <c r="C18" s="93">
        <v>26</v>
      </c>
      <c r="D18" s="94">
        <v>3</v>
      </c>
      <c r="E18" s="93">
        <v>213</v>
      </c>
      <c r="F18" s="95">
        <v>13</v>
      </c>
      <c r="G18" s="96">
        <v>21</v>
      </c>
      <c r="H18" s="99">
        <f t="shared" si="0"/>
        <v>8.7866108786610872E-2</v>
      </c>
      <c r="I18" s="96">
        <v>68</v>
      </c>
      <c r="J18" s="99">
        <f t="shared" si="1"/>
        <v>0.28451882845188287</v>
      </c>
      <c r="K18" s="96">
        <v>15</v>
      </c>
      <c r="L18" s="99">
        <f t="shared" si="2"/>
        <v>0.57692307692307687</v>
      </c>
      <c r="M18" s="96">
        <v>5</v>
      </c>
      <c r="N18" s="99">
        <f t="shared" si="3"/>
        <v>0.19230769230769232</v>
      </c>
      <c r="O18" s="96">
        <v>129</v>
      </c>
      <c r="P18" s="99">
        <f t="shared" si="4"/>
        <v>0.60563380281690138</v>
      </c>
      <c r="Q18" s="96">
        <v>1</v>
      </c>
      <c r="R18" s="99">
        <f t="shared" si="5"/>
        <v>4.1841004184100415E-3</v>
      </c>
      <c r="S18" s="17"/>
      <c r="T18" s="36" t="b">
        <f t="shared" si="6"/>
        <v>1</v>
      </c>
    </row>
    <row r="19" spans="2:20" ht="30" customHeight="1" thickBot="1" x14ac:dyDescent="0.25">
      <c r="B19" s="106" t="s">
        <v>12</v>
      </c>
      <c r="C19" s="93">
        <v>0</v>
      </c>
      <c r="D19" s="94">
        <v>0</v>
      </c>
      <c r="E19" s="93">
        <v>10</v>
      </c>
      <c r="F19" s="95">
        <v>0</v>
      </c>
      <c r="G19" s="96">
        <v>1</v>
      </c>
      <c r="H19" s="99">
        <v>0</v>
      </c>
      <c r="I19" s="96">
        <v>4</v>
      </c>
      <c r="J19" s="99">
        <v>0</v>
      </c>
      <c r="K19" s="96">
        <v>0</v>
      </c>
      <c r="L19" s="99">
        <v>0</v>
      </c>
      <c r="M19" s="96">
        <v>0</v>
      </c>
      <c r="N19" s="99">
        <v>0</v>
      </c>
      <c r="O19" s="96">
        <v>5</v>
      </c>
      <c r="P19" s="99">
        <v>0</v>
      </c>
      <c r="Q19" s="96">
        <v>0</v>
      </c>
      <c r="R19" s="99">
        <v>0</v>
      </c>
      <c r="S19" s="17"/>
      <c r="T19" s="36" t="b">
        <f t="shared" si="6"/>
        <v>1</v>
      </c>
    </row>
    <row r="20" spans="2:20" ht="30" customHeight="1" thickBot="1" x14ac:dyDescent="0.25">
      <c r="B20" s="106" t="s">
        <v>13</v>
      </c>
      <c r="C20" s="93">
        <v>214</v>
      </c>
      <c r="D20" s="94">
        <v>21</v>
      </c>
      <c r="E20" s="93">
        <v>180</v>
      </c>
      <c r="F20" s="95">
        <v>8</v>
      </c>
      <c r="G20" s="96">
        <v>5</v>
      </c>
      <c r="H20" s="99">
        <f t="shared" si="0"/>
        <v>1.2690355329949238E-2</v>
      </c>
      <c r="I20" s="96">
        <v>195</v>
      </c>
      <c r="J20" s="99">
        <f t="shared" si="1"/>
        <v>0.49492385786802029</v>
      </c>
      <c r="K20" s="96">
        <v>56</v>
      </c>
      <c r="L20" s="99">
        <f t="shared" si="2"/>
        <v>0.26168224299065418</v>
      </c>
      <c r="M20" s="96">
        <v>29</v>
      </c>
      <c r="N20" s="99">
        <f t="shared" si="3"/>
        <v>0.13551401869158877</v>
      </c>
      <c r="O20" s="96">
        <v>96</v>
      </c>
      <c r="P20" s="99">
        <f t="shared" si="4"/>
        <v>0.53333333333333333</v>
      </c>
      <c r="Q20" s="96">
        <v>13</v>
      </c>
      <c r="R20" s="99">
        <f t="shared" si="5"/>
        <v>3.2994923857868022E-2</v>
      </c>
      <c r="S20" s="17"/>
      <c r="T20" s="36" t="b">
        <f t="shared" si="6"/>
        <v>1</v>
      </c>
    </row>
    <row r="21" spans="2:20" ht="30" customHeight="1" thickBot="1" x14ac:dyDescent="0.25">
      <c r="B21" s="107" t="s">
        <v>16</v>
      </c>
      <c r="C21" s="98">
        <f>SUM(C7:C20)</f>
        <v>1371</v>
      </c>
      <c r="D21" s="98">
        <f>SUM(D7:D20)</f>
        <v>71</v>
      </c>
      <c r="E21" s="98">
        <f>SUM(E7:E20)</f>
        <v>2639</v>
      </c>
      <c r="F21" s="98">
        <f>SUM(F7:F20)</f>
        <v>86</v>
      </c>
      <c r="G21" s="98">
        <f>SUM(G7:G20)</f>
        <v>83</v>
      </c>
      <c r="H21" s="101">
        <f t="shared" si="0"/>
        <v>2.0698254364089775E-2</v>
      </c>
      <c r="I21" s="102">
        <f>SUM(I7:I20)</f>
        <v>1253</v>
      </c>
      <c r="J21" s="101">
        <f t="shared" si="1"/>
        <v>0.31246882793017455</v>
      </c>
      <c r="K21" s="102">
        <f>SUM(K7:K20)</f>
        <v>326</v>
      </c>
      <c r="L21" s="101">
        <f t="shared" si="2"/>
        <v>0.23778264040846098</v>
      </c>
      <c r="M21" s="103">
        <f>SUM(M7:M20)</f>
        <v>418</v>
      </c>
      <c r="N21" s="101">
        <f t="shared" si="3"/>
        <v>0.30488694383661563</v>
      </c>
      <c r="O21" s="102">
        <f>SUM(O7:O20)</f>
        <v>1821</v>
      </c>
      <c r="P21" s="101">
        <f t="shared" si="4"/>
        <v>0.69003410382720731</v>
      </c>
      <c r="Q21" s="103">
        <f>SUM(Q7:Q20)</f>
        <v>100</v>
      </c>
      <c r="R21" s="101">
        <f t="shared" si="5"/>
        <v>2.4937655860349128E-2</v>
      </c>
      <c r="S21" s="17"/>
      <c r="T21" s="36" t="b">
        <f t="shared" si="6"/>
        <v>0</v>
      </c>
    </row>
    <row r="22" spans="2:20" ht="9.75" customHeight="1" x14ac:dyDescent="0.2"/>
    <row r="23" spans="2:20" ht="42.75" customHeight="1" x14ac:dyDescent="0.2">
      <c r="B23" s="235" t="s">
        <v>235</v>
      </c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1AB8-4F2C-4CF7-9BCD-01AEC33FFCFF}">
  <sheetPr>
    <pageSetUpPr fitToPage="1"/>
  </sheetPr>
  <dimension ref="B1:R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4.28515625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0" t="s">
        <v>66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6"/>
      <c r="N3" s="226"/>
      <c r="O3" s="27"/>
      <c r="P3" s="27"/>
      <c r="Q3" s="226"/>
      <c r="R3" s="226"/>
    </row>
    <row r="4" spans="2:18" ht="15" customHeight="1" x14ac:dyDescent="0.2">
      <c r="B4" s="228" t="s">
        <v>14</v>
      </c>
      <c r="C4" s="233" t="s">
        <v>166</v>
      </c>
      <c r="D4" s="236" t="s">
        <v>65</v>
      </c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18" ht="21.75" customHeight="1" x14ac:dyDescent="0.2">
      <c r="B5" s="228"/>
      <c r="C5" s="233"/>
      <c r="D5" s="231" t="s">
        <v>106</v>
      </c>
      <c r="E5" s="243" t="s">
        <v>101</v>
      </c>
      <c r="F5" s="244"/>
      <c r="G5" s="243" t="s">
        <v>167</v>
      </c>
      <c r="H5" s="244"/>
      <c r="I5" s="243" t="s">
        <v>168</v>
      </c>
      <c r="J5" s="244"/>
      <c r="K5" s="240" t="s">
        <v>94</v>
      </c>
      <c r="L5" s="241"/>
      <c r="M5" s="241"/>
      <c r="N5" s="241"/>
      <c r="O5" s="241"/>
      <c r="P5" s="241"/>
      <c r="Q5" s="241"/>
      <c r="R5" s="242"/>
    </row>
    <row r="6" spans="2:18" ht="100.5" customHeight="1" x14ac:dyDescent="0.2">
      <c r="B6" s="228"/>
      <c r="C6" s="233"/>
      <c r="D6" s="249"/>
      <c r="E6" s="245"/>
      <c r="F6" s="246"/>
      <c r="G6" s="245"/>
      <c r="H6" s="246"/>
      <c r="I6" s="245"/>
      <c r="J6" s="246"/>
      <c r="K6" s="240" t="s">
        <v>92</v>
      </c>
      <c r="L6" s="248"/>
      <c r="M6" s="197" t="s">
        <v>208</v>
      </c>
      <c r="N6" s="247"/>
      <c r="O6" s="197" t="s">
        <v>114</v>
      </c>
      <c r="P6" s="247"/>
      <c r="Q6" s="197" t="s">
        <v>93</v>
      </c>
      <c r="R6" s="247"/>
    </row>
    <row r="7" spans="2:18" ht="128.25" customHeight="1" x14ac:dyDescent="0.2">
      <c r="B7" s="228"/>
      <c r="C7" s="233"/>
      <c r="D7" s="232"/>
      <c r="E7" s="104" t="s">
        <v>64</v>
      </c>
      <c r="F7" s="41" t="s">
        <v>67</v>
      </c>
      <c r="G7" s="104" t="s">
        <v>64</v>
      </c>
      <c r="H7" s="42" t="s">
        <v>67</v>
      </c>
      <c r="I7" s="104" t="s">
        <v>64</v>
      </c>
      <c r="J7" s="42" t="s">
        <v>67</v>
      </c>
      <c r="K7" s="104" t="s">
        <v>64</v>
      </c>
      <c r="L7" s="42" t="s">
        <v>67</v>
      </c>
      <c r="M7" s="38" t="s">
        <v>64</v>
      </c>
      <c r="N7" s="42" t="s">
        <v>67</v>
      </c>
      <c r="O7" s="104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6" t="s">
        <v>0</v>
      </c>
      <c r="C8" s="115">
        <f>G8+K8+M8+O8+Q8</f>
        <v>1353</v>
      </c>
      <c r="D8" s="175">
        <v>428</v>
      </c>
      <c r="E8" s="96">
        <v>801</v>
      </c>
      <c r="F8" s="99">
        <f>E8/C8</f>
        <v>0.5920177383592018</v>
      </c>
      <c r="G8" s="96">
        <v>78</v>
      </c>
      <c r="H8" s="99">
        <f>G8/C8</f>
        <v>5.7649667405764965E-2</v>
      </c>
      <c r="I8" s="96">
        <v>234</v>
      </c>
      <c r="J8" s="99">
        <f>I8/C8</f>
        <v>0.17294900221729489</v>
      </c>
      <c r="K8" s="96">
        <v>400</v>
      </c>
      <c r="L8" s="99">
        <f>K8/C8</f>
        <v>0.29563932002956395</v>
      </c>
      <c r="M8" s="96">
        <v>119</v>
      </c>
      <c r="N8" s="99">
        <f>M8/C8</f>
        <v>8.7952697708795269E-2</v>
      </c>
      <c r="O8" s="96">
        <v>244</v>
      </c>
      <c r="P8" s="99">
        <f>O8/C8</f>
        <v>0.18033998521803399</v>
      </c>
      <c r="Q8" s="96">
        <v>512</v>
      </c>
      <c r="R8" s="99">
        <f>Q8/C8</f>
        <v>0.37841832963784183</v>
      </c>
    </row>
    <row r="9" spans="2:18" ht="30" customHeight="1" x14ac:dyDescent="0.2">
      <c r="B9" s="106" t="s">
        <v>1</v>
      </c>
      <c r="C9" s="115">
        <f t="shared" ref="C9:C22" si="0">G9+K9+M9+O9+Q9</f>
        <v>571</v>
      </c>
      <c r="D9" s="96">
        <v>75</v>
      </c>
      <c r="E9" s="96">
        <v>224</v>
      </c>
      <c r="F9" s="99">
        <f t="shared" ref="F9:F22" si="1">E9/C9</f>
        <v>0.39229422066549913</v>
      </c>
      <c r="G9" s="96">
        <v>1</v>
      </c>
      <c r="H9" s="99">
        <f t="shared" ref="H9:H22" si="2">G9/C9</f>
        <v>1.7513134851138354E-3</v>
      </c>
      <c r="I9" s="96">
        <v>158</v>
      </c>
      <c r="J9" s="99">
        <f t="shared" ref="J9:J22" si="3">I9/C9</f>
        <v>0.27670753064798598</v>
      </c>
      <c r="K9" s="96">
        <v>67</v>
      </c>
      <c r="L9" s="99">
        <f t="shared" ref="L9:L22" si="4">K9/C9</f>
        <v>0.11733800350262696</v>
      </c>
      <c r="M9" s="96">
        <v>16</v>
      </c>
      <c r="N9" s="99">
        <f t="shared" ref="N9:N22" si="5">M9/C9</f>
        <v>2.8021015761821366E-2</v>
      </c>
      <c r="O9" s="96">
        <v>99</v>
      </c>
      <c r="P9" s="99">
        <f t="shared" ref="P9:P22" si="6">O9/C9</f>
        <v>0.1733800350262697</v>
      </c>
      <c r="Q9" s="96">
        <v>388</v>
      </c>
      <c r="R9" s="99">
        <f t="shared" ref="R9:R22" si="7">Q9/C9</f>
        <v>0.67950963222416816</v>
      </c>
    </row>
    <row r="10" spans="2:18" ht="30" customHeight="1" x14ac:dyDescent="0.2">
      <c r="B10" s="106" t="s">
        <v>2</v>
      </c>
      <c r="C10" s="115">
        <f t="shared" si="0"/>
        <v>301</v>
      </c>
      <c r="D10" s="96">
        <v>80</v>
      </c>
      <c r="E10" s="96">
        <v>121</v>
      </c>
      <c r="F10" s="99">
        <f t="shared" si="1"/>
        <v>0.4019933554817276</v>
      </c>
      <c r="G10" s="96">
        <v>9</v>
      </c>
      <c r="H10" s="99">
        <f t="shared" si="2"/>
        <v>2.9900332225913623E-2</v>
      </c>
      <c r="I10" s="96">
        <v>52</v>
      </c>
      <c r="J10" s="99">
        <f t="shared" si="3"/>
        <v>0.17275747508305647</v>
      </c>
      <c r="K10" s="96">
        <v>70</v>
      </c>
      <c r="L10" s="99">
        <f t="shared" si="4"/>
        <v>0.23255813953488372</v>
      </c>
      <c r="M10" s="96">
        <v>19</v>
      </c>
      <c r="N10" s="99">
        <f t="shared" si="5"/>
        <v>6.3122923588039864E-2</v>
      </c>
      <c r="O10" s="96">
        <v>92</v>
      </c>
      <c r="P10" s="99">
        <f t="shared" si="6"/>
        <v>0.30564784053156147</v>
      </c>
      <c r="Q10" s="96">
        <v>111</v>
      </c>
      <c r="R10" s="99">
        <f t="shared" si="7"/>
        <v>0.3687707641196013</v>
      </c>
    </row>
    <row r="11" spans="2:18" ht="30" customHeight="1" x14ac:dyDescent="0.2">
      <c r="B11" s="106" t="s">
        <v>3</v>
      </c>
      <c r="C11" s="115">
        <f t="shared" si="0"/>
        <v>2078</v>
      </c>
      <c r="D11" s="96">
        <v>487</v>
      </c>
      <c r="E11" s="96">
        <v>1066</v>
      </c>
      <c r="F11" s="99">
        <f t="shared" si="1"/>
        <v>0.51299326275264678</v>
      </c>
      <c r="G11" s="96">
        <v>45</v>
      </c>
      <c r="H11" s="99">
        <f t="shared" si="2"/>
        <v>2.165543792107796E-2</v>
      </c>
      <c r="I11" s="96">
        <v>333</v>
      </c>
      <c r="J11" s="99">
        <f t="shared" si="3"/>
        <v>0.1602502406159769</v>
      </c>
      <c r="K11" s="96">
        <v>338</v>
      </c>
      <c r="L11" s="99">
        <f t="shared" si="4"/>
        <v>0.16265640038498555</v>
      </c>
      <c r="M11" s="96">
        <v>87</v>
      </c>
      <c r="N11" s="99">
        <f t="shared" si="5"/>
        <v>4.1867179980750721E-2</v>
      </c>
      <c r="O11" s="96">
        <v>291</v>
      </c>
      <c r="P11" s="99">
        <f t="shared" si="6"/>
        <v>0.14003849855630413</v>
      </c>
      <c r="Q11" s="96">
        <v>1317</v>
      </c>
      <c r="R11" s="99">
        <f t="shared" si="7"/>
        <v>0.63378248315688157</v>
      </c>
    </row>
    <row r="12" spans="2:18" ht="30" customHeight="1" x14ac:dyDescent="0.2">
      <c r="B12" s="106" t="s">
        <v>4</v>
      </c>
      <c r="C12" s="115">
        <f t="shared" si="0"/>
        <v>528</v>
      </c>
      <c r="D12" s="96">
        <v>163</v>
      </c>
      <c r="E12" s="96">
        <v>317</v>
      </c>
      <c r="F12" s="99">
        <f t="shared" si="1"/>
        <v>0.60037878787878785</v>
      </c>
      <c r="G12" s="96">
        <v>0</v>
      </c>
      <c r="H12" s="99">
        <f t="shared" si="2"/>
        <v>0</v>
      </c>
      <c r="I12" s="96">
        <v>72</v>
      </c>
      <c r="J12" s="99">
        <f t="shared" si="3"/>
        <v>0.13636363636363635</v>
      </c>
      <c r="K12" s="96">
        <v>80</v>
      </c>
      <c r="L12" s="99">
        <f t="shared" si="4"/>
        <v>0.15151515151515152</v>
      </c>
      <c r="M12" s="96">
        <v>11</v>
      </c>
      <c r="N12" s="99">
        <f t="shared" si="5"/>
        <v>2.0833333333333332E-2</v>
      </c>
      <c r="O12" s="96">
        <v>34</v>
      </c>
      <c r="P12" s="99">
        <f t="shared" si="6"/>
        <v>6.4393939393939392E-2</v>
      </c>
      <c r="Q12" s="96">
        <v>403</v>
      </c>
      <c r="R12" s="99">
        <f t="shared" si="7"/>
        <v>0.7632575757575758</v>
      </c>
    </row>
    <row r="13" spans="2:18" ht="30" customHeight="1" x14ac:dyDescent="0.2">
      <c r="B13" s="106" t="s">
        <v>5</v>
      </c>
      <c r="C13" s="115">
        <f t="shared" si="0"/>
        <v>474</v>
      </c>
      <c r="D13" s="96">
        <v>122</v>
      </c>
      <c r="E13" s="96">
        <v>251</v>
      </c>
      <c r="F13" s="99">
        <f t="shared" si="1"/>
        <v>0.52953586497890293</v>
      </c>
      <c r="G13" s="100">
        <v>17</v>
      </c>
      <c r="H13" s="99">
        <f t="shared" si="2"/>
        <v>3.5864978902953586E-2</v>
      </c>
      <c r="I13" s="176">
        <v>84</v>
      </c>
      <c r="J13" s="99">
        <f t="shared" si="3"/>
        <v>0.17721518987341772</v>
      </c>
      <c r="K13" s="97">
        <v>82</v>
      </c>
      <c r="L13" s="99">
        <f t="shared" si="4"/>
        <v>0.1729957805907173</v>
      </c>
      <c r="M13" s="97">
        <v>33</v>
      </c>
      <c r="N13" s="99">
        <f t="shared" si="5"/>
        <v>6.9620253164556958E-2</v>
      </c>
      <c r="O13" s="96">
        <v>102</v>
      </c>
      <c r="P13" s="99">
        <f t="shared" si="6"/>
        <v>0.21518987341772153</v>
      </c>
      <c r="Q13" s="97">
        <v>240</v>
      </c>
      <c r="R13" s="99">
        <f t="shared" si="7"/>
        <v>0.50632911392405067</v>
      </c>
    </row>
    <row r="14" spans="2:18" ht="30" customHeight="1" x14ac:dyDescent="0.2">
      <c r="B14" s="106" t="s">
        <v>6</v>
      </c>
      <c r="C14" s="115">
        <f t="shared" si="0"/>
        <v>1153</v>
      </c>
      <c r="D14" s="96">
        <v>357</v>
      </c>
      <c r="E14" s="96">
        <v>538</v>
      </c>
      <c r="F14" s="99">
        <f t="shared" si="1"/>
        <v>0.46660884648742412</v>
      </c>
      <c r="G14" s="96">
        <v>33</v>
      </c>
      <c r="H14" s="99">
        <f t="shared" si="2"/>
        <v>2.8620988725065046E-2</v>
      </c>
      <c r="I14" s="96">
        <v>190</v>
      </c>
      <c r="J14" s="99">
        <f t="shared" si="3"/>
        <v>0.1647875108412836</v>
      </c>
      <c r="K14" s="96">
        <v>312</v>
      </c>
      <c r="L14" s="99">
        <f t="shared" si="4"/>
        <v>0.27059843885516044</v>
      </c>
      <c r="M14" s="96">
        <v>24</v>
      </c>
      <c r="N14" s="99">
        <f t="shared" si="5"/>
        <v>2.0815264527320035E-2</v>
      </c>
      <c r="O14" s="96">
        <v>587</v>
      </c>
      <c r="P14" s="99">
        <f t="shared" si="6"/>
        <v>0.50910667823070255</v>
      </c>
      <c r="Q14" s="96">
        <v>197</v>
      </c>
      <c r="R14" s="99">
        <f t="shared" si="7"/>
        <v>0.17085862966175194</v>
      </c>
    </row>
    <row r="15" spans="2:18" ht="30" customHeight="1" x14ac:dyDescent="0.2">
      <c r="B15" s="106" t="s">
        <v>7</v>
      </c>
      <c r="C15" s="115">
        <f t="shared" si="0"/>
        <v>542</v>
      </c>
      <c r="D15" s="96">
        <v>115</v>
      </c>
      <c r="E15" s="96">
        <v>254</v>
      </c>
      <c r="F15" s="99">
        <f t="shared" si="1"/>
        <v>0.46863468634686345</v>
      </c>
      <c r="G15" s="96">
        <v>0</v>
      </c>
      <c r="H15" s="99">
        <f t="shared" si="2"/>
        <v>0</v>
      </c>
      <c r="I15" s="96">
        <v>111</v>
      </c>
      <c r="J15" s="99">
        <f t="shared" si="3"/>
        <v>0.20479704797047971</v>
      </c>
      <c r="K15" s="96">
        <v>100</v>
      </c>
      <c r="L15" s="99">
        <f t="shared" si="4"/>
        <v>0.18450184501845018</v>
      </c>
      <c r="M15" s="96">
        <v>63</v>
      </c>
      <c r="N15" s="99">
        <f t="shared" si="5"/>
        <v>0.11623616236162361</v>
      </c>
      <c r="O15" s="96">
        <v>57</v>
      </c>
      <c r="P15" s="99">
        <f t="shared" si="6"/>
        <v>0.10516605166051661</v>
      </c>
      <c r="Q15" s="96">
        <v>322</v>
      </c>
      <c r="R15" s="99">
        <f t="shared" si="7"/>
        <v>0.59409594095940954</v>
      </c>
    </row>
    <row r="16" spans="2:18" ht="30" customHeight="1" x14ac:dyDescent="0.2">
      <c r="B16" s="106" t="s">
        <v>8</v>
      </c>
      <c r="C16" s="115">
        <f t="shared" si="0"/>
        <v>1630</v>
      </c>
      <c r="D16" s="96">
        <v>418</v>
      </c>
      <c r="E16" s="96">
        <v>562</v>
      </c>
      <c r="F16" s="99">
        <f t="shared" si="1"/>
        <v>0.34478527607361964</v>
      </c>
      <c r="G16" s="96">
        <v>12</v>
      </c>
      <c r="H16" s="99">
        <f t="shared" si="2"/>
        <v>7.3619631901840491E-3</v>
      </c>
      <c r="I16" s="96">
        <v>609</v>
      </c>
      <c r="J16" s="99">
        <f t="shared" si="3"/>
        <v>0.3736196319018405</v>
      </c>
      <c r="K16" s="96">
        <v>239</v>
      </c>
      <c r="L16" s="99">
        <f t="shared" si="4"/>
        <v>0.14662576687116563</v>
      </c>
      <c r="M16" s="96">
        <v>13</v>
      </c>
      <c r="N16" s="99">
        <f t="shared" si="5"/>
        <v>7.9754601226993873E-3</v>
      </c>
      <c r="O16" s="96">
        <v>344</v>
      </c>
      <c r="P16" s="99">
        <f t="shared" si="6"/>
        <v>0.21104294478527608</v>
      </c>
      <c r="Q16" s="96">
        <v>1022</v>
      </c>
      <c r="R16" s="99">
        <f t="shared" si="7"/>
        <v>0.62699386503067489</v>
      </c>
    </row>
    <row r="17" spans="2:18" ht="30" customHeight="1" x14ac:dyDescent="0.2">
      <c r="B17" s="106" t="s">
        <v>9</v>
      </c>
      <c r="C17" s="115">
        <f t="shared" si="0"/>
        <v>557</v>
      </c>
      <c r="D17" s="96">
        <v>176</v>
      </c>
      <c r="E17" s="96">
        <v>287</v>
      </c>
      <c r="F17" s="99">
        <f t="shared" si="1"/>
        <v>0.51526032315978454</v>
      </c>
      <c r="G17" s="96">
        <v>60</v>
      </c>
      <c r="H17" s="99">
        <f t="shared" si="2"/>
        <v>0.10771992818671454</v>
      </c>
      <c r="I17" s="96">
        <v>102</v>
      </c>
      <c r="J17" s="99">
        <f t="shared" si="3"/>
        <v>0.18312387791741472</v>
      </c>
      <c r="K17" s="96">
        <v>117</v>
      </c>
      <c r="L17" s="99">
        <f t="shared" si="4"/>
        <v>0.21005385996409337</v>
      </c>
      <c r="M17" s="96">
        <v>23</v>
      </c>
      <c r="N17" s="99">
        <f t="shared" si="5"/>
        <v>4.1292639138240578E-2</v>
      </c>
      <c r="O17" s="96">
        <v>89</v>
      </c>
      <c r="P17" s="99">
        <f t="shared" si="6"/>
        <v>0.15978456014362658</v>
      </c>
      <c r="Q17" s="96">
        <v>268</v>
      </c>
      <c r="R17" s="99">
        <f t="shared" si="7"/>
        <v>0.48114901256732495</v>
      </c>
    </row>
    <row r="18" spans="2:18" ht="30" customHeight="1" x14ac:dyDescent="0.2">
      <c r="B18" s="106" t="s">
        <v>10</v>
      </c>
      <c r="C18" s="115">
        <f t="shared" si="0"/>
        <v>594</v>
      </c>
      <c r="D18" s="96">
        <v>125</v>
      </c>
      <c r="E18" s="96">
        <v>205</v>
      </c>
      <c r="F18" s="99">
        <f t="shared" si="1"/>
        <v>0.3451178451178451</v>
      </c>
      <c r="G18" s="96">
        <v>13</v>
      </c>
      <c r="H18" s="99">
        <f t="shared" si="2"/>
        <v>2.1885521885521887E-2</v>
      </c>
      <c r="I18" s="96">
        <v>102</v>
      </c>
      <c r="J18" s="99">
        <f t="shared" si="3"/>
        <v>0.17171717171717171</v>
      </c>
      <c r="K18" s="96">
        <v>84</v>
      </c>
      <c r="L18" s="99">
        <f t="shared" si="4"/>
        <v>0.14141414141414141</v>
      </c>
      <c r="M18" s="96">
        <v>38</v>
      </c>
      <c r="N18" s="99">
        <f t="shared" si="5"/>
        <v>6.3973063973063973E-2</v>
      </c>
      <c r="O18" s="96">
        <v>72</v>
      </c>
      <c r="P18" s="99">
        <f t="shared" si="6"/>
        <v>0.12121212121212122</v>
      </c>
      <c r="Q18" s="96">
        <v>387</v>
      </c>
      <c r="R18" s="99">
        <f t="shared" si="7"/>
        <v>0.65151515151515149</v>
      </c>
    </row>
    <row r="19" spans="2:18" ht="30" customHeight="1" x14ac:dyDescent="0.2">
      <c r="B19" s="106" t="s">
        <v>11</v>
      </c>
      <c r="C19" s="115">
        <f t="shared" si="0"/>
        <v>668</v>
      </c>
      <c r="D19" s="96">
        <v>182</v>
      </c>
      <c r="E19" s="96">
        <v>340</v>
      </c>
      <c r="F19" s="99">
        <f t="shared" si="1"/>
        <v>0.50898203592814373</v>
      </c>
      <c r="G19" s="96">
        <v>15</v>
      </c>
      <c r="H19" s="99">
        <f t="shared" si="2"/>
        <v>2.2455089820359281E-2</v>
      </c>
      <c r="I19" s="96">
        <v>136</v>
      </c>
      <c r="J19" s="99">
        <f t="shared" si="3"/>
        <v>0.20359281437125748</v>
      </c>
      <c r="K19" s="96">
        <v>154</v>
      </c>
      <c r="L19" s="99">
        <f t="shared" si="4"/>
        <v>0.23053892215568864</v>
      </c>
      <c r="M19" s="96">
        <v>45</v>
      </c>
      <c r="N19" s="99">
        <f t="shared" si="5"/>
        <v>6.7365269461077848E-2</v>
      </c>
      <c r="O19" s="96">
        <v>63</v>
      </c>
      <c r="P19" s="99">
        <f t="shared" si="6"/>
        <v>9.4311377245508976E-2</v>
      </c>
      <c r="Q19" s="96">
        <v>391</v>
      </c>
      <c r="R19" s="99">
        <f t="shared" si="7"/>
        <v>0.58532934131736525</v>
      </c>
    </row>
    <row r="20" spans="2:18" ht="30" customHeight="1" x14ac:dyDescent="0.2">
      <c r="B20" s="106" t="s">
        <v>12</v>
      </c>
      <c r="C20" s="115">
        <f t="shared" si="0"/>
        <v>582</v>
      </c>
      <c r="D20" s="96">
        <v>112</v>
      </c>
      <c r="E20" s="96">
        <v>381</v>
      </c>
      <c r="F20" s="99">
        <f t="shared" si="1"/>
        <v>0.65463917525773196</v>
      </c>
      <c r="G20" s="96">
        <v>0</v>
      </c>
      <c r="H20" s="99">
        <f t="shared" si="2"/>
        <v>0</v>
      </c>
      <c r="I20" s="96">
        <v>136</v>
      </c>
      <c r="J20" s="99">
        <f t="shared" si="3"/>
        <v>0.23367697594501718</v>
      </c>
      <c r="K20" s="96">
        <v>95</v>
      </c>
      <c r="L20" s="99">
        <f t="shared" si="4"/>
        <v>0.16323024054982818</v>
      </c>
      <c r="M20" s="96">
        <v>11</v>
      </c>
      <c r="N20" s="99">
        <f t="shared" si="5"/>
        <v>1.8900343642611683E-2</v>
      </c>
      <c r="O20" s="96">
        <v>33</v>
      </c>
      <c r="P20" s="99">
        <f t="shared" si="6"/>
        <v>5.6701030927835051E-2</v>
      </c>
      <c r="Q20" s="96">
        <v>443</v>
      </c>
      <c r="R20" s="99">
        <f t="shared" si="7"/>
        <v>0.76116838487972505</v>
      </c>
    </row>
    <row r="21" spans="2:18" ht="30" customHeight="1" x14ac:dyDescent="0.2">
      <c r="B21" s="106" t="s">
        <v>13</v>
      </c>
      <c r="C21" s="115">
        <f t="shared" si="0"/>
        <v>460</v>
      </c>
      <c r="D21" s="96">
        <v>59</v>
      </c>
      <c r="E21" s="96">
        <v>321</v>
      </c>
      <c r="F21" s="99">
        <f t="shared" si="1"/>
        <v>0.69782608695652171</v>
      </c>
      <c r="G21" s="96">
        <v>56</v>
      </c>
      <c r="H21" s="99">
        <f t="shared" si="2"/>
        <v>0.12173913043478261</v>
      </c>
      <c r="I21" s="96">
        <v>46</v>
      </c>
      <c r="J21" s="99">
        <f t="shared" si="3"/>
        <v>0.1</v>
      </c>
      <c r="K21" s="96">
        <v>160</v>
      </c>
      <c r="L21" s="99">
        <f t="shared" si="4"/>
        <v>0.34782608695652173</v>
      </c>
      <c r="M21" s="96">
        <v>6</v>
      </c>
      <c r="N21" s="99">
        <f t="shared" si="5"/>
        <v>1.3043478260869565E-2</v>
      </c>
      <c r="O21" s="96">
        <v>81</v>
      </c>
      <c r="P21" s="99">
        <f t="shared" si="6"/>
        <v>0.17608695652173914</v>
      </c>
      <c r="Q21" s="96">
        <v>157</v>
      </c>
      <c r="R21" s="99">
        <f t="shared" si="7"/>
        <v>0.34130434782608693</v>
      </c>
    </row>
    <row r="22" spans="2:18" ht="30" customHeight="1" x14ac:dyDescent="0.2">
      <c r="B22" s="107" t="s">
        <v>16</v>
      </c>
      <c r="C22" s="116">
        <f t="shared" si="0"/>
        <v>11491</v>
      </c>
      <c r="D22" s="102">
        <f>SUM(D8:D21)</f>
        <v>2899</v>
      </c>
      <c r="E22" s="102">
        <f>SUM(E8:E21)</f>
        <v>5668</v>
      </c>
      <c r="F22" s="101">
        <f t="shared" si="1"/>
        <v>0.49325559133234703</v>
      </c>
      <c r="G22" s="102">
        <f>SUM(G8:G21)</f>
        <v>339</v>
      </c>
      <c r="H22" s="101">
        <f t="shared" si="2"/>
        <v>2.950134888173353E-2</v>
      </c>
      <c r="I22" s="103">
        <f>SUM(I8:I21)</f>
        <v>2365</v>
      </c>
      <c r="J22" s="101">
        <f t="shared" si="3"/>
        <v>0.20581324514837698</v>
      </c>
      <c r="K22" s="102">
        <f>SUM(K8:K21)</f>
        <v>2298</v>
      </c>
      <c r="L22" s="101">
        <f t="shared" si="4"/>
        <v>0.19998259507440605</v>
      </c>
      <c r="M22" s="102">
        <f>SUM(M8:M21)</f>
        <v>508</v>
      </c>
      <c r="N22" s="101">
        <f t="shared" si="5"/>
        <v>4.4208511008615441E-2</v>
      </c>
      <c r="O22" s="103">
        <f>SUM(O8:O21)</f>
        <v>2188</v>
      </c>
      <c r="P22" s="101">
        <f t="shared" si="6"/>
        <v>0.19040988599773737</v>
      </c>
      <c r="Q22" s="102">
        <f>SUM(Q8:Q21)</f>
        <v>6158</v>
      </c>
      <c r="R22" s="101">
        <f t="shared" si="7"/>
        <v>0.53589765903750763</v>
      </c>
    </row>
    <row r="24" spans="2:18" ht="30.75" customHeight="1" x14ac:dyDescent="0.2">
      <c r="B24" s="239" t="s">
        <v>236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8FF-B680-4837-AF5F-91285970FF56}">
  <sheetPr>
    <pageSetUpPr fitToPage="1"/>
  </sheetPr>
  <dimension ref="B1:P25"/>
  <sheetViews>
    <sheetView view="pageBreakPreview" zoomScale="75" zoomScaleNormal="90" zoomScaleSheetLayoutView="75" workbookViewId="0">
      <selection activeCell="J10" sqref="J10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8.42578125" style="2" customWidth="1"/>
    <col min="5" max="5" width="12" style="2" customWidth="1"/>
    <col min="6" max="6" width="14.14062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11.140625" style="2" customWidth="1"/>
    <col min="12" max="12" width="14.85546875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6" ht="16.5" customHeight="1" x14ac:dyDescent="0.3">
      <c r="B2" s="230" t="s">
        <v>95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2:16" ht="16.5" customHeight="1" x14ac:dyDescent="0.3">
      <c r="B3" s="29"/>
      <c r="C3" s="29"/>
      <c r="D3" s="29"/>
      <c r="E3" s="29"/>
      <c r="F3" s="29"/>
      <c r="G3" s="29"/>
      <c r="H3" s="29"/>
      <c r="I3" s="226"/>
      <c r="J3" s="226"/>
      <c r="K3" s="27"/>
      <c r="L3" s="28"/>
    </row>
    <row r="4" spans="2:16" ht="51.75" customHeight="1" x14ac:dyDescent="0.2">
      <c r="B4" s="228" t="s">
        <v>14</v>
      </c>
      <c r="C4" s="231" t="s">
        <v>240</v>
      </c>
      <c r="D4" s="236" t="s">
        <v>65</v>
      </c>
      <c r="E4" s="256"/>
      <c r="F4" s="200" t="s">
        <v>209</v>
      </c>
      <c r="G4" s="236" t="s">
        <v>65</v>
      </c>
      <c r="H4" s="238"/>
      <c r="I4" s="200" t="s">
        <v>223</v>
      </c>
      <c r="J4" s="253" t="s">
        <v>210</v>
      </c>
      <c r="K4" s="228" t="s">
        <v>98</v>
      </c>
      <c r="L4" s="228"/>
      <c r="M4" s="228"/>
      <c r="O4" s="76"/>
    </row>
    <row r="5" spans="2:16" ht="20.25" customHeight="1" x14ac:dyDescent="0.2">
      <c r="B5" s="228"/>
      <c r="C5" s="249"/>
      <c r="D5" s="250" t="s">
        <v>96</v>
      </c>
      <c r="E5" s="258" t="s">
        <v>97</v>
      </c>
      <c r="F5" s="262"/>
      <c r="G5" s="231" t="s">
        <v>96</v>
      </c>
      <c r="H5" s="253" t="s">
        <v>97</v>
      </c>
      <c r="I5" s="262"/>
      <c r="J5" s="254"/>
      <c r="K5" s="231" t="s">
        <v>15</v>
      </c>
      <c r="L5" s="228" t="s">
        <v>57</v>
      </c>
      <c r="M5" s="228"/>
      <c r="O5" s="76"/>
    </row>
    <row r="6" spans="2:16" ht="48.75" customHeight="1" x14ac:dyDescent="0.2">
      <c r="B6" s="228"/>
      <c r="C6" s="249"/>
      <c r="D6" s="251"/>
      <c r="E6" s="259"/>
      <c r="F6" s="262"/>
      <c r="G6" s="249"/>
      <c r="H6" s="265"/>
      <c r="I6" s="262"/>
      <c r="J6" s="254"/>
      <c r="K6" s="257"/>
      <c r="L6" s="231" t="s">
        <v>224</v>
      </c>
      <c r="M6" s="258" t="s">
        <v>99</v>
      </c>
      <c r="O6" s="267" t="s">
        <v>152</v>
      </c>
      <c r="P6" s="264" t="s">
        <v>153</v>
      </c>
    </row>
    <row r="7" spans="2:16" ht="120.75" customHeight="1" x14ac:dyDescent="0.2">
      <c r="B7" s="228"/>
      <c r="C7" s="232"/>
      <c r="D7" s="252"/>
      <c r="E7" s="260"/>
      <c r="F7" s="263"/>
      <c r="G7" s="232"/>
      <c r="H7" s="266"/>
      <c r="I7" s="263"/>
      <c r="J7" s="255"/>
      <c r="K7" s="232"/>
      <c r="L7" s="232"/>
      <c r="M7" s="261"/>
      <c r="O7" s="267"/>
      <c r="P7" s="264"/>
    </row>
    <row r="8" spans="2:16" ht="30" customHeight="1" x14ac:dyDescent="0.2">
      <c r="B8" s="106" t="s">
        <v>0</v>
      </c>
      <c r="C8" s="96">
        <v>413</v>
      </c>
      <c r="D8" s="109">
        <v>107</v>
      </c>
      <c r="E8" s="99">
        <f t="shared" ref="E8:E22" si="0">D8/C8</f>
        <v>0.25907990314769974</v>
      </c>
      <c r="F8" s="96">
        <v>37</v>
      </c>
      <c r="G8" s="96">
        <v>0</v>
      </c>
      <c r="H8" s="99">
        <f t="shared" ref="H8:H22" si="1">G8/F8</f>
        <v>0</v>
      </c>
      <c r="I8" s="96">
        <v>18</v>
      </c>
      <c r="J8" s="99">
        <v>0</v>
      </c>
      <c r="K8" s="96">
        <v>96</v>
      </c>
      <c r="L8" s="96">
        <v>5</v>
      </c>
      <c r="M8" s="110">
        <f t="shared" ref="M8:M22" si="2">L8/K8</f>
        <v>5.2083333333333336E-2</v>
      </c>
      <c r="N8" s="44"/>
      <c r="O8" s="77" t="e">
        <f>#REF!/(C8+F8+I8)</f>
        <v>#REF!</v>
      </c>
      <c r="P8" s="79" t="e">
        <f>#REF!/'11. Замещение'!C8</f>
        <v>#REF!</v>
      </c>
    </row>
    <row r="9" spans="2:16" ht="30" customHeight="1" x14ac:dyDescent="0.2">
      <c r="B9" s="106" t="s">
        <v>1</v>
      </c>
      <c r="C9" s="96">
        <v>113</v>
      </c>
      <c r="D9" s="109">
        <v>83</v>
      </c>
      <c r="E9" s="99">
        <f t="shared" si="0"/>
        <v>0.73451327433628322</v>
      </c>
      <c r="F9" s="96">
        <v>36</v>
      </c>
      <c r="G9" s="96">
        <v>1</v>
      </c>
      <c r="H9" s="99">
        <f t="shared" si="1"/>
        <v>2.7777777777777776E-2</v>
      </c>
      <c r="I9" s="96">
        <v>15</v>
      </c>
      <c r="J9" s="99">
        <v>0</v>
      </c>
      <c r="K9" s="96">
        <v>93</v>
      </c>
      <c r="L9" s="96">
        <v>34</v>
      </c>
      <c r="M9" s="110">
        <f t="shared" si="2"/>
        <v>0.36559139784946237</v>
      </c>
      <c r="N9" s="44"/>
      <c r="O9" s="77" t="e">
        <f>#REF!/(C9+F9+I9)</f>
        <v>#REF!</v>
      </c>
      <c r="P9" s="79" t="e">
        <f>#REF!/'11. Замещение'!C9</f>
        <v>#REF!</v>
      </c>
    </row>
    <row r="10" spans="2:16" ht="30" customHeight="1" x14ac:dyDescent="0.2">
      <c r="B10" s="106" t="s">
        <v>2</v>
      </c>
      <c r="C10" s="100">
        <v>96</v>
      </c>
      <c r="D10" s="109">
        <v>56</v>
      </c>
      <c r="E10" s="99">
        <f t="shared" si="0"/>
        <v>0.58333333333333337</v>
      </c>
      <c r="F10" s="96">
        <v>31</v>
      </c>
      <c r="G10" s="96">
        <v>4</v>
      </c>
      <c r="H10" s="99">
        <f t="shared" si="1"/>
        <v>0.12903225806451613</v>
      </c>
      <c r="I10" s="96">
        <v>7</v>
      </c>
      <c r="J10" s="99">
        <v>0</v>
      </c>
      <c r="K10" s="100">
        <v>63</v>
      </c>
      <c r="L10" s="100">
        <v>0</v>
      </c>
      <c r="M10" s="110">
        <f t="shared" si="2"/>
        <v>0</v>
      </c>
      <c r="N10" s="44"/>
      <c r="O10" s="77" t="e">
        <f>#REF!/(C10+F10+I10)</f>
        <v>#REF!</v>
      </c>
      <c r="P10" s="79" t="e">
        <f>#REF!/'11. Замещение'!C10</f>
        <v>#REF!</v>
      </c>
    </row>
    <row r="11" spans="2:16" ht="30" customHeight="1" x14ac:dyDescent="0.2">
      <c r="B11" s="106" t="s">
        <v>3</v>
      </c>
      <c r="C11" s="96">
        <v>509</v>
      </c>
      <c r="D11" s="109">
        <v>143</v>
      </c>
      <c r="E11" s="99">
        <f t="shared" si="0"/>
        <v>0.28094302554027506</v>
      </c>
      <c r="F11" s="96">
        <v>57</v>
      </c>
      <c r="G11" s="97">
        <v>27</v>
      </c>
      <c r="H11" s="99">
        <f t="shared" si="1"/>
        <v>0.47368421052631576</v>
      </c>
      <c r="I11" s="97">
        <v>57</v>
      </c>
      <c r="J11" s="99">
        <v>0</v>
      </c>
      <c r="K11" s="96">
        <v>112</v>
      </c>
      <c r="L11" s="96">
        <v>16</v>
      </c>
      <c r="M11" s="110">
        <f t="shared" si="2"/>
        <v>0.14285714285714285</v>
      </c>
      <c r="N11" s="44"/>
      <c r="O11" s="77" t="e">
        <f>#REF!/(C11+F11+I11)</f>
        <v>#REF!</v>
      </c>
      <c r="P11" s="79" t="e">
        <f>#REF!/'11. Замещение'!C11</f>
        <v>#REF!</v>
      </c>
    </row>
    <row r="12" spans="2:16" ht="30" customHeight="1" x14ac:dyDescent="0.2">
      <c r="B12" s="106" t="s">
        <v>4</v>
      </c>
      <c r="C12" s="96">
        <v>171</v>
      </c>
      <c r="D12" s="109">
        <v>79</v>
      </c>
      <c r="E12" s="99">
        <f t="shared" si="0"/>
        <v>0.46198830409356723</v>
      </c>
      <c r="F12" s="96">
        <v>22</v>
      </c>
      <c r="G12" s="96">
        <v>0</v>
      </c>
      <c r="H12" s="99">
        <f t="shared" si="1"/>
        <v>0</v>
      </c>
      <c r="I12" s="96">
        <v>2</v>
      </c>
      <c r="J12" s="99">
        <v>0</v>
      </c>
      <c r="K12" s="96">
        <v>69</v>
      </c>
      <c r="L12" s="96">
        <v>7</v>
      </c>
      <c r="M12" s="110">
        <f t="shared" si="2"/>
        <v>0.10144927536231885</v>
      </c>
      <c r="N12" s="44"/>
      <c r="O12" s="77" t="e">
        <f>#REF!/(C12+F12+I12)</f>
        <v>#REF!</v>
      </c>
      <c r="P12" s="79" t="e">
        <f>#REF!/'11. Замещение'!C12</f>
        <v>#REF!</v>
      </c>
    </row>
    <row r="13" spans="2:16" ht="30" customHeight="1" x14ac:dyDescent="0.2">
      <c r="B13" s="106" t="s">
        <v>5</v>
      </c>
      <c r="C13" s="96">
        <v>163</v>
      </c>
      <c r="D13" s="109">
        <v>147</v>
      </c>
      <c r="E13" s="99">
        <f t="shared" si="0"/>
        <v>0.90184049079754602</v>
      </c>
      <c r="F13" s="96">
        <v>25</v>
      </c>
      <c r="G13" s="96">
        <v>9</v>
      </c>
      <c r="H13" s="99">
        <f t="shared" si="1"/>
        <v>0.36</v>
      </c>
      <c r="I13" s="96">
        <v>9</v>
      </c>
      <c r="J13" s="99">
        <v>0</v>
      </c>
      <c r="K13" s="96">
        <v>157</v>
      </c>
      <c r="L13" s="96">
        <v>119</v>
      </c>
      <c r="M13" s="110">
        <f t="shared" si="2"/>
        <v>0.7579617834394905</v>
      </c>
      <c r="N13" s="44"/>
      <c r="O13" s="77" t="e">
        <f>#REF!/(C13+F13+I13)</f>
        <v>#REF!</v>
      </c>
      <c r="P13" s="79" t="e">
        <f>#REF!/'11. Замещение'!C13</f>
        <v>#REF!</v>
      </c>
    </row>
    <row r="14" spans="2:16" ht="30" customHeight="1" x14ac:dyDescent="0.2">
      <c r="B14" s="106" t="s">
        <v>6</v>
      </c>
      <c r="C14" s="96">
        <v>331</v>
      </c>
      <c r="D14" s="109">
        <v>251</v>
      </c>
      <c r="E14" s="99">
        <f t="shared" si="0"/>
        <v>0.7583081570996979</v>
      </c>
      <c r="F14" s="96">
        <v>22</v>
      </c>
      <c r="G14" s="96">
        <v>0</v>
      </c>
      <c r="H14" s="99">
        <f t="shared" si="1"/>
        <v>0</v>
      </c>
      <c r="I14" s="96">
        <v>61</v>
      </c>
      <c r="J14" s="99">
        <v>0</v>
      </c>
      <c r="K14" s="96">
        <v>268</v>
      </c>
      <c r="L14" s="96">
        <v>185</v>
      </c>
      <c r="M14" s="110">
        <f t="shared" si="2"/>
        <v>0.69029850746268662</v>
      </c>
      <c r="N14" s="44"/>
      <c r="O14" s="77" t="e">
        <f>#REF!/(C14+F14+I14)</f>
        <v>#REF!</v>
      </c>
      <c r="P14" s="79" t="e">
        <f>#REF!/'11. Замещение'!C14</f>
        <v>#REF!</v>
      </c>
    </row>
    <row r="15" spans="2:16" ht="30" customHeight="1" x14ac:dyDescent="0.2">
      <c r="B15" s="106" t="s">
        <v>7</v>
      </c>
      <c r="C15" s="96">
        <v>130</v>
      </c>
      <c r="D15" s="109">
        <v>130</v>
      </c>
      <c r="E15" s="99">
        <f t="shared" si="0"/>
        <v>1</v>
      </c>
      <c r="F15" s="96">
        <v>7</v>
      </c>
      <c r="G15" s="96">
        <v>7</v>
      </c>
      <c r="H15" s="99">
        <f t="shared" si="1"/>
        <v>1</v>
      </c>
      <c r="I15" s="96">
        <v>0</v>
      </c>
      <c r="J15" s="99">
        <v>0</v>
      </c>
      <c r="K15" s="96">
        <v>137</v>
      </c>
      <c r="L15" s="96">
        <v>3</v>
      </c>
      <c r="M15" s="110">
        <f t="shared" si="2"/>
        <v>2.1897810218978103E-2</v>
      </c>
      <c r="N15" s="44"/>
      <c r="O15" s="77" t="e">
        <f>#REF!/(C15+F15+I15)</f>
        <v>#REF!</v>
      </c>
      <c r="P15" s="79" t="e">
        <f>#REF!/'11. Замещение'!C15</f>
        <v>#REF!</v>
      </c>
    </row>
    <row r="16" spans="2:16" ht="30" customHeight="1" x14ac:dyDescent="0.2">
      <c r="B16" s="106" t="s">
        <v>8</v>
      </c>
      <c r="C16" s="96">
        <v>178</v>
      </c>
      <c r="D16" s="109">
        <v>108</v>
      </c>
      <c r="E16" s="99">
        <f t="shared" si="0"/>
        <v>0.6067415730337079</v>
      </c>
      <c r="F16" s="96">
        <v>37</v>
      </c>
      <c r="G16" s="96">
        <v>3</v>
      </c>
      <c r="H16" s="99">
        <f t="shared" si="1"/>
        <v>8.1081081081081086E-2</v>
      </c>
      <c r="I16" s="96">
        <v>76</v>
      </c>
      <c r="J16" s="99">
        <v>0</v>
      </c>
      <c r="K16" s="96">
        <v>187</v>
      </c>
      <c r="L16" s="96">
        <v>4</v>
      </c>
      <c r="M16" s="110">
        <f t="shared" si="2"/>
        <v>2.1390374331550801E-2</v>
      </c>
      <c r="N16" s="44"/>
      <c r="O16" s="77" t="e">
        <f>#REF!/(C16+F16+I16)</f>
        <v>#REF!</v>
      </c>
      <c r="P16" s="79" t="e">
        <f>#REF!/'11. Замещение'!C16</f>
        <v>#REF!</v>
      </c>
    </row>
    <row r="17" spans="2:16" ht="30" customHeight="1" x14ac:dyDescent="0.2">
      <c r="B17" s="106" t="s">
        <v>9</v>
      </c>
      <c r="C17" s="96">
        <v>183</v>
      </c>
      <c r="D17" s="109">
        <v>127</v>
      </c>
      <c r="E17" s="99">
        <f t="shared" si="0"/>
        <v>0.69398907103825136</v>
      </c>
      <c r="F17" s="96">
        <v>19</v>
      </c>
      <c r="G17" s="96">
        <v>7</v>
      </c>
      <c r="H17" s="99">
        <f t="shared" si="1"/>
        <v>0.36842105263157893</v>
      </c>
      <c r="I17" s="96">
        <v>43</v>
      </c>
      <c r="J17" s="99">
        <v>0</v>
      </c>
      <c r="K17" s="96">
        <v>177</v>
      </c>
      <c r="L17" s="96">
        <v>3</v>
      </c>
      <c r="M17" s="110">
        <f t="shared" si="2"/>
        <v>1.6949152542372881E-2</v>
      </c>
      <c r="N17" s="44"/>
      <c r="O17" s="77" t="e">
        <f>#REF!/(C17+F17+I17)</f>
        <v>#REF!</v>
      </c>
      <c r="P17" s="79" t="e">
        <f>#REF!/'11. Замещение'!C17</f>
        <v>#REF!</v>
      </c>
    </row>
    <row r="18" spans="2:16" ht="30" customHeight="1" x14ac:dyDescent="0.2">
      <c r="B18" s="106" t="s">
        <v>10</v>
      </c>
      <c r="C18" s="96">
        <v>127</v>
      </c>
      <c r="D18" s="109">
        <v>47</v>
      </c>
      <c r="E18" s="99">
        <f t="shared" si="0"/>
        <v>0.37007874015748032</v>
      </c>
      <c r="F18" s="96">
        <v>29</v>
      </c>
      <c r="G18" s="96">
        <v>0</v>
      </c>
      <c r="H18" s="99">
        <f t="shared" si="1"/>
        <v>0</v>
      </c>
      <c r="I18" s="96">
        <v>12</v>
      </c>
      <c r="J18" s="99">
        <v>0</v>
      </c>
      <c r="K18" s="96">
        <v>59</v>
      </c>
      <c r="L18" s="96">
        <v>28</v>
      </c>
      <c r="M18" s="110">
        <f t="shared" si="2"/>
        <v>0.47457627118644069</v>
      </c>
      <c r="N18" s="44"/>
      <c r="O18" s="77" t="e">
        <f>#REF!/(C18+F18+I18)</f>
        <v>#REF!</v>
      </c>
      <c r="P18" s="79" t="e">
        <f>#REF!/'11. Замещение'!C18</f>
        <v>#REF!</v>
      </c>
    </row>
    <row r="19" spans="2:16" ht="30" customHeight="1" x14ac:dyDescent="0.2">
      <c r="B19" s="106" t="s">
        <v>11</v>
      </c>
      <c r="C19" s="111">
        <v>177</v>
      </c>
      <c r="D19" s="109">
        <v>164</v>
      </c>
      <c r="E19" s="99">
        <f t="shared" si="0"/>
        <v>0.92655367231638419</v>
      </c>
      <c r="F19" s="96">
        <v>32</v>
      </c>
      <c r="G19" s="96">
        <v>2</v>
      </c>
      <c r="H19" s="99">
        <f t="shared" si="1"/>
        <v>6.25E-2</v>
      </c>
      <c r="I19" s="96">
        <v>18</v>
      </c>
      <c r="J19" s="99">
        <v>0</v>
      </c>
      <c r="K19" s="100">
        <v>169</v>
      </c>
      <c r="L19" s="100">
        <v>22</v>
      </c>
      <c r="M19" s="110">
        <f t="shared" si="2"/>
        <v>0.13017751479289941</v>
      </c>
      <c r="N19" s="44"/>
      <c r="O19" s="77" t="e">
        <f>#REF!/(C19+F19+I19)</f>
        <v>#REF!</v>
      </c>
      <c r="P19" s="79" t="e">
        <f>#REF!/'11. Замещение'!C19</f>
        <v>#REF!</v>
      </c>
    </row>
    <row r="20" spans="2:16" ht="30" customHeight="1" x14ac:dyDescent="0.2">
      <c r="B20" s="106" t="s">
        <v>12</v>
      </c>
      <c r="C20" s="111">
        <v>169</v>
      </c>
      <c r="D20" s="109">
        <v>69</v>
      </c>
      <c r="E20" s="99">
        <f t="shared" si="0"/>
        <v>0.40828402366863903</v>
      </c>
      <c r="F20" s="96">
        <v>60</v>
      </c>
      <c r="G20" s="111">
        <v>10</v>
      </c>
      <c r="H20" s="99">
        <f t="shared" si="1"/>
        <v>0.16666666666666666</v>
      </c>
      <c r="I20" s="111">
        <v>14</v>
      </c>
      <c r="J20" s="99">
        <v>0</v>
      </c>
      <c r="K20" s="100">
        <v>91</v>
      </c>
      <c r="L20" s="100">
        <v>6</v>
      </c>
      <c r="M20" s="110">
        <f t="shared" si="2"/>
        <v>6.5934065934065936E-2</v>
      </c>
      <c r="N20" s="44"/>
      <c r="O20" s="77" t="e">
        <f>#REF!/(C20+F20+I20)</f>
        <v>#REF!</v>
      </c>
      <c r="P20" s="79" t="e">
        <f>#REF!/'11. Замещение'!C20</f>
        <v>#REF!</v>
      </c>
    </row>
    <row r="21" spans="2:16" ht="30" customHeight="1" x14ac:dyDescent="0.2">
      <c r="B21" s="106" t="s">
        <v>13</v>
      </c>
      <c r="C21" s="111">
        <v>86</v>
      </c>
      <c r="D21" s="109">
        <v>83</v>
      </c>
      <c r="E21" s="99">
        <f t="shared" si="0"/>
        <v>0.96511627906976749</v>
      </c>
      <c r="F21" s="96">
        <v>39</v>
      </c>
      <c r="G21" s="111">
        <v>31</v>
      </c>
      <c r="H21" s="99">
        <f t="shared" si="1"/>
        <v>0.79487179487179482</v>
      </c>
      <c r="I21" s="111">
        <v>90</v>
      </c>
      <c r="J21" s="99">
        <v>0</v>
      </c>
      <c r="K21" s="100">
        <v>204</v>
      </c>
      <c r="L21" s="100">
        <v>101</v>
      </c>
      <c r="M21" s="110">
        <f t="shared" si="2"/>
        <v>0.49509803921568629</v>
      </c>
      <c r="N21" s="44"/>
      <c r="O21" s="77" t="e">
        <f>#REF!/(C21+F21+I21)</f>
        <v>#REF!</v>
      </c>
      <c r="P21" s="79" t="e">
        <f>#REF!/'11. Замещение'!C21</f>
        <v>#REF!</v>
      </c>
    </row>
    <row r="22" spans="2:16" ht="30" customHeight="1" x14ac:dyDescent="0.2">
      <c r="B22" s="107" t="s">
        <v>16</v>
      </c>
      <c r="C22" s="102">
        <f>SUM(C8:C21)</f>
        <v>2846</v>
      </c>
      <c r="D22" s="102">
        <f>SUM(D8:D21)</f>
        <v>1594</v>
      </c>
      <c r="E22" s="101">
        <f t="shared" si="0"/>
        <v>0.56008432888264226</v>
      </c>
      <c r="F22" s="103">
        <f>SUM(F8:F21)</f>
        <v>453</v>
      </c>
      <c r="G22" s="103">
        <f>SUM(G8:G21)</f>
        <v>101</v>
      </c>
      <c r="H22" s="101">
        <f t="shared" si="1"/>
        <v>0.22295805739514349</v>
      </c>
      <c r="I22" s="113">
        <f>SUM(I8:I21)</f>
        <v>422</v>
      </c>
      <c r="J22" s="101">
        <v>0</v>
      </c>
      <c r="K22" s="113">
        <f>SUM(K8:K21)</f>
        <v>1882</v>
      </c>
      <c r="L22" s="113">
        <f>SUM(L8:L21)</f>
        <v>533</v>
      </c>
      <c r="M22" s="114">
        <f t="shared" si="2"/>
        <v>0.2832093517534538</v>
      </c>
      <c r="N22" s="44"/>
      <c r="O22" s="78" t="e">
        <f>#REF!/(C22+F22+I22)</f>
        <v>#REF!</v>
      </c>
      <c r="P22" s="80" t="e">
        <f>#REF!/'11. Замещение'!C22</f>
        <v>#REF!</v>
      </c>
    </row>
    <row r="24" spans="2:16" x14ac:dyDescent="0.2">
      <c r="J24" s="90" t="s">
        <v>190</v>
      </c>
    </row>
    <row r="25" spans="2:16" ht="51" customHeight="1" x14ac:dyDescent="0.2">
      <c r="J25" s="90" t="s">
        <v>191</v>
      </c>
    </row>
  </sheetData>
  <sheetProtection formatCells="0" formatColumns="0" formatRows="0" selectLockedCells="1"/>
  <mergeCells count="20">
    <mergeCell ref="P6:P7"/>
    <mergeCell ref="G5:G7"/>
    <mergeCell ref="L5:M5"/>
    <mergeCell ref="I4:I7"/>
    <mergeCell ref="H5:H7"/>
    <mergeCell ref="K4:M4"/>
    <mergeCell ref="O6:O7"/>
    <mergeCell ref="D5:D7"/>
    <mergeCell ref="J4:J7"/>
    <mergeCell ref="B2:M2"/>
    <mergeCell ref="I3:J3"/>
    <mergeCell ref="B4:B7"/>
    <mergeCell ref="C4:C7"/>
    <mergeCell ref="D4:E4"/>
    <mergeCell ref="K5:K7"/>
    <mergeCell ref="E5:E7"/>
    <mergeCell ref="M6:M7"/>
    <mergeCell ref="L6:L7"/>
    <mergeCell ref="F4:F7"/>
    <mergeCell ref="G4:H4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769-D6C9-4109-8B83-B8BB51CBC93C}">
  <sheetPr>
    <pageSetUpPr fitToPage="1"/>
  </sheetPr>
  <dimension ref="B2:S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9" ht="20.25" customHeight="1" x14ac:dyDescent="0.3">
      <c r="B2" s="193" t="s">
        <v>17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4" spans="2:19" ht="63" customHeight="1" x14ac:dyDescent="0.2">
      <c r="B4" s="194" t="s">
        <v>14</v>
      </c>
      <c r="C4" s="197" t="s">
        <v>139</v>
      </c>
      <c r="D4" s="198"/>
      <c r="E4" s="198"/>
      <c r="F4" s="199"/>
      <c r="G4" s="197" t="s">
        <v>138</v>
      </c>
      <c r="H4" s="198"/>
      <c r="I4" s="198"/>
      <c r="J4" s="199"/>
      <c r="K4" s="197" t="s">
        <v>20</v>
      </c>
      <c r="L4" s="198"/>
      <c r="M4" s="198"/>
      <c r="N4" s="199"/>
      <c r="O4" s="197" t="s">
        <v>149</v>
      </c>
      <c r="P4" s="198"/>
      <c r="Q4" s="198"/>
      <c r="R4" s="199"/>
    </row>
    <row r="5" spans="2:19" ht="22.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100</v>
      </c>
      <c r="H5" s="202" t="s">
        <v>57</v>
      </c>
      <c r="I5" s="203"/>
      <c r="J5" s="204"/>
      <c r="K5" s="200" t="s">
        <v>217</v>
      </c>
      <c r="L5" s="202" t="s">
        <v>57</v>
      </c>
      <c r="M5" s="203"/>
      <c r="N5" s="204"/>
      <c r="O5" s="200" t="s">
        <v>218</v>
      </c>
      <c r="P5" s="202" t="s">
        <v>57</v>
      </c>
      <c r="Q5" s="203"/>
      <c r="R5" s="204"/>
    </row>
    <row r="6" spans="2:19" ht="147" customHeight="1" x14ac:dyDescent="0.2">
      <c r="B6" s="196"/>
      <c r="C6" s="201"/>
      <c r="D6" s="20" t="s">
        <v>140</v>
      </c>
      <c r="E6" s="20" t="s">
        <v>214</v>
      </c>
      <c r="F6" s="5" t="s">
        <v>141</v>
      </c>
      <c r="G6" s="201"/>
      <c r="H6" s="20" t="s">
        <v>140</v>
      </c>
      <c r="I6" s="20" t="s">
        <v>215</v>
      </c>
      <c r="J6" s="6" t="s">
        <v>142</v>
      </c>
      <c r="K6" s="201"/>
      <c r="L6" s="20" t="s">
        <v>137</v>
      </c>
      <c r="M6" s="20" t="s">
        <v>135</v>
      </c>
      <c r="N6" s="7" t="s">
        <v>142</v>
      </c>
      <c r="O6" s="201"/>
      <c r="P6" s="20" t="s">
        <v>136</v>
      </c>
      <c r="Q6" s="20" t="s">
        <v>216</v>
      </c>
      <c r="R6" s="7" t="s">
        <v>187</v>
      </c>
    </row>
    <row r="7" spans="2:19" ht="30" customHeight="1" x14ac:dyDescent="0.2">
      <c r="B7" s="106" t="s">
        <v>0</v>
      </c>
      <c r="C7" s="139">
        <f>G7+K7+O7</f>
        <v>5456</v>
      </c>
      <c r="D7" s="139">
        <f>H7+L7+P7</f>
        <v>5006</v>
      </c>
      <c r="E7" s="139">
        <f>I7+M7+Q7</f>
        <v>442</v>
      </c>
      <c r="F7" s="140">
        <f>D7/C7</f>
        <v>0.91752199413489732</v>
      </c>
      <c r="G7" s="141">
        <v>93</v>
      </c>
      <c r="H7" s="141">
        <v>89</v>
      </c>
      <c r="I7" s="141">
        <v>0</v>
      </c>
      <c r="J7" s="142">
        <f>H7/G7</f>
        <v>0.956989247311828</v>
      </c>
      <c r="K7" s="143">
        <v>5262</v>
      </c>
      <c r="L7" s="143">
        <v>4830</v>
      </c>
      <c r="M7" s="143">
        <v>441</v>
      </c>
      <c r="N7" s="142">
        <f>L7/K7</f>
        <v>0.91790193842645385</v>
      </c>
      <c r="O7" s="143">
        <v>101</v>
      </c>
      <c r="P7" s="143">
        <v>87</v>
      </c>
      <c r="Q7" s="143">
        <v>1</v>
      </c>
      <c r="R7" s="140">
        <f>P7/D7</f>
        <v>1.7379145025968837E-2</v>
      </c>
      <c r="S7" s="17" t="s">
        <v>226</v>
      </c>
    </row>
    <row r="8" spans="2:19" ht="30" customHeight="1" x14ac:dyDescent="0.2">
      <c r="B8" s="106" t="s">
        <v>1</v>
      </c>
      <c r="C8" s="139">
        <f t="shared" ref="C8:C21" si="0">G8+K8+O8</f>
        <v>1465</v>
      </c>
      <c r="D8" s="139">
        <f t="shared" ref="D8:D21" si="1">H8+L8+P8</f>
        <v>1416</v>
      </c>
      <c r="E8" s="139">
        <f t="shared" ref="E8:E21" si="2">I8+M8+Q8</f>
        <v>77</v>
      </c>
      <c r="F8" s="140">
        <f t="shared" ref="F8:F21" si="3">D8/C8</f>
        <v>0.9665529010238908</v>
      </c>
      <c r="G8" s="141">
        <v>38</v>
      </c>
      <c r="H8" s="141">
        <v>38</v>
      </c>
      <c r="I8" s="141">
        <v>0</v>
      </c>
      <c r="J8" s="142">
        <f t="shared" ref="J8:J21" si="4">H8/G8</f>
        <v>1</v>
      </c>
      <c r="K8" s="143">
        <v>1246</v>
      </c>
      <c r="L8" s="144">
        <v>1204</v>
      </c>
      <c r="M8" s="143">
        <v>66</v>
      </c>
      <c r="N8" s="142">
        <f t="shared" ref="N8:N21" si="5">L8/K8</f>
        <v>0.9662921348314607</v>
      </c>
      <c r="O8" s="143">
        <v>181</v>
      </c>
      <c r="P8" s="144">
        <v>174</v>
      </c>
      <c r="Q8" s="144">
        <v>11</v>
      </c>
      <c r="R8" s="142">
        <f t="shared" ref="R8:R21" si="6">P8/D8</f>
        <v>0.1228813559322034</v>
      </c>
      <c r="S8" s="17" t="s">
        <v>226</v>
      </c>
    </row>
    <row r="9" spans="2:19" ht="30" customHeight="1" x14ac:dyDescent="0.2">
      <c r="B9" s="106" t="s">
        <v>2</v>
      </c>
      <c r="C9" s="139">
        <f t="shared" si="0"/>
        <v>1431</v>
      </c>
      <c r="D9" s="139">
        <f t="shared" si="1"/>
        <v>1354</v>
      </c>
      <c r="E9" s="139">
        <f t="shared" si="2"/>
        <v>67</v>
      </c>
      <c r="F9" s="140">
        <f t="shared" si="3"/>
        <v>0.94619147449336127</v>
      </c>
      <c r="G9" s="141">
        <v>48</v>
      </c>
      <c r="H9" s="141">
        <v>45</v>
      </c>
      <c r="I9" s="141">
        <v>0</v>
      </c>
      <c r="J9" s="142">
        <f t="shared" si="4"/>
        <v>0.9375</v>
      </c>
      <c r="K9" s="143">
        <v>1195</v>
      </c>
      <c r="L9" s="144">
        <v>1145</v>
      </c>
      <c r="M9" s="143">
        <v>56</v>
      </c>
      <c r="N9" s="142">
        <f t="shared" si="5"/>
        <v>0.95815899581589958</v>
      </c>
      <c r="O9" s="143">
        <v>188</v>
      </c>
      <c r="P9" s="144">
        <v>164</v>
      </c>
      <c r="Q9" s="144">
        <v>11</v>
      </c>
      <c r="R9" s="142">
        <f t="shared" si="6"/>
        <v>0.12112259970457903</v>
      </c>
      <c r="S9" s="17" t="s">
        <v>226</v>
      </c>
    </row>
    <row r="10" spans="2:19" ht="30" customHeight="1" x14ac:dyDescent="0.2">
      <c r="B10" s="106" t="s">
        <v>3</v>
      </c>
      <c r="C10" s="139">
        <f t="shared" si="0"/>
        <v>6944</v>
      </c>
      <c r="D10" s="139">
        <f t="shared" si="1"/>
        <v>6341</v>
      </c>
      <c r="E10" s="139">
        <f t="shared" si="2"/>
        <v>442</v>
      </c>
      <c r="F10" s="140">
        <f t="shared" si="3"/>
        <v>0.91316244239631339</v>
      </c>
      <c r="G10" s="141">
        <v>74</v>
      </c>
      <c r="H10" s="141">
        <v>73</v>
      </c>
      <c r="I10" s="141">
        <v>0</v>
      </c>
      <c r="J10" s="142">
        <f t="shared" si="4"/>
        <v>0.98648648648648651</v>
      </c>
      <c r="K10" s="143">
        <v>5830</v>
      </c>
      <c r="L10" s="144">
        <v>5275</v>
      </c>
      <c r="M10" s="143">
        <v>387</v>
      </c>
      <c r="N10" s="142">
        <f t="shared" si="5"/>
        <v>0.90480274442538589</v>
      </c>
      <c r="O10" s="143">
        <v>1040</v>
      </c>
      <c r="P10" s="144">
        <v>993</v>
      </c>
      <c r="Q10" s="144">
        <v>55</v>
      </c>
      <c r="R10" s="142">
        <f t="shared" si="6"/>
        <v>0.15659990537770069</v>
      </c>
      <c r="S10" s="17" t="s">
        <v>226</v>
      </c>
    </row>
    <row r="11" spans="2:19" ht="30" customHeight="1" x14ac:dyDescent="0.2">
      <c r="B11" s="106" t="s">
        <v>4</v>
      </c>
      <c r="C11" s="139">
        <f t="shared" si="0"/>
        <v>2567</v>
      </c>
      <c r="D11" s="139">
        <f t="shared" si="1"/>
        <v>2128</v>
      </c>
      <c r="E11" s="139">
        <f t="shared" si="2"/>
        <v>176</v>
      </c>
      <c r="F11" s="140">
        <f t="shared" si="3"/>
        <v>0.82898324892871056</v>
      </c>
      <c r="G11" s="141">
        <v>57</v>
      </c>
      <c r="H11" s="141">
        <v>48</v>
      </c>
      <c r="I11" s="141">
        <v>0</v>
      </c>
      <c r="J11" s="142">
        <f t="shared" si="4"/>
        <v>0.84210526315789469</v>
      </c>
      <c r="K11" s="143">
        <v>2022</v>
      </c>
      <c r="L11" s="144">
        <v>1683</v>
      </c>
      <c r="M11" s="143">
        <v>131</v>
      </c>
      <c r="N11" s="142">
        <f t="shared" si="5"/>
        <v>0.83234421364985167</v>
      </c>
      <c r="O11" s="143">
        <v>488</v>
      </c>
      <c r="P11" s="144">
        <v>397</v>
      </c>
      <c r="Q11" s="144">
        <v>45</v>
      </c>
      <c r="R11" s="142">
        <f t="shared" si="6"/>
        <v>0.18656015037593984</v>
      </c>
      <c r="S11" s="17" t="s">
        <v>226</v>
      </c>
    </row>
    <row r="12" spans="2:19" ht="30" customHeight="1" x14ac:dyDescent="0.2">
      <c r="B12" s="106" t="s">
        <v>5</v>
      </c>
      <c r="C12" s="139">
        <f t="shared" si="0"/>
        <v>1511</v>
      </c>
      <c r="D12" s="139">
        <f t="shared" si="1"/>
        <v>1356</v>
      </c>
      <c r="E12" s="139">
        <f t="shared" si="2"/>
        <v>107</v>
      </c>
      <c r="F12" s="140">
        <f t="shared" si="3"/>
        <v>0.89741892786234279</v>
      </c>
      <c r="G12" s="141">
        <v>39</v>
      </c>
      <c r="H12" s="141">
        <v>39</v>
      </c>
      <c r="I12" s="141">
        <v>0</v>
      </c>
      <c r="J12" s="142">
        <f t="shared" si="4"/>
        <v>1</v>
      </c>
      <c r="K12" s="143">
        <v>1444</v>
      </c>
      <c r="L12" s="144">
        <v>1294</v>
      </c>
      <c r="M12" s="143">
        <v>106</v>
      </c>
      <c r="N12" s="142">
        <f t="shared" si="5"/>
        <v>0.89612188365650969</v>
      </c>
      <c r="O12" s="143">
        <v>28</v>
      </c>
      <c r="P12" s="144">
        <v>23</v>
      </c>
      <c r="Q12" s="144">
        <v>1</v>
      </c>
      <c r="R12" s="142">
        <f t="shared" si="6"/>
        <v>1.696165191740413E-2</v>
      </c>
      <c r="S12" s="17" t="s">
        <v>226</v>
      </c>
    </row>
    <row r="13" spans="2:19" ht="30" customHeight="1" x14ac:dyDescent="0.2">
      <c r="B13" s="106" t="s">
        <v>6</v>
      </c>
      <c r="C13" s="139">
        <f t="shared" si="0"/>
        <v>3971</v>
      </c>
      <c r="D13" s="139">
        <f t="shared" si="1"/>
        <v>3554</v>
      </c>
      <c r="E13" s="139">
        <f t="shared" si="2"/>
        <v>279</v>
      </c>
      <c r="F13" s="140">
        <f t="shared" si="3"/>
        <v>0.89498866784185349</v>
      </c>
      <c r="G13" s="141">
        <v>45</v>
      </c>
      <c r="H13" s="141">
        <v>37</v>
      </c>
      <c r="I13" s="141">
        <v>0</v>
      </c>
      <c r="J13" s="142">
        <f t="shared" si="4"/>
        <v>0.82222222222222219</v>
      </c>
      <c r="K13" s="143">
        <v>3566</v>
      </c>
      <c r="L13" s="144">
        <v>3191</v>
      </c>
      <c r="M13" s="143">
        <v>245</v>
      </c>
      <c r="N13" s="142">
        <f t="shared" si="5"/>
        <v>0.89484015703869879</v>
      </c>
      <c r="O13" s="143">
        <v>360</v>
      </c>
      <c r="P13" s="144">
        <v>326</v>
      </c>
      <c r="Q13" s="144">
        <v>34</v>
      </c>
      <c r="R13" s="142">
        <f t="shared" si="6"/>
        <v>9.1727630838491836E-2</v>
      </c>
      <c r="S13" s="17" t="s">
        <v>229</v>
      </c>
    </row>
    <row r="14" spans="2:19" ht="30" customHeight="1" x14ac:dyDescent="0.2">
      <c r="B14" s="106" t="s">
        <v>7</v>
      </c>
      <c r="C14" s="139">
        <f t="shared" si="0"/>
        <v>2049</v>
      </c>
      <c r="D14" s="139">
        <f t="shared" si="1"/>
        <v>1928</v>
      </c>
      <c r="E14" s="139">
        <f t="shared" si="2"/>
        <v>109</v>
      </c>
      <c r="F14" s="140">
        <f t="shared" si="3"/>
        <v>0.94094680331869207</v>
      </c>
      <c r="G14" s="141">
        <v>47</v>
      </c>
      <c r="H14" s="141">
        <v>43</v>
      </c>
      <c r="I14" s="141">
        <v>0</v>
      </c>
      <c r="J14" s="142">
        <f t="shared" si="4"/>
        <v>0.91489361702127658</v>
      </c>
      <c r="K14" s="143">
        <v>1962</v>
      </c>
      <c r="L14" s="144">
        <v>1849</v>
      </c>
      <c r="M14" s="143">
        <v>107</v>
      </c>
      <c r="N14" s="142">
        <f t="shared" si="5"/>
        <v>0.94240570846075433</v>
      </c>
      <c r="O14" s="143">
        <v>40</v>
      </c>
      <c r="P14" s="144">
        <v>36</v>
      </c>
      <c r="Q14" s="144">
        <v>2</v>
      </c>
      <c r="R14" s="142">
        <f t="shared" si="6"/>
        <v>1.8672199170124481E-2</v>
      </c>
      <c r="S14" s="17" t="s">
        <v>226</v>
      </c>
    </row>
    <row r="15" spans="2:19" ht="30" customHeight="1" x14ac:dyDescent="0.2">
      <c r="B15" s="106" t="s">
        <v>8</v>
      </c>
      <c r="C15" s="139">
        <f t="shared" si="0"/>
        <v>4806</v>
      </c>
      <c r="D15" s="139">
        <f t="shared" si="1"/>
        <v>4264</v>
      </c>
      <c r="E15" s="139">
        <f t="shared" si="2"/>
        <v>242</v>
      </c>
      <c r="F15" s="140">
        <f t="shared" si="3"/>
        <v>0.88722430295464005</v>
      </c>
      <c r="G15" s="141">
        <v>73</v>
      </c>
      <c r="H15" s="141">
        <v>69</v>
      </c>
      <c r="I15" s="141">
        <v>0</v>
      </c>
      <c r="J15" s="142">
        <f t="shared" si="4"/>
        <v>0.9452054794520548</v>
      </c>
      <c r="K15" s="143">
        <v>4301</v>
      </c>
      <c r="L15" s="144">
        <v>3793</v>
      </c>
      <c r="M15" s="143">
        <v>230</v>
      </c>
      <c r="N15" s="142">
        <f t="shared" si="5"/>
        <v>0.88188793303882818</v>
      </c>
      <c r="O15" s="143">
        <v>432</v>
      </c>
      <c r="P15" s="144">
        <v>402</v>
      </c>
      <c r="Q15" s="144">
        <v>12</v>
      </c>
      <c r="R15" s="142">
        <f t="shared" si="6"/>
        <v>9.4277673545966223E-2</v>
      </c>
      <c r="S15" s="17" t="s">
        <v>226</v>
      </c>
    </row>
    <row r="16" spans="2:19" ht="30" customHeight="1" x14ac:dyDescent="0.2">
      <c r="B16" s="106" t="s">
        <v>9</v>
      </c>
      <c r="C16" s="139">
        <f t="shared" si="0"/>
        <v>2648</v>
      </c>
      <c r="D16" s="139">
        <f t="shared" si="1"/>
        <v>2446</v>
      </c>
      <c r="E16" s="139">
        <f t="shared" si="2"/>
        <v>161</v>
      </c>
      <c r="F16" s="140">
        <f t="shared" si="3"/>
        <v>0.9237160120845922</v>
      </c>
      <c r="G16" s="141">
        <v>51</v>
      </c>
      <c r="H16" s="141">
        <v>48</v>
      </c>
      <c r="I16" s="141">
        <v>0</v>
      </c>
      <c r="J16" s="142">
        <f t="shared" si="4"/>
        <v>0.94117647058823528</v>
      </c>
      <c r="K16" s="143">
        <v>2219</v>
      </c>
      <c r="L16" s="144">
        <v>2052</v>
      </c>
      <c r="M16" s="143">
        <v>137</v>
      </c>
      <c r="N16" s="142">
        <f t="shared" si="5"/>
        <v>0.92474087426768814</v>
      </c>
      <c r="O16" s="143">
        <v>378</v>
      </c>
      <c r="P16" s="144">
        <v>346</v>
      </c>
      <c r="Q16" s="144">
        <v>24</v>
      </c>
      <c r="R16" s="142">
        <f t="shared" si="6"/>
        <v>0.14145543744889616</v>
      </c>
      <c r="S16" s="17" t="s">
        <v>226</v>
      </c>
    </row>
    <row r="17" spans="2:19" ht="30" customHeight="1" x14ac:dyDescent="0.2">
      <c r="B17" s="106" t="s">
        <v>10</v>
      </c>
      <c r="C17" s="139">
        <f t="shared" si="0"/>
        <v>1864</v>
      </c>
      <c r="D17" s="139">
        <f t="shared" si="1"/>
        <v>1753</v>
      </c>
      <c r="E17" s="139">
        <f t="shared" si="2"/>
        <v>82</v>
      </c>
      <c r="F17" s="140">
        <f t="shared" si="3"/>
        <v>0.94045064377682408</v>
      </c>
      <c r="G17" s="141">
        <v>58</v>
      </c>
      <c r="H17" s="141">
        <v>50</v>
      </c>
      <c r="I17" s="141">
        <v>0</v>
      </c>
      <c r="J17" s="142">
        <f t="shared" si="4"/>
        <v>0.86206896551724133</v>
      </c>
      <c r="K17" s="143">
        <v>1730</v>
      </c>
      <c r="L17" s="144">
        <v>1632</v>
      </c>
      <c r="M17" s="143">
        <v>80</v>
      </c>
      <c r="N17" s="142">
        <f t="shared" si="5"/>
        <v>0.94335260115606934</v>
      </c>
      <c r="O17" s="143">
        <v>76</v>
      </c>
      <c r="P17" s="144">
        <v>71</v>
      </c>
      <c r="Q17" s="144">
        <v>2</v>
      </c>
      <c r="R17" s="142">
        <f t="shared" si="6"/>
        <v>4.0501996577296064E-2</v>
      </c>
      <c r="S17" s="17" t="s">
        <v>226</v>
      </c>
    </row>
    <row r="18" spans="2:19" ht="30" customHeight="1" x14ac:dyDescent="0.2">
      <c r="B18" s="106" t="s">
        <v>11</v>
      </c>
      <c r="C18" s="139">
        <f t="shared" si="0"/>
        <v>4523</v>
      </c>
      <c r="D18" s="139">
        <f t="shared" si="1"/>
        <v>4207</v>
      </c>
      <c r="E18" s="139">
        <f t="shared" si="2"/>
        <v>270</v>
      </c>
      <c r="F18" s="140">
        <f t="shared" si="3"/>
        <v>0.9301348662392217</v>
      </c>
      <c r="G18" s="141">
        <v>81</v>
      </c>
      <c r="H18" s="141">
        <v>76</v>
      </c>
      <c r="I18" s="141">
        <v>1</v>
      </c>
      <c r="J18" s="142">
        <f t="shared" si="4"/>
        <v>0.93827160493827155</v>
      </c>
      <c r="K18" s="143">
        <v>4245</v>
      </c>
      <c r="L18" s="144">
        <v>3962</v>
      </c>
      <c r="M18" s="143">
        <v>268</v>
      </c>
      <c r="N18" s="142">
        <f t="shared" si="5"/>
        <v>0.93333333333333335</v>
      </c>
      <c r="O18" s="143">
        <v>197</v>
      </c>
      <c r="P18" s="144">
        <v>169</v>
      </c>
      <c r="Q18" s="144">
        <v>1</v>
      </c>
      <c r="R18" s="142">
        <f t="shared" si="6"/>
        <v>4.0171143332541001E-2</v>
      </c>
      <c r="S18" s="17" t="s">
        <v>226</v>
      </c>
    </row>
    <row r="19" spans="2:19" ht="30" customHeight="1" x14ac:dyDescent="0.2">
      <c r="B19" s="106" t="s">
        <v>12</v>
      </c>
      <c r="C19" s="139">
        <f t="shared" si="0"/>
        <v>3045</v>
      </c>
      <c r="D19" s="139">
        <f t="shared" si="1"/>
        <v>2894</v>
      </c>
      <c r="E19" s="139">
        <f t="shared" si="2"/>
        <v>115</v>
      </c>
      <c r="F19" s="140">
        <f t="shared" si="3"/>
        <v>0.95041050903119872</v>
      </c>
      <c r="G19" s="141">
        <v>101</v>
      </c>
      <c r="H19" s="141">
        <v>98</v>
      </c>
      <c r="I19" s="141">
        <v>0</v>
      </c>
      <c r="J19" s="142">
        <f t="shared" si="4"/>
        <v>0.97029702970297027</v>
      </c>
      <c r="K19" s="143">
        <v>2602</v>
      </c>
      <c r="L19" s="144">
        <v>2481</v>
      </c>
      <c r="M19" s="143">
        <v>98</v>
      </c>
      <c r="N19" s="142">
        <f t="shared" si="5"/>
        <v>0.95349730976172176</v>
      </c>
      <c r="O19" s="143">
        <v>342</v>
      </c>
      <c r="P19" s="144">
        <v>315</v>
      </c>
      <c r="Q19" s="144">
        <v>17</v>
      </c>
      <c r="R19" s="142">
        <f t="shared" si="6"/>
        <v>0.10884588804422944</v>
      </c>
      <c r="S19" s="17" t="s">
        <v>226</v>
      </c>
    </row>
    <row r="20" spans="2:19" ht="30" customHeight="1" x14ac:dyDescent="0.2">
      <c r="B20" s="106" t="s">
        <v>13</v>
      </c>
      <c r="C20" s="139">
        <f t="shared" si="0"/>
        <v>1996</v>
      </c>
      <c r="D20" s="139">
        <f t="shared" si="1"/>
        <v>1695</v>
      </c>
      <c r="E20" s="139">
        <f t="shared" si="2"/>
        <v>113</v>
      </c>
      <c r="F20" s="140">
        <f t="shared" si="3"/>
        <v>0.84919839679358722</v>
      </c>
      <c r="G20" s="141">
        <v>85</v>
      </c>
      <c r="H20" s="141">
        <v>78</v>
      </c>
      <c r="I20" s="141">
        <v>0</v>
      </c>
      <c r="J20" s="142">
        <f t="shared" si="4"/>
        <v>0.91764705882352937</v>
      </c>
      <c r="K20" s="143">
        <v>1497</v>
      </c>
      <c r="L20" s="144">
        <v>1354</v>
      </c>
      <c r="M20" s="143">
        <v>98</v>
      </c>
      <c r="N20" s="142">
        <f t="shared" si="5"/>
        <v>0.90447561790247166</v>
      </c>
      <c r="O20" s="143">
        <v>414</v>
      </c>
      <c r="P20" s="144">
        <v>263</v>
      </c>
      <c r="Q20" s="144">
        <v>15</v>
      </c>
      <c r="R20" s="142">
        <f t="shared" si="6"/>
        <v>0.15516224188790562</v>
      </c>
      <c r="S20" s="17" t="s">
        <v>229</v>
      </c>
    </row>
    <row r="21" spans="2:19" ht="30" customHeight="1" x14ac:dyDescent="0.2">
      <c r="B21" s="150" t="s">
        <v>90</v>
      </c>
      <c r="C21" s="145">
        <f t="shared" si="0"/>
        <v>44276</v>
      </c>
      <c r="D21" s="145">
        <f t="shared" si="1"/>
        <v>40342</v>
      </c>
      <c r="E21" s="145">
        <f t="shared" si="2"/>
        <v>2682</v>
      </c>
      <c r="F21" s="146">
        <f t="shared" si="3"/>
        <v>0.9111482518746048</v>
      </c>
      <c r="G21" s="147">
        <f>SUM(G7:G20)</f>
        <v>890</v>
      </c>
      <c r="H21" s="147">
        <f>SUM(H7:H20)</f>
        <v>831</v>
      </c>
      <c r="I21" s="147">
        <f>SUM(I7:I20)</f>
        <v>1</v>
      </c>
      <c r="J21" s="148">
        <f t="shared" si="4"/>
        <v>0.93370786516853932</v>
      </c>
      <c r="K21" s="149">
        <f>SUM(K7:K20)</f>
        <v>39121</v>
      </c>
      <c r="L21" s="149">
        <f>SUM(L7:L20)</f>
        <v>35745</v>
      </c>
      <c r="M21" s="149">
        <f>SUM(M7:M20)</f>
        <v>2450</v>
      </c>
      <c r="N21" s="148">
        <f t="shared" si="5"/>
        <v>0.91370363743258098</v>
      </c>
      <c r="O21" s="149">
        <f>SUM(O7:O20)</f>
        <v>4265</v>
      </c>
      <c r="P21" s="149">
        <f>SUM(P7:P20)</f>
        <v>3766</v>
      </c>
      <c r="Q21" s="149">
        <f>SUM(Q7:Q20)</f>
        <v>231</v>
      </c>
      <c r="R21" s="148">
        <f t="shared" si="6"/>
        <v>9.3351841753011755E-2</v>
      </c>
    </row>
  </sheetData>
  <sheetProtection formatCells="0" formatColumns="0" formatRows="0" selectLockedCells="1"/>
  <mergeCells count="14"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  <mergeCell ref="P5:R5"/>
    <mergeCell ref="O5:O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B32-65C9-4BB6-BC8F-EBC71F67F11F}">
  <sheetPr>
    <pageSetUpPr fitToPage="1"/>
  </sheetPr>
  <dimension ref="B1:U23"/>
  <sheetViews>
    <sheetView view="pageBreakPreview" topLeftCell="C1" zoomScale="75" zoomScaleNormal="100" zoomScaleSheetLayoutView="75" workbookViewId="0">
      <selection sqref="A1:A1048576"/>
    </sheetView>
  </sheetViews>
  <sheetFormatPr defaultRowHeight="12.75" x14ac:dyDescent="0.2"/>
  <cols>
    <col min="1" max="1" width="1.7109375" style="2" customWidth="1"/>
    <col min="2" max="2" width="35.7109375" style="2" customWidth="1"/>
    <col min="3" max="3" width="11.140625" style="48" customWidth="1"/>
    <col min="4" max="4" width="11.5703125" style="48" customWidth="1"/>
    <col min="5" max="5" width="10.7109375" style="48" customWidth="1"/>
    <col min="6" max="6" width="9.28515625" style="48" customWidth="1"/>
    <col min="7" max="8" width="10.28515625" style="48" customWidth="1"/>
    <col min="9" max="9" width="10.5703125" style="48" customWidth="1"/>
    <col min="10" max="10" width="10.42578125" style="48" customWidth="1"/>
    <col min="11" max="11" width="10.28515625" style="48" customWidth="1"/>
    <col min="12" max="12" width="8.7109375" style="48" customWidth="1"/>
    <col min="13" max="13" width="10.42578125" style="48" customWidth="1"/>
    <col min="14" max="14" width="8.42578125" style="48" customWidth="1"/>
    <col min="15" max="15" width="10.42578125" style="48" customWidth="1"/>
    <col min="16" max="16" width="7.7109375" style="48" customWidth="1"/>
    <col min="17" max="17" width="10.140625" style="48" customWidth="1"/>
    <col min="18" max="18" width="8.85546875" style="48" customWidth="1"/>
    <col min="19" max="19" width="10.28515625" style="48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40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</row>
    <row r="2" spans="2:21" ht="16.5" customHeight="1" x14ac:dyDescent="0.3">
      <c r="B2" s="230" t="s">
        <v>75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</row>
    <row r="3" spans="2:21" ht="16.5" customHeight="1" x14ac:dyDescent="0.3">
      <c r="B3" s="29"/>
      <c r="C3" s="47"/>
      <c r="D3" s="47"/>
      <c r="E3" s="47"/>
      <c r="F3" s="47"/>
      <c r="G3" s="47"/>
      <c r="H3" s="47"/>
      <c r="I3" s="47"/>
      <c r="J3" s="47"/>
      <c r="K3" s="46"/>
      <c r="L3" s="46"/>
      <c r="M3" s="46"/>
      <c r="N3" s="46"/>
      <c r="O3" s="46"/>
      <c r="P3" s="226"/>
      <c r="Q3" s="226"/>
      <c r="R3" s="226"/>
      <c r="S3" s="226"/>
    </row>
    <row r="4" spans="2:21" ht="30" customHeight="1" x14ac:dyDescent="0.2">
      <c r="B4" s="228" t="s">
        <v>14</v>
      </c>
      <c r="C4" s="221" t="s">
        <v>211</v>
      </c>
      <c r="D4" s="270" t="s">
        <v>68</v>
      </c>
      <c r="E4" s="236" t="s">
        <v>74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</row>
    <row r="5" spans="2:21" ht="23.25" customHeight="1" x14ac:dyDescent="0.2">
      <c r="B5" s="228"/>
      <c r="C5" s="269"/>
      <c r="D5" s="271"/>
      <c r="E5" s="221" t="s">
        <v>15</v>
      </c>
      <c r="F5" s="221" t="s">
        <v>69</v>
      </c>
      <c r="G5" s="275" t="s">
        <v>27</v>
      </c>
      <c r="H5" s="221" t="s">
        <v>70</v>
      </c>
      <c r="I5" s="275" t="s">
        <v>27</v>
      </c>
      <c r="J5" s="272" t="s">
        <v>57</v>
      </c>
      <c r="K5" s="273"/>
      <c r="L5" s="273"/>
      <c r="M5" s="273"/>
      <c r="N5" s="273"/>
      <c r="O5" s="273"/>
      <c r="P5" s="273"/>
      <c r="Q5" s="273"/>
      <c r="R5" s="273"/>
      <c r="S5" s="274"/>
    </row>
    <row r="6" spans="2:21" ht="165.75" customHeight="1" thickBot="1" x14ac:dyDescent="0.25">
      <c r="B6" s="228"/>
      <c r="C6" s="269"/>
      <c r="D6" s="271"/>
      <c r="E6" s="269"/>
      <c r="F6" s="269"/>
      <c r="G6" s="271"/>
      <c r="H6" s="269"/>
      <c r="I6" s="271"/>
      <c r="J6" s="24" t="s">
        <v>154</v>
      </c>
      <c r="K6" s="23" t="s">
        <v>27</v>
      </c>
      <c r="L6" s="24" t="s">
        <v>169</v>
      </c>
      <c r="M6" s="23" t="s">
        <v>27</v>
      </c>
      <c r="N6" s="24" t="s">
        <v>71</v>
      </c>
      <c r="O6" s="23" t="s">
        <v>27</v>
      </c>
      <c r="P6" s="24" t="s">
        <v>72</v>
      </c>
      <c r="Q6" s="23" t="s">
        <v>27</v>
      </c>
      <c r="R6" s="24" t="s">
        <v>73</v>
      </c>
      <c r="S6" s="23" t="s">
        <v>27</v>
      </c>
    </row>
    <row r="7" spans="2:21" ht="30" customHeight="1" thickBot="1" x14ac:dyDescent="0.3">
      <c r="B7" s="106" t="s">
        <v>0</v>
      </c>
      <c r="C7" s="136">
        <v>40</v>
      </c>
      <c r="D7" s="99">
        <f>C7/'8. Кол-во гос.органов'!C6</f>
        <v>0.95238095238095233</v>
      </c>
      <c r="E7" s="115">
        <f>F7+H7</f>
        <v>1705</v>
      </c>
      <c r="F7" s="96">
        <v>545</v>
      </c>
      <c r="G7" s="99">
        <f>F7/E7</f>
        <v>0.31964809384164222</v>
      </c>
      <c r="H7" s="96">
        <v>1160</v>
      </c>
      <c r="I7" s="99">
        <f>H7/E7</f>
        <v>0.68035190615835772</v>
      </c>
      <c r="J7" s="96">
        <v>1030</v>
      </c>
      <c r="K7" s="99">
        <f>J7/E7</f>
        <v>0.60410557184750735</v>
      </c>
      <c r="L7" s="96">
        <v>283</v>
      </c>
      <c r="M7" s="99">
        <f>L7/E7</f>
        <v>0.16598240469208211</v>
      </c>
      <c r="N7" s="96">
        <v>364</v>
      </c>
      <c r="O7" s="99">
        <f>N7/E7</f>
        <v>0.21348973607038124</v>
      </c>
      <c r="P7" s="96">
        <v>27</v>
      </c>
      <c r="Q7" s="99">
        <f>P7/E7</f>
        <v>1.5835777126099706E-2</v>
      </c>
      <c r="R7" s="96">
        <v>1</v>
      </c>
      <c r="S7" s="99">
        <f>R7/E7</f>
        <v>5.8651026392961877E-4</v>
      </c>
      <c r="U7" s="49" t="b">
        <f>F7+H7=J7+L7+N7+P7+R7</f>
        <v>1</v>
      </c>
    </row>
    <row r="8" spans="2:21" ht="30" customHeight="1" thickBot="1" x14ac:dyDescent="0.3">
      <c r="B8" s="106" t="s">
        <v>1</v>
      </c>
      <c r="C8" s="136">
        <v>24</v>
      </c>
      <c r="D8" s="99">
        <f>C8/'8. Кол-во гос.органов'!C7</f>
        <v>0.92307692307692313</v>
      </c>
      <c r="E8" s="115">
        <f t="shared" ref="E8:E21" si="0">F8+H8</f>
        <v>425</v>
      </c>
      <c r="F8" s="96">
        <v>126</v>
      </c>
      <c r="G8" s="99">
        <f t="shared" ref="G8:G21" si="1">F8/E8</f>
        <v>0.2964705882352941</v>
      </c>
      <c r="H8" s="96">
        <v>299</v>
      </c>
      <c r="I8" s="99">
        <f t="shared" ref="I8:I21" si="2">H8/E8</f>
        <v>0.70352941176470585</v>
      </c>
      <c r="J8" s="96">
        <v>139</v>
      </c>
      <c r="K8" s="99">
        <f t="shared" ref="K8:K21" si="3">J8/E8</f>
        <v>0.32705882352941179</v>
      </c>
      <c r="L8" s="96">
        <v>101</v>
      </c>
      <c r="M8" s="99">
        <f t="shared" ref="M8:M21" si="4">L8/E8</f>
        <v>0.23764705882352941</v>
      </c>
      <c r="N8" s="96">
        <v>175</v>
      </c>
      <c r="O8" s="99">
        <f t="shared" ref="O8:O21" si="5">N8/E8</f>
        <v>0.41176470588235292</v>
      </c>
      <c r="P8" s="96">
        <v>9</v>
      </c>
      <c r="Q8" s="99">
        <f t="shared" ref="Q8:Q21" si="6">P8/E8</f>
        <v>2.1176470588235293E-2</v>
      </c>
      <c r="R8" s="96">
        <v>1</v>
      </c>
      <c r="S8" s="99">
        <f t="shared" ref="S8:S21" si="7">R8/E8</f>
        <v>2.352941176470588E-3</v>
      </c>
      <c r="U8" s="49" t="b">
        <f t="shared" ref="U8:U21" si="8">F8+H8=J8+L8+N8+P8+R8</f>
        <v>1</v>
      </c>
    </row>
    <row r="9" spans="2:21" ht="30" customHeight="1" thickBot="1" x14ac:dyDescent="0.3">
      <c r="B9" s="106" t="s">
        <v>2</v>
      </c>
      <c r="C9" s="136">
        <v>21</v>
      </c>
      <c r="D9" s="99">
        <f>C9/'8. Кол-во гос.органов'!C8</f>
        <v>0.84</v>
      </c>
      <c r="E9" s="115">
        <f t="shared" si="0"/>
        <v>348</v>
      </c>
      <c r="F9" s="96">
        <v>150</v>
      </c>
      <c r="G9" s="99">
        <f t="shared" si="1"/>
        <v>0.43103448275862066</v>
      </c>
      <c r="H9" s="96">
        <v>198</v>
      </c>
      <c r="I9" s="99">
        <f t="shared" si="2"/>
        <v>0.56896551724137934</v>
      </c>
      <c r="J9" s="96">
        <v>236</v>
      </c>
      <c r="K9" s="99">
        <f t="shared" si="3"/>
        <v>0.67816091954022983</v>
      </c>
      <c r="L9" s="96">
        <v>34</v>
      </c>
      <c r="M9" s="99">
        <f t="shared" si="4"/>
        <v>9.7701149425287362E-2</v>
      </c>
      <c r="N9" s="96">
        <v>78</v>
      </c>
      <c r="O9" s="99">
        <f t="shared" si="5"/>
        <v>0.22413793103448276</v>
      </c>
      <c r="P9" s="96">
        <v>0</v>
      </c>
      <c r="Q9" s="99">
        <f t="shared" si="6"/>
        <v>0</v>
      </c>
      <c r="R9" s="96">
        <v>0</v>
      </c>
      <c r="S9" s="99">
        <f t="shared" si="7"/>
        <v>0</v>
      </c>
      <c r="U9" s="49" t="b">
        <f t="shared" si="8"/>
        <v>1</v>
      </c>
    </row>
    <row r="10" spans="2:21" ht="30" customHeight="1" thickBot="1" x14ac:dyDescent="0.3">
      <c r="B10" s="106" t="s">
        <v>3</v>
      </c>
      <c r="C10" s="136">
        <v>41</v>
      </c>
      <c r="D10" s="99">
        <f>C10/'8. Кол-во гос.органов'!C9</f>
        <v>0.78846153846153844</v>
      </c>
      <c r="E10" s="115">
        <f t="shared" si="0"/>
        <v>2143</v>
      </c>
      <c r="F10" s="96">
        <v>651</v>
      </c>
      <c r="G10" s="99">
        <f t="shared" si="1"/>
        <v>0.30377974801679886</v>
      </c>
      <c r="H10" s="96">
        <v>1492</v>
      </c>
      <c r="I10" s="99">
        <f t="shared" si="2"/>
        <v>0.69622025198320114</v>
      </c>
      <c r="J10" s="96">
        <v>673</v>
      </c>
      <c r="K10" s="99">
        <f t="shared" si="3"/>
        <v>0.31404573028464772</v>
      </c>
      <c r="L10" s="96">
        <v>135</v>
      </c>
      <c r="M10" s="99">
        <f t="shared" si="4"/>
        <v>6.2995800279981334E-2</v>
      </c>
      <c r="N10" s="96">
        <v>1313</v>
      </c>
      <c r="O10" s="99">
        <f t="shared" si="5"/>
        <v>0.61269248716752212</v>
      </c>
      <c r="P10" s="96">
        <v>18</v>
      </c>
      <c r="Q10" s="99">
        <f t="shared" si="6"/>
        <v>8.3994400373308443E-3</v>
      </c>
      <c r="R10" s="96">
        <v>4</v>
      </c>
      <c r="S10" s="99">
        <f t="shared" si="7"/>
        <v>1.8665422305179655E-3</v>
      </c>
      <c r="U10" s="49" t="b">
        <f t="shared" si="8"/>
        <v>1</v>
      </c>
    </row>
    <row r="11" spans="2:21" ht="30" customHeight="1" thickBot="1" x14ac:dyDescent="0.3">
      <c r="B11" s="106" t="s">
        <v>4</v>
      </c>
      <c r="C11" s="136">
        <v>30</v>
      </c>
      <c r="D11" s="99">
        <f>C11/'8. Кол-во гос.органов'!C10</f>
        <v>0.9375</v>
      </c>
      <c r="E11" s="115">
        <f t="shared" si="0"/>
        <v>512</v>
      </c>
      <c r="F11" s="96">
        <v>156</v>
      </c>
      <c r="G11" s="99">
        <f t="shared" si="1"/>
        <v>0.3046875</v>
      </c>
      <c r="H11" s="96">
        <v>356</v>
      </c>
      <c r="I11" s="99">
        <f t="shared" si="2"/>
        <v>0.6953125</v>
      </c>
      <c r="J11" s="96">
        <v>149</v>
      </c>
      <c r="K11" s="99">
        <f t="shared" si="3"/>
        <v>0.291015625</v>
      </c>
      <c r="L11" s="96">
        <v>126</v>
      </c>
      <c r="M11" s="99">
        <f t="shared" si="4"/>
        <v>0.24609375</v>
      </c>
      <c r="N11" s="96">
        <v>217</v>
      </c>
      <c r="O11" s="99">
        <f t="shared" si="5"/>
        <v>0.423828125</v>
      </c>
      <c r="P11" s="96">
        <v>19</v>
      </c>
      <c r="Q11" s="99">
        <f t="shared" si="6"/>
        <v>3.7109375E-2</v>
      </c>
      <c r="R11" s="96">
        <v>1</v>
      </c>
      <c r="S11" s="99">
        <f t="shared" si="7"/>
        <v>1.953125E-3</v>
      </c>
      <c r="U11" s="49" t="b">
        <f t="shared" si="8"/>
        <v>1</v>
      </c>
    </row>
    <row r="12" spans="2:21" ht="30" customHeight="1" thickBot="1" x14ac:dyDescent="0.3">
      <c r="B12" s="106" t="s">
        <v>5</v>
      </c>
      <c r="C12" s="174">
        <v>24</v>
      </c>
      <c r="D12" s="99">
        <f>C12/'8. Кол-во гос.органов'!C11</f>
        <v>1</v>
      </c>
      <c r="E12" s="115">
        <f t="shared" si="0"/>
        <v>674</v>
      </c>
      <c r="F12" s="118">
        <v>342</v>
      </c>
      <c r="G12" s="99">
        <f t="shared" si="1"/>
        <v>0.50741839762611274</v>
      </c>
      <c r="H12" s="97">
        <v>332</v>
      </c>
      <c r="I12" s="99">
        <f t="shared" si="2"/>
        <v>0.49258160237388726</v>
      </c>
      <c r="J12" s="97">
        <v>629</v>
      </c>
      <c r="K12" s="99">
        <f t="shared" si="3"/>
        <v>0.93323442136498513</v>
      </c>
      <c r="L12" s="97">
        <v>15</v>
      </c>
      <c r="M12" s="99">
        <f t="shared" si="4"/>
        <v>2.2255192878338281E-2</v>
      </c>
      <c r="N12" s="96">
        <v>30</v>
      </c>
      <c r="O12" s="99">
        <f t="shared" si="5"/>
        <v>4.4510385756676561E-2</v>
      </c>
      <c r="P12" s="96">
        <v>0</v>
      </c>
      <c r="Q12" s="99">
        <f t="shared" si="6"/>
        <v>0</v>
      </c>
      <c r="R12" s="96">
        <v>0</v>
      </c>
      <c r="S12" s="99">
        <f t="shared" si="7"/>
        <v>0</v>
      </c>
      <c r="U12" s="49" t="b">
        <f t="shared" si="8"/>
        <v>1</v>
      </c>
    </row>
    <row r="13" spans="2:21" ht="30" customHeight="1" thickBot="1" x14ac:dyDescent="0.3">
      <c r="B13" s="106" t="s">
        <v>6</v>
      </c>
      <c r="C13" s="136">
        <v>39</v>
      </c>
      <c r="D13" s="99">
        <f>C13/'8. Кол-во гос.органов'!C12</f>
        <v>1</v>
      </c>
      <c r="E13" s="115">
        <f t="shared" si="0"/>
        <v>4436</v>
      </c>
      <c r="F13" s="96">
        <v>1680</v>
      </c>
      <c r="G13" s="99">
        <f t="shared" si="1"/>
        <v>0.3787195671776375</v>
      </c>
      <c r="H13" s="96">
        <v>2756</v>
      </c>
      <c r="I13" s="99">
        <f t="shared" si="2"/>
        <v>0.62128043282236245</v>
      </c>
      <c r="J13" s="96">
        <v>3092</v>
      </c>
      <c r="K13" s="99">
        <f t="shared" si="3"/>
        <v>0.69702434625789</v>
      </c>
      <c r="L13" s="96">
        <v>353</v>
      </c>
      <c r="M13" s="99">
        <f t="shared" si="4"/>
        <v>7.9576194770063113E-2</v>
      </c>
      <c r="N13" s="96">
        <v>991</v>
      </c>
      <c r="O13" s="99">
        <f t="shared" si="5"/>
        <v>0.22339945897204688</v>
      </c>
      <c r="P13" s="96">
        <v>0</v>
      </c>
      <c r="Q13" s="99">
        <f t="shared" si="6"/>
        <v>0</v>
      </c>
      <c r="R13" s="96">
        <v>0</v>
      </c>
      <c r="S13" s="99">
        <f t="shared" si="7"/>
        <v>0</v>
      </c>
      <c r="U13" s="49" t="b">
        <f t="shared" si="8"/>
        <v>1</v>
      </c>
    </row>
    <row r="14" spans="2:21" ht="30" customHeight="1" thickBot="1" x14ac:dyDescent="0.3">
      <c r="B14" s="106" t="s">
        <v>7</v>
      </c>
      <c r="C14" s="136">
        <v>34</v>
      </c>
      <c r="D14" s="99">
        <f>C14/'8. Кол-во гос.органов'!C13</f>
        <v>1</v>
      </c>
      <c r="E14" s="115">
        <f t="shared" si="0"/>
        <v>956</v>
      </c>
      <c r="F14" s="96">
        <v>274</v>
      </c>
      <c r="G14" s="99">
        <f t="shared" si="1"/>
        <v>0.28661087866108786</v>
      </c>
      <c r="H14" s="96">
        <v>682</v>
      </c>
      <c r="I14" s="99">
        <f t="shared" si="2"/>
        <v>0.71338912133891208</v>
      </c>
      <c r="J14" s="96">
        <v>516</v>
      </c>
      <c r="K14" s="99">
        <f t="shared" si="3"/>
        <v>0.53974895397489542</v>
      </c>
      <c r="L14" s="96">
        <v>164</v>
      </c>
      <c r="M14" s="99">
        <f t="shared" si="4"/>
        <v>0.17154811715481172</v>
      </c>
      <c r="N14" s="96">
        <v>273</v>
      </c>
      <c r="O14" s="99">
        <f t="shared" si="5"/>
        <v>0.28556485355648537</v>
      </c>
      <c r="P14" s="96">
        <v>3</v>
      </c>
      <c r="Q14" s="99">
        <f t="shared" si="6"/>
        <v>3.1380753138075313E-3</v>
      </c>
      <c r="R14" s="96">
        <v>0</v>
      </c>
      <c r="S14" s="99">
        <f t="shared" si="7"/>
        <v>0</v>
      </c>
      <c r="U14" s="49" t="b">
        <f t="shared" si="8"/>
        <v>1</v>
      </c>
    </row>
    <row r="15" spans="2:21" ht="30" customHeight="1" thickBot="1" x14ac:dyDescent="0.3">
      <c r="B15" s="106" t="s">
        <v>8</v>
      </c>
      <c r="C15" s="136">
        <v>47</v>
      </c>
      <c r="D15" s="99">
        <f>C15/'8. Кол-во гос.органов'!C14</f>
        <v>1</v>
      </c>
      <c r="E15" s="115">
        <f t="shared" si="0"/>
        <v>3223</v>
      </c>
      <c r="F15" s="96">
        <v>718</v>
      </c>
      <c r="G15" s="99">
        <f t="shared" si="1"/>
        <v>0.22277381321749923</v>
      </c>
      <c r="H15" s="96">
        <v>2505</v>
      </c>
      <c r="I15" s="99">
        <f t="shared" si="2"/>
        <v>0.77722618678250077</v>
      </c>
      <c r="J15" s="96">
        <v>1678</v>
      </c>
      <c r="K15" s="99">
        <f t="shared" si="3"/>
        <v>0.52063295066708037</v>
      </c>
      <c r="L15" s="96">
        <v>473</v>
      </c>
      <c r="M15" s="99">
        <f t="shared" si="4"/>
        <v>0.14675767918088736</v>
      </c>
      <c r="N15" s="96">
        <v>1004</v>
      </c>
      <c r="O15" s="99">
        <f t="shared" si="5"/>
        <v>0.31151101458268693</v>
      </c>
      <c r="P15" s="96">
        <v>64</v>
      </c>
      <c r="Q15" s="99">
        <f t="shared" si="6"/>
        <v>1.9857275829972074E-2</v>
      </c>
      <c r="R15" s="96">
        <v>4</v>
      </c>
      <c r="S15" s="99">
        <f t="shared" si="7"/>
        <v>1.2410797393732546E-3</v>
      </c>
      <c r="U15" s="49" t="b">
        <f t="shared" si="8"/>
        <v>1</v>
      </c>
    </row>
    <row r="16" spans="2:21" ht="30" customHeight="1" thickBot="1" x14ac:dyDescent="0.3">
      <c r="B16" s="106" t="s">
        <v>9</v>
      </c>
      <c r="C16" s="136">
        <v>33</v>
      </c>
      <c r="D16" s="99">
        <f>C16/'8. Кол-во гос.органов'!C15</f>
        <v>1</v>
      </c>
      <c r="E16" s="115">
        <f t="shared" si="0"/>
        <v>605</v>
      </c>
      <c r="F16" s="96">
        <v>274</v>
      </c>
      <c r="G16" s="99">
        <f t="shared" si="1"/>
        <v>0.45289256198347105</v>
      </c>
      <c r="H16" s="96">
        <v>331</v>
      </c>
      <c r="I16" s="99">
        <f t="shared" si="2"/>
        <v>0.54710743801652895</v>
      </c>
      <c r="J16" s="96">
        <v>177</v>
      </c>
      <c r="K16" s="99">
        <f t="shared" si="3"/>
        <v>0.29256198347107437</v>
      </c>
      <c r="L16" s="96">
        <v>232</v>
      </c>
      <c r="M16" s="99">
        <f t="shared" si="4"/>
        <v>0.38347107438016531</v>
      </c>
      <c r="N16" s="96">
        <v>193</v>
      </c>
      <c r="O16" s="99">
        <f t="shared" si="5"/>
        <v>0.31900826446280994</v>
      </c>
      <c r="P16" s="96">
        <v>1</v>
      </c>
      <c r="Q16" s="99">
        <f t="shared" si="6"/>
        <v>1.652892561983471E-3</v>
      </c>
      <c r="R16" s="96">
        <v>2</v>
      </c>
      <c r="S16" s="99">
        <f t="shared" si="7"/>
        <v>3.3057851239669421E-3</v>
      </c>
      <c r="U16" s="49" t="b">
        <f t="shared" si="8"/>
        <v>1</v>
      </c>
    </row>
    <row r="17" spans="2:21" ht="30" customHeight="1" thickBot="1" x14ac:dyDescent="0.3">
      <c r="B17" s="106" t="s">
        <v>10</v>
      </c>
      <c r="C17" s="136">
        <v>24</v>
      </c>
      <c r="D17" s="99">
        <f>C17/'8. Кол-во гос.органов'!C16</f>
        <v>0.96</v>
      </c>
      <c r="E17" s="115">
        <f t="shared" si="0"/>
        <v>390</v>
      </c>
      <c r="F17" s="96">
        <v>102</v>
      </c>
      <c r="G17" s="99">
        <f t="shared" si="1"/>
        <v>0.26153846153846155</v>
      </c>
      <c r="H17" s="96">
        <v>288</v>
      </c>
      <c r="I17" s="99">
        <f t="shared" si="2"/>
        <v>0.7384615384615385</v>
      </c>
      <c r="J17" s="96">
        <v>167</v>
      </c>
      <c r="K17" s="99">
        <f t="shared" si="3"/>
        <v>0.42820512820512818</v>
      </c>
      <c r="L17" s="96">
        <v>33</v>
      </c>
      <c r="M17" s="99">
        <f t="shared" si="4"/>
        <v>8.461538461538462E-2</v>
      </c>
      <c r="N17" s="96">
        <v>186</v>
      </c>
      <c r="O17" s="99">
        <f t="shared" si="5"/>
        <v>0.47692307692307695</v>
      </c>
      <c r="P17" s="96">
        <v>3</v>
      </c>
      <c r="Q17" s="99">
        <f t="shared" si="6"/>
        <v>7.6923076923076927E-3</v>
      </c>
      <c r="R17" s="96">
        <v>1</v>
      </c>
      <c r="S17" s="99">
        <f t="shared" si="7"/>
        <v>2.5641025641025641E-3</v>
      </c>
      <c r="U17" s="49" t="b">
        <f t="shared" si="8"/>
        <v>1</v>
      </c>
    </row>
    <row r="18" spans="2:21" ht="30" customHeight="1" thickBot="1" x14ac:dyDescent="0.3">
      <c r="B18" s="106" t="s">
        <v>11</v>
      </c>
      <c r="C18" s="136">
        <v>27</v>
      </c>
      <c r="D18" s="99">
        <f>C18/'8. Кол-во гос.органов'!C17</f>
        <v>0.65853658536585369</v>
      </c>
      <c r="E18" s="115">
        <f t="shared" si="0"/>
        <v>1176</v>
      </c>
      <c r="F18" s="96">
        <v>392</v>
      </c>
      <c r="G18" s="99">
        <f t="shared" si="1"/>
        <v>0.33333333333333331</v>
      </c>
      <c r="H18" s="96">
        <v>784</v>
      </c>
      <c r="I18" s="99">
        <f t="shared" si="2"/>
        <v>0.66666666666666663</v>
      </c>
      <c r="J18" s="96">
        <v>1017</v>
      </c>
      <c r="K18" s="99">
        <f t="shared" si="3"/>
        <v>0.86479591836734693</v>
      </c>
      <c r="L18" s="96">
        <v>23</v>
      </c>
      <c r="M18" s="99">
        <f t="shared" si="4"/>
        <v>1.9557823129251702E-2</v>
      </c>
      <c r="N18" s="96">
        <v>136</v>
      </c>
      <c r="O18" s="99">
        <f t="shared" si="5"/>
        <v>0.11564625850340136</v>
      </c>
      <c r="P18" s="96">
        <v>0</v>
      </c>
      <c r="Q18" s="99">
        <f t="shared" si="6"/>
        <v>0</v>
      </c>
      <c r="R18" s="96">
        <v>0</v>
      </c>
      <c r="S18" s="99">
        <f t="shared" si="7"/>
        <v>0</v>
      </c>
      <c r="U18" s="49" t="b">
        <f t="shared" si="8"/>
        <v>1</v>
      </c>
    </row>
    <row r="19" spans="2:21" ht="30" customHeight="1" thickBot="1" x14ac:dyDescent="0.3">
      <c r="B19" s="106" t="s">
        <v>12</v>
      </c>
      <c r="C19" s="136">
        <v>26</v>
      </c>
      <c r="D19" s="99">
        <f>C19/'8. Кол-во гос.органов'!C18</f>
        <v>0.61904761904761907</v>
      </c>
      <c r="E19" s="115">
        <f t="shared" si="0"/>
        <v>454</v>
      </c>
      <c r="F19" s="96">
        <v>144</v>
      </c>
      <c r="G19" s="99">
        <f t="shared" si="1"/>
        <v>0.31718061674008813</v>
      </c>
      <c r="H19" s="96">
        <v>310</v>
      </c>
      <c r="I19" s="99">
        <f t="shared" si="2"/>
        <v>0.68281938325991187</v>
      </c>
      <c r="J19" s="96">
        <v>277</v>
      </c>
      <c r="K19" s="99">
        <f t="shared" si="3"/>
        <v>0.61013215859030834</v>
      </c>
      <c r="L19" s="96">
        <v>24</v>
      </c>
      <c r="M19" s="99">
        <f t="shared" si="4"/>
        <v>5.2863436123348019E-2</v>
      </c>
      <c r="N19" s="96">
        <v>150</v>
      </c>
      <c r="O19" s="99">
        <f t="shared" si="5"/>
        <v>0.33039647577092512</v>
      </c>
      <c r="P19" s="96">
        <v>0</v>
      </c>
      <c r="Q19" s="99">
        <f t="shared" si="6"/>
        <v>0</v>
      </c>
      <c r="R19" s="96">
        <v>3</v>
      </c>
      <c r="S19" s="99">
        <f t="shared" si="7"/>
        <v>6.6079295154185024E-3</v>
      </c>
      <c r="U19" s="49" t="b">
        <f t="shared" si="8"/>
        <v>1</v>
      </c>
    </row>
    <row r="20" spans="2:21" ht="30" customHeight="1" thickBot="1" x14ac:dyDescent="0.3">
      <c r="B20" s="106" t="s">
        <v>13</v>
      </c>
      <c r="C20" s="136">
        <v>24</v>
      </c>
      <c r="D20" s="99">
        <f>C20/'8. Кол-во гос.органов'!C19</f>
        <v>1</v>
      </c>
      <c r="E20" s="115">
        <f t="shared" si="0"/>
        <v>550</v>
      </c>
      <c r="F20" s="96">
        <v>146</v>
      </c>
      <c r="G20" s="99">
        <f t="shared" si="1"/>
        <v>0.26545454545454544</v>
      </c>
      <c r="H20" s="96">
        <v>404</v>
      </c>
      <c r="I20" s="99">
        <f t="shared" si="2"/>
        <v>0.7345454545454545</v>
      </c>
      <c r="J20" s="96">
        <v>217</v>
      </c>
      <c r="K20" s="99">
        <f t="shared" si="3"/>
        <v>0.39454545454545453</v>
      </c>
      <c r="L20" s="96">
        <v>55</v>
      </c>
      <c r="M20" s="99">
        <f t="shared" si="4"/>
        <v>0.1</v>
      </c>
      <c r="N20" s="96">
        <v>278</v>
      </c>
      <c r="O20" s="99">
        <f t="shared" si="5"/>
        <v>0.50545454545454549</v>
      </c>
      <c r="P20" s="96">
        <v>0</v>
      </c>
      <c r="Q20" s="99">
        <f t="shared" si="6"/>
        <v>0</v>
      </c>
      <c r="R20" s="96">
        <v>0</v>
      </c>
      <c r="S20" s="99">
        <f t="shared" si="7"/>
        <v>0</v>
      </c>
      <c r="U20" s="49" t="b">
        <f t="shared" si="8"/>
        <v>1</v>
      </c>
    </row>
    <row r="21" spans="2:21" ht="30" customHeight="1" thickBot="1" x14ac:dyDescent="0.3">
      <c r="B21" s="107" t="s">
        <v>16</v>
      </c>
      <c r="C21" s="154">
        <f>SUM(C7:C20)</f>
        <v>434</v>
      </c>
      <c r="D21" s="101">
        <f>C21/'8. Кол-во гос.органов'!C20</f>
        <v>0.89300411522633749</v>
      </c>
      <c r="E21" s="116">
        <f t="shared" si="0"/>
        <v>17597</v>
      </c>
      <c r="F21" s="102">
        <f>SUM(F7:F20)</f>
        <v>5700</v>
      </c>
      <c r="G21" s="101">
        <f t="shared" si="1"/>
        <v>0.32391884980394386</v>
      </c>
      <c r="H21" s="102">
        <f>SUM(H7:H20)</f>
        <v>11897</v>
      </c>
      <c r="I21" s="101">
        <f t="shared" si="2"/>
        <v>0.67608115019605619</v>
      </c>
      <c r="J21" s="102">
        <f>SUM(J7:J20)</f>
        <v>9997</v>
      </c>
      <c r="K21" s="101">
        <f t="shared" si="3"/>
        <v>0.56810820026140818</v>
      </c>
      <c r="L21" s="102">
        <f>SUM(L7:L20)</f>
        <v>2051</v>
      </c>
      <c r="M21" s="101">
        <f t="shared" si="4"/>
        <v>0.11655395806103314</v>
      </c>
      <c r="N21" s="102">
        <f>SUM(N7:N20)</f>
        <v>5388</v>
      </c>
      <c r="O21" s="101">
        <f t="shared" si="5"/>
        <v>0.30618855486730695</v>
      </c>
      <c r="P21" s="102">
        <f>SUM(P7:P20)</f>
        <v>144</v>
      </c>
      <c r="Q21" s="101">
        <f t="shared" si="6"/>
        <v>8.1832130476785815E-3</v>
      </c>
      <c r="R21" s="102">
        <f>SUM(R7:R20)</f>
        <v>17</v>
      </c>
      <c r="S21" s="101">
        <f t="shared" si="7"/>
        <v>9.6607376257316587E-4</v>
      </c>
      <c r="U21" s="49" t="b">
        <f t="shared" si="8"/>
        <v>1</v>
      </c>
    </row>
    <row r="22" spans="2:21" ht="15" customHeight="1" x14ac:dyDescent="0.25">
      <c r="B22" s="180"/>
      <c r="C22" s="181"/>
      <c r="D22" s="182"/>
      <c r="E22" s="183"/>
      <c r="F22" s="184"/>
      <c r="G22" s="182"/>
      <c r="H22" s="184"/>
      <c r="I22" s="182"/>
      <c r="J22" s="184"/>
      <c r="K22" s="182"/>
      <c r="L22" s="184"/>
      <c r="M22" s="182"/>
      <c r="N22" s="184"/>
      <c r="O22" s="182"/>
      <c r="P22" s="184"/>
      <c r="Q22" s="182"/>
      <c r="R22" s="184"/>
      <c r="S22" s="182"/>
      <c r="U22" s="179"/>
    </row>
    <row r="23" spans="2:21" ht="37.5" customHeight="1" x14ac:dyDescent="0.2">
      <c r="B23" s="268" t="s">
        <v>212</v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</row>
  </sheetData>
  <sheetProtection formatCells="0" formatColumns="0" formatRows="0" selectLockedCells="1"/>
  <mergeCells count="13">
    <mergeCell ref="P3:S3"/>
    <mergeCell ref="B23:S23"/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8D18-3170-4779-BB49-3A573BCFF516}">
  <sheetPr>
    <pageSetUpPr fitToPage="1"/>
  </sheetPr>
  <dimension ref="B1:N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2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0" t="s">
        <v>78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28" t="s">
        <v>14</v>
      </c>
      <c r="C4" s="234" t="s">
        <v>171</v>
      </c>
      <c r="D4" s="234"/>
      <c r="E4" s="276" t="s">
        <v>57</v>
      </c>
      <c r="F4" s="276"/>
      <c r="G4" s="276"/>
      <c r="H4" s="276"/>
      <c r="I4" s="276"/>
      <c r="J4" s="276"/>
      <c r="K4" s="276"/>
      <c r="L4" s="276"/>
    </row>
    <row r="5" spans="2:14" ht="128.25" customHeight="1" x14ac:dyDescent="0.2">
      <c r="B5" s="228"/>
      <c r="C5" s="234"/>
      <c r="D5" s="234"/>
      <c r="E5" s="234" t="s">
        <v>180</v>
      </c>
      <c r="F5" s="234"/>
      <c r="G5" s="240" t="s">
        <v>182</v>
      </c>
      <c r="H5" s="242"/>
      <c r="I5" s="234" t="s">
        <v>183</v>
      </c>
      <c r="J5" s="234"/>
      <c r="K5" s="228" t="s">
        <v>181</v>
      </c>
      <c r="L5" s="228"/>
      <c r="N5" s="264" t="s">
        <v>170</v>
      </c>
    </row>
    <row r="6" spans="2:14" ht="49.5" customHeight="1" x14ac:dyDescent="0.2">
      <c r="B6" s="228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64"/>
    </row>
    <row r="7" spans="2:14" ht="30" customHeight="1" x14ac:dyDescent="0.2">
      <c r="B7" s="106" t="s">
        <v>0</v>
      </c>
      <c r="C7" s="115">
        <f>E7+G7+I7+K7</f>
        <v>554</v>
      </c>
      <c r="D7" s="115">
        <f>F7+H7+J7+L7</f>
        <v>373</v>
      </c>
      <c r="E7" s="96">
        <v>423</v>
      </c>
      <c r="F7" s="96">
        <v>269</v>
      </c>
      <c r="G7" s="96">
        <v>124</v>
      </c>
      <c r="H7" s="96">
        <v>93</v>
      </c>
      <c r="I7" s="96">
        <v>7</v>
      </c>
      <c r="J7" s="96">
        <v>10</v>
      </c>
      <c r="K7" s="96">
        <v>0</v>
      </c>
      <c r="L7" s="96">
        <v>1</v>
      </c>
      <c r="N7" s="79">
        <f>H7/D7</f>
        <v>0.24932975871313673</v>
      </c>
    </row>
    <row r="8" spans="2:14" ht="30" customHeight="1" x14ac:dyDescent="0.2">
      <c r="B8" s="106" t="s">
        <v>1</v>
      </c>
      <c r="C8" s="115">
        <f t="shared" ref="C8:C21" si="0">E8+G8+I8+K8</f>
        <v>344</v>
      </c>
      <c r="D8" s="115">
        <f t="shared" ref="D8:D21" si="1">F8+H8+J8+L8</f>
        <v>178</v>
      </c>
      <c r="E8" s="96">
        <v>231</v>
      </c>
      <c r="F8" s="96">
        <v>127</v>
      </c>
      <c r="G8" s="96">
        <v>111</v>
      </c>
      <c r="H8" s="96">
        <v>51</v>
      </c>
      <c r="I8" s="96">
        <v>2</v>
      </c>
      <c r="J8" s="96">
        <v>0</v>
      </c>
      <c r="K8" s="96">
        <v>0</v>
      </c>
      <c r="L8" s="96">
        <v>0</v>
      </c>
      <c r="N8" s="79">
        <f t="shared" ref="N8:N21" si="2">H8/D8</f>
        <v>0.28651685393258425</v>
      </c>
    </row>
    <row r="9" spans="2:14" ht="30" customHeight="1" x14ac:dyDescent="0.2">
      <c r="B9" s="106" t="s">
        <v>2</v>
      </c>
      <c r="C9" s="115">
        <f t="shared" si="0"/>
        <v>188</v>
      </c>
      <c r="D9" s="115">
        <f t="shared" si="1"/>
        <v>220</v>
      </c>
      <c r="E9" s="96">
        <v>144</v>
      </c>
      <c r="F9" s="96">
        <v>177</v>
      </c>
      <c r="G9" s="96">
        <v>44</v>
      </c>
      <c r="H9" s="96">
        <v>43</v>
      </c>
      <c r="I9" s="96">
        <v>0</v>
      </c>
      <c r="J9" s="96">
        <v>0</v>
      </c>
      <c r="K9" s="96">
        <v>0</v>
      </c>
      <c r="L9" s="96">
        <v>0</v>
      </c>
      <c r="N9" s="79">
        <f t="shared" si="2"/>
        <v>0.19545454545454546</v>
      </c>
    </row>
    <row r="10" spans="2:14" ht="30" customHeight="1" x14ac:dyDescent="0.2">
      <c r="B10" s="106" t="s">
        <v>3</v>
      </c>
      <c r="C10" s="115">
        <f t="shared" si="0"/>
        <v>1689</v>
      </c>
      <c r="D10" s="115">
        <f t="shared" si="1"/>
        <v>945</v>
      </c>
      <c r="E10" s="96">
        <v>906</v>
      </c>
      <c r="F10" s="96">
        <v>615</v>
      </c>
      <c r="G10" s="96">
        <v>748</v>
      </c>
      <c r="H10" s="96">
        <v>312</v>
      </c>
      <c r="I10" s="96">
        <v>35</v>
      </c>
      <c r="J10" s="96">
        <v>12</v>
      </c>
      <c r="K10" s="96">
        <v>0</v>
      </c>
      <c r="L10" s="109">
        <v>6</v>
      </c>
      <c r="N10" s="79">
        <f t="shared" si="2"/>
        <v>0.33015873015873015</v>
      </c>
    </row>
    <row r="11" spans="2:14" ht="30" customHeight="1" x14ac:dyDescent="0.2">
      <c r="B11" s="106" t="s">
        <v>4</v>
      </c>
      <c r="C11" s="115">
        <f t="shared" si="0"/>
        <v>266</v>
      </c>
      <c r="D11" s="115">
        <f t="shared" si="1"/>
        <v>142</v>
      </c>
      <c r="E11" s="96">
        <v>136</v>
      </c>
      <c r="F11" s="96">
        <v>99</v>
      </c>
      <c r="G11" s="96">
        <v>129</v>
      </c>
      <c r="H11" s="96">
        <v>42</v>
      </c>
      <c r="I11" s="96">
        <v>1</v>
      </c>
      <c r="J11" s="96">
        <v>1</v>
      </c>
      <c r="K11" s="96">
        <v>0</v>
      </c>
      <c r="L11" s="96">
        <v>0</v>
      </c>
      <c r="N11" s="79">
        <f t="shared" si="2"/>
        <v>0.29577464788732394</v>
      </c>
    </row>
    <row r="12" spans="2:14" ht="30" customHeight="1" x14ac:dyDescent="0.2">
      <c r="B12" s="106" t="s">
        <v>5</v>
      </c>
      <c r="C12" s="115">
        <f t="shared" si="0"/>
        <v>135</v>
      </c>
      <c r="D12" s="115">
        <f t="shared" si="1"/>
        <v>185</v>
      </c>
      <c r="E12" s="96">
        <v>121</v>
      </c>
      <c r="F12" s="96">
        <v>162</v>
      </c>
      <c r="G12" s="96">
        <v>14</v>
      </c>
      <c r="H12" s="96">
        <v>23</v>
      </c>
      <c r="I12" s="96">
        <v>0</v>
      </c>
      <c r="J12" s="96">
        <v>0</v>
      </c>
      <c r="K12" s="96">
        <v>0</v>
      </c>
      <c r="L12" s="96">
        <v>0</v>
      </c>
      <c r="N12" s="79">
        <f t="shared" si="2"/>
        <v>0.12432432432432433</v>
      </c>
    </row>
    <row r="13" spans="2:14" ht="30" customHeight="1" x14ac:dyDescent="0.2">
      <c r="B13" s="106" t="s">
        <v>6</v>
      </c>
      <c r="C13" s="115">
        <f t="shared" si="0"/>
        <v>456</v>
      </c>
      <c r="D13" s="115">
        <f t="shared" si="1"/>
        <v>524</v>
      </c>
      <c r="E13" s="96">
        <v>183</v>
      </c>
      <c r="F13" s="96">
        <v>150</v>
      </c>
      <c r="G13" s="96">
        <v>273</v>
      </c>
      <c r="H13" s="96">
        <v>373</v>
      </c>
      <c r="I13" s="96">
        <v>0</v>
      </c>
      <c r="J13" s="96">
        <v>1</v>
      </c>
      <c r="K13" s="96">
        <v>0</v>
      </c>
      <c r="L13" s="96">
        <v>0</v>
      </c>
      <c r="N13" s="79">
        <f t="shared" si="2"/>
        <v>0.71183206106870234</v>
      </c>
    </row>
    <row r="14" spans="2:14" ht="30" customHeight="1" x14ac:dyDescent="0.2">
      <c r="B14" s="106" t="s">
        <v>7</v>
      </c>
      <c r="C14" s="115">
        <f t="shared" si="0"/>
        <v>319</v>
      </c>
      <c r="D14" s="115">
        <f t="shared" si="1"/>
        <v>293</v>
      </c>
      <c r="E14" s="96">
        <v>192</v>
      </c>
      <c r="F14" s="96">
        <v>187</v>
      </c>
      <c r="G14" s="96">
        <v>126</v>
      </c>
      <c r="H14" s="96">
        <v>104</v>
      </c>
      <c r="I14" s="96">
        <v>1</v>
      </c>
      <c r="J14" s="96">
        <v>2</v>
      </c>
      <c r="K14" s="96">
        <v>0</v>
      </c>
      <c r="L14" s="96">
        <v>0</v>
      </c>
      <c r="N14" s="79">
        <f t="shared" si="2"/>
        <v>0.35494880546075086</v>
      </c>
    </row>
    <row r="15" spans="2:14" ht="30" customHeight="1" x14ac:dyDescent="0.2">
      <c r="B15" s="106" t="s">
        <v>8</v>
      </c>
      <c r="C15" s="115">
        <f t="shared" si="0"/>
        <v>865</v>
      </c>
      <c r="D15" s="115">
        <f t="shared" si="1"/>
        <v>259</v>
      </c>
      <c r="E15" s="96">
        <v>367</v>
      </c>
      <c r="F15" s="96">
        <v>98</v>
      </c>
      <c r="G15" s="96">
        <v>492</v>
      </c>
      <c r="H15" s="96">
        <v>160</v>
      </c>
      <c r="I15" s="96">
        <v>6</v>
      </c>
      <c r="J15" s="96">
        <v>1</v>
      </c>
      <c r="K15" s="96">
        <v>0</v>
      </c>
      <c r="L15" s="96">
        <v>0</v>
      </c>
      <c r="N15" s="79">
        <f t="shared" si="2"/>
        <v>0.61776061776061775</v>
      </c>
    </row>
    <row r="16" spans="2:14" ht="30" customHeight="1" x14ac:dyDescent="0.2">
      <c r="B16" s="106" t="s">
        <v>9</v>
      </c>
      <c r="C16" s="115">
        <f t="shared" si="0"/>
        <v>449</v>
      </c>
      <c r="D16" s="115">
        <f t="shared" si="1"/>
        <v>392</v>
      </c>
      <c r="E16" s="96">
        <v>341</v>
      </c>
      <c r="F16" s="96">
        <v>287</v>
      </c>
      <c r="G16" s="96">
        <v>104</v>
      </c>
      <c r="H16" s="96">
        <v>99</v>
      </c>
      <c r="I16" s="96">
        <v>4</v>
      </c>
      <c r="J16" s="96">
        <v>6</v>
      </c>
      <c r="K16" s="96">
        <v>0</v>
      </c>
      <c r="L16" s="96">
        <v>0</v>
      </c>
      <c r="N16" s="79">
        <f t="shared" si="2"/>
        <v>0.25255102040816324</v>
      </c>
    </row>
    <row r="17" spans="2:14" ht="30" customHeight="1" x14ac:dyDescent="0.2">
      <c r="B17" s="106" t="s">
        <v>10</v>
      </c>
      <c r="C17" s="115">
        <f t="shared" si="0"/>
        <v>240</v>
      </c>
      <c r="D17" s="115">
        <f t="shared" si="1"/>
        <v>363</v>
      </c>
      <c r="E17" s="96">
        <v>152</v>
      </c>
      <c r="F17" s="96">
        <v>275</v>
      </c>
      <c r="G17" s="96">
        <v>86</v>
      </c>
      <c r="H17" s="96">
        <v>88</v>
      </c>
      <c r="I17" s="96">
        <v>1</v>
      </c>
      <c r="J17" s="96">
        <v>0</v>
      </c>
      <c r="K17" s="96">
        <v>1</v>
      </c>
      <c r="L17" s="96">
        <v>0</v>
      </c>
      <c r="N17" s="79">
        <f t="shared" si="2"/>
        <v>0.24242424242424243</v>
      </c>
    </row>
    <row r="18" spans="2:14" ht="30" customHeight="1" x14ac:dyDescent="0.2">
      <c r="B18" s="106" t="s">
        <v>11</v>
      </c>
      <c r="C18" s="115">
        <f t="shared" si="0"/>
        <v>519</v>
      </c>
      <c r="D18" s="115">
        <f t="shared" si="1"/>
        <v>1020</v>
      </c>
      <c r="E18" s="96">
        <v>433</v>
      </c>
      <c r="F18" s="96">
        <v>931</v>
      </c>
      <c r="G18" s="96">
        <v>78</v>
      </c>
      <c r="H18" s="96">
        <v>88</v>
      </c>
      <c r="I18" s="96">
        <v>8</v>
      </c>
      <c r="J18" s="96">
        <v>0</v>
      </c>
      <c r="K18" s="96">
        <v>0</v>
      </c>
      <c r="L18" s="96">
        <v>1</v>
      </c>
      <c r="N18" s="79">
        <f t="shared" si="2"/>
        <v>8.6274509803921567E-2</v>
      </c>
    </row>
    <row r="19" spans="2:14" ht="30" customHeight="1" x14ac:dyDescent="0.2">
      <c r="B19" s="106" t="s">
        <v>12</v>
      </c>
      <c r="C19" s="115">
        <f t="shared" si="0"/>
        <v>449</v>
      </c>
      <c r="D19" s="115">
        <f t="shared" si="1"/>
        <v>393</v>
      </c>
      <c r="E19" s="96">
        <v>375</v>
      </c>
      <c r="F19" s="96">
        <v>338</v>
      </c>
      <c r="G19" s="96">
        <v>71</v>
      </c>
      <c r="H19" s="96">
        <v>54</v>
      </c>
      <c r="I19" s="96">
        <v>2</v>
      </c>
      <c r="J19" s="96">
        <v>1</v>
      </c>
      <c r="K19" s="96">
        <v>1</v>
      </c>
      <c r="L19" s="96">
        <v>0</v>
      </c>
      <c r="N19" s="79">
        <f t="shared" si="2"/>
        <v>0.13740458015267176</v>
      </c>
    </row>
    <row r="20" spans="2:14" ht="30" customHeight="1" x14ac:dyDescent="0.2">
      <c r="B20" s="106" t="s">
        <v>13</v>
      </c>
      <c r="C20" s="115">
        <f t="shared" si="0"/>
        <v>275</v>
      </c>
      <c r="D20" s="115">
        <f t="shared" si="1"/>
        <v>293</v>
      </c>
      <c r="E20" s="96">
        <v>152</v>
      </c>
      <c r="F20" s="96">
        <v>152</v>
      </c>
      <c r="G20" s="96">
        <v>123</v>
      </c>
      <c r="H20" s="96">
        <v>141</v>
      </c>
      <c r="I20" s="96">
        <v>0</v>
      </c>
      <c r="J20" s="96">
        <v>0</v>
      </c>
      <c r="K20" s="96">
        <v>0</v>
      </c>
      <c r="L20" s="96">
        <v>0</v>
      </c>
      <c r="N20" s="79">
        <f t="shared" si="2"/>
        <v>0.48122866894197952</v>
      </c>
    </row>
    <row r="21" spans="2:14" ht="30" customHeight="1" x14ac:dyDescent="0.2">
      <c r="B21" s="107" t="s">
        <v>16</v>
      </c>
      <c r="C21" s="116">
        <f t="shared" si="0"/>
        <v>6748</v>
      </c>
      <c r="D21" s="116">
        <f t="shared" si="1"/>
        <v>5580</v>
      </c>
      <c r="E21" s="102">
        <f>SUM(E7:E20)</f>
        <v>4156</v>
      </c>
      <c r="F21" s="102">
        <f t="shared" ref="F21:L21" si="3">SUM(F7:F20)</f>
        <v>3867</v>
      </c>
      <c r="G21" s="102">
        <f t="shared" si="3"/>
        <v>2523</v>
      </c>
      <c r="H21" s="102">
        <f t="shared" si="3"/>
        <v>1671</v>
      </c>
      <c r="I21" s="102">
        <f t="shared" si="3"/>
        <v>67</v>
      </c>
      <c r="J21" s="102">
        <f t="shared" si="3"/>
        <v>34</v>
      </c>
      <c r="K21" s="102">
        <f t="shared" si="3"/>
        <v>2</v>
      </c>
      <c r="L21" s="102">
        <f t="shared" si="3"/>
        <v>8</v>
      </c>
      <c r="N21" s="80">
        <f t="shared" si="2"/>
        <v>0.29946236559139783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5D0-4FB2-4D62-A421-79C659BC87BF}">
  <sheetPr>
    <pageSetUpPr fitToPage="1"/>
  </sheetPr>
  <dimension ref="A1:T23"/>
  <sheetViews>
    <sheetView view="pageBreakPreview" zoomScale="80" zoomScaleNormal="100" zoomScaleSheetLayoutView="80" workbookViewId="0">
      <selection activeCell="G6" sqref="G6"/>
    </sheetView>
  </sheetViews>
  <sheetFormatPr defaultRowHeight="12.75" x14ac:dyDescent="0.2"/>
  <cols>
    <col min="1" max="1" width="1.28515625" style="2" customWidth="1"/>
    <col min="2" max="2" width="36.42578125" style="2" customWidth="1"/>
    <col min="3" max="3" width="10.14062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10.4257812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0" t="s">
        <v>81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0" s="43" customFormat="1" ht="15.75" customHeight="1" x14ac:dyDescent="0.3">
      <c r="B3" s="50"/>
      <c r="Q3" s="8"/>
    </row>
    <row r="4" spans="1:20" ht="18.75" customHeight="1" x14ac:dyDescent="0.2">
      <c r="B4" s="228" t="s">
        <v>14</v>
      </c>
      <c r="C4" s="228" t="s">
        <v>172</v>
      </c>
      <c r="D4" s="228"/>
      <c r="E4" s="228"/>
      <c r="F4" s="228"/>
      <c r="G4" s="236" t="s">
        <v>57</v>
      </c>
      <c r="H4" s="237"/>
      <c r="I4" s="237"/>
      <c r="J4" s="237"/>
      <c r="K4" s="237"/>
      <c r="L4" s="237"/>
      <c r="M4" s="237"/>
      <c r="N4" s="238"/>
      <c r="O4" s="205" t="s">
        <v>173</v>
      </c>
      <c r="P4" s="206"/>
      <c r="Q4" s="206"/>
      <c r="R4" s="207"/>
      <c r="T4" s="264" t="s">
        <v>174</v>
      </c>
    </row>
    <row r="5" spans="1:20" ht="93" customHeight="1" x14ac:dyDescent="0.2">
      <c r="B5" s="228"/>
      <c r="C5" s="228"/>
      <c r="D5" s="228"/>
      <c r="E5" s="228"/>
      <c r="F5" s="228"/>
      <c r="G5" s="228" t="s">
        <v>79</v>
      </c>
      <c r="H5" s="228"/>
      <c r="I5" s="228"/>
      <c r="J5" s="228"/>
      <c r="K5" s="228" t="s">
        <v>80</v>
      </c>
      <c r="L5" s="228"/>
      <c r="M5" s="228"/>
      <c r="N5" s="228"/>
      <c r="O5" s="208"/>
      <c r="P5" s="209"/>
      <c r="Q5" s="209"/>
      <c r="R5" s="210"/>
      <c r="T5" s="264"/>
    </row>
    <row r="6" spans="1:20" ht="69" customHeight="1" x14ac:dyDescent="0.2">
      <c r="B6" s="228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64"/>
    </row>
    <row r="7" spans="1:20" ht="30" customHeight="1" x14ac:dyDescent="0.2">
      <c r="B7" s="106" t="s">
        <v>0</v>
      </c>
      <c r="C7" s="115">
        <f>G7+K7</f>
        <v>1473</v>
      </c>
      <c r="D7" s="99">
        <f>C7/T7</f>
        <v>0.30227785758259801</v>
      </c>
      <c r="E7" s="115">
        <f>I7+M7</f>
        <v>1933</v>
      </c>
      <c r="F7" s="99">
        <f>E7/'1.1. Кол-во ГС'!L7</f>
        <v>0.40020703933747415</v>
      </c>
      <c r="G7" s="100">
        <v>1274</v>
      </c>
      <c r="H7" s="99">
        <f>G7/C7</f>
        <v>0.86490156143923969</v>
      </c>
      <c r="I7" s="100">
        <v>1886</v>
      </c>
      <c r="J7" s="99">
        <f>I7/E7</f>
        <v>0.9756854630108639</v>
      </c>
      <c r="K7" s="100">
        <v>199</v>
      </c>
      <c r="L7" s="99">
        <f>K7/C7</f>
        <v>0.13509843856076034</v>
      </c>
      <c r="M7" s="100">
        <v>47</v>
      </c>
      <c r="N7" s="99">
        <f>M7/E7</f>
        <v>2.4314536989136059E-2</v>
      </c>
      <c r="O7" s="100">
        <v>1</v>
      </c>
      <c r="P7" s="99">
        <f>O7/C7</f>
        <v>6.7888662593346908E-4</v>
      </c>
      <c r="Q7" s="100">
        <v>0</v>
      </c>
      <c r="R7" s="99">
        <f>Q7/E7</f>
        <v>0</v>
      </c>
      <c r="T7" s="91">
        <v>4873</v>
      </c>
    </row>
    <row r="8" spans="1:20" ht="30" customHeight="1" x14ac:dyDescent="0.2">
      <c r="B8" s="106" t="s">
        <v>1</v>
      </c>
      <c r="C8" s="115">
        <f t="shared" ref="C8:C21" si="0">G8+K8</f>
        <v>414</v>
      </c>
      <c r="D8" s="99">
        <f t="shared" ref="D8:D21" si="1">C8/T8</f>
        <v>0.36188811188811187</v>
      </c>
      <c r="E8" s="115">
        <f t="shared" ref="E8:E21" si="2">I8+M8</f>
        <v>493</v>
      </c>
      <c r="F8" s="99">
        <f>E8/'1.1. Кол-во ГС'!L8</f>
        <v>0.40946843853820597</v>
      </c>
      <c r="G8" s="100">
        <v>371</v>
      </c>
      <c r="H8" s="99">
        <f t="shared" ref="H8:H21" si="3">G8/C8</f>
        <v>0.89613526570048307</v>
      </c>
      <c r="I8" s="100">
        <v>490</v>
      </c>
      <c r="J8" s="99">
        <f t="shared" ref="J8:J21" si="4">I8/E8</f>
        <v>0.99391480730223125</v>
      </c>
      <c r="K8" s="100">
        <v>43</v>
      </c>
      <c r="L8" s="99">
        <f t="shared" ref="L8:L21" si="5">K8/C8</f>
        <v>0.10386473429951691</v>
      </c>
      <c r="M8" s="100">
        <v>3</v>
      </c>
      <c r="N8" s="99">
        <f t="shared" ref="N8:N21" si="6">M8/E8</f>
        <v>6.0851926977687626E-3</v>
      </c>
      <c r="O8" s="100">
        <v>2</v>
      </c>
      <c r="P8" s="99">
        <f t="shared" ref="P8:P21" si="7">O8/C8</f>
        <v>4.830917874396135E-3</v>
      </c>
      <c r="Q8" s="100">
        <v>1</v>
      </c>
      <c r="R8" s="99">
        <f t="shared" ref="R8:R21" si="8">Q8/E8</f>
        <v>2.0283975659229209E-3</v>
      </c>
      <c r="T8" s="91">
        <v>1144</v>
      </c>
    </row>
    <row r="9" spans="1:20" ht="30" customHeight="1" x14ac:dyDescent="0.2">
      <c r="B9" s="106" t="s">
        <v>2</v>
      </c>
      <c r="C9" s="115">
        <f t="shared" si="0"/>
        <v>366</v>
      </c>
      <c r="D9" s="99">
        <f t="shared" si="1"/>
        <v>0.33516483516483514</v>
      </c>
      <c r="E9" s="115">
        <f t="shared" si="2"/>
        <v>417</v>
      </c>
      <c r="F9" s="99">
        <f>E9/'1.1. Кол-во ГС'!L9</f>
        <v>0.36419213973799125</v>
      </c>
      <c r="G9" s="100">
        <v>327</v>
      </c>
      <c r="H9" s="99">
        <f t="shared" si="3"/>
        <v>0.89344262295081966</v>
      </c>
      <c r="I9" s="100">
        <v>397</v>
      </c>
      <c r="J9" s="99">
        <f t="shared" si="4"/>
        <v>0.95203836930455632</v>
      </c>
      <c r="K9" s="100">
        <v>39</v>
      </c>
      <c r="L9" s="99">
        <f t="shared" si="5"/>
        <v>0.10655737704918032</v>
      </c>
      <c r="M9" s="100">
        <v>20</v>
      </c>
      <c r="N9" s="99">
        <f t="shared" si="6"/>
        <v>4.7961630695443645E-2</v>
      </c>
      <c r="O9" s="100">
        <v>0</v>
      </c>
      <c r="P9" s="99">
        <f t="shared" si="7"/>
        <v>0</v>
      </c>
      <c r="Q9" s="100">
        <v>0</v>
      </c>
      <c r="R9" s="99">
        <f t="shared" si="8"/>
        <v>0</v>
      </c>
      <c r="T9" s="91">
        <v>1092</v>
      </c>
    </row>
    <row r="10" spans="1:20" ht="30" customHeight="1" x14ac:dyDescent="0.2">
      <c r="B10" s="106" t="s">
        <v>3</v>
      </c>
      <c r="C10" s="115">
        <f t="shared" si="0"/>
        <v>1292</v>
      </c>
      <c r="D10" s="99">
        <f t="shared" si="1"/>
        <v>0.24064071521698641</v>
      </c>
      <c r="E10" s="115">
        <f t="shared" si="2"/>
        <v>1587</v>
      </c>
      <c r="F10" s="99">
        <f>E10/'1.1. Кол-во ГС'!L10</f>
        <v>0.3008530805687204</v>
      </c>
      <c r="G10" s="100">
        <v>1157</v>
      </c>
      <c r="H10" s="99">
        <f t="shared" si="3"/>
        <v>0.89551083591331271</v>
      </c>
      <c r="I10" s="100">
        <v>1575</v>
      </c>
      <c r="J10" s="99">
        <f t="shared" si="4"/>
        <v>0.99243856332703217</v>
      </c>
      <c r="K10" s="100">
        <v>135</v>
      </c>
      <c r="L10" s="99">
        <f t="shared" si="5"/>
        <v>0.10448916408668731</v>
      </c>
      <c r="M10" s="100">
        <v>12</v>
      </c>
      <c r="N10" s="99">
        <f t="shared" si="6"/>
        <v>7.5614366729678641E-3</v>
      </c>
      <c r="O10" s="100">
        <v>13</v>
      </c>
      <c r="P10" s="99">
        <f t="shared" si="7"/>
        <v>1.0061919504643963E-2</v>
      </c>
      <c r="Q10" s="100">
        <v>6</v>
      </c>
      <c r="R10" s="99">
        <f t="shared" si="8"/>
        <v>3.780718336483932E-3</v>
      </c>
      <c r="T10" s="88">
        <v>5369</v>
      </c>
    </row>
    <row r="11" spans="1:20" ht="30" customHeight="1" x14ac:dyDescent="0.2">
      <c r="B11" s="106" t="s">
        <v>4</v>
      </c>
      <c r="C11" s="115">
        <f t="shared" si="0"/>
        <v>510</v>
      </c>
      <c r="D11" s="99">
        <f t="shared" si="1"/>
        <v>0.29702970297029702</v>
      </c>
      <c r="E11" s="115">
        <f t="shared" si="2"/>
        <v>665</v>
      </c>
      <c r="F11" s="99">
        <f>E11/'1.1. Кол-во ГС'!L11</f>
        <v>0.39512774806892453</v>
      </c>
      <c r="G11" s="100">
        <v>477</v>
      </c>
      <c r="H11" s="99">
        <f t="shared" si="3"/>
        <v>0.93529411764705883</v>
      </c>
      <c r="I11" s="100">
        <v>657</v>
      </c>
      <c r="J11" s="99">
        <f t="shared" si="4"/>
        <v>0.98796992481203005</v>
      </c>
      <c r="K11" s="100">
        <v>33</v>
      </c>
      <c r="L11" s="99">
        <f t="shared" si="5"/>
        <v>6.4705882352941183E-2</v>
      </c>
      <c r="M11" s="100">
        <v>8</v>
      </c>
      <c r="N11" s="99">
        <f t="shared" si="6"/>
        <v>1.2030075187969926E-2</v>
      </c>
      <c r="O11" s="100">
        <v>1</v>
      </c>
      <c r="P11" s="99">
        <f t="shared" si="7"/>
        <v>1.9607843137254902E-3</v>
      </c>
      <c r="Q11" s="100">
        <v>0</v>
      </c>
      <c r="R11" s="99">
        <f t="shared" si="8"/>
        <v>0</v>
      </c>
      <c r="T11" s="91">
        <v>1717</v>
      </c>
    </row>
    <row r="12" spans="1:20" ht="30" customHeight="1" x14ac:dyDescent="0.2">
      <c r="B12" s="106" t="s">
        <v>5</v>
      </c>
      <c r="C12" s="115">
        <f t="shared" si="0"/>
        <v>631</v>
      </c>
      <c r="D12" s="99">
        <f t="shared" si="1"/>
        <v>0.48501152959262106</v>
      </c>
      <c r="E12" s="115">
        <f t="shared" si="2"/>
        <v>462</v>
      </c>
      <c r="F12" s="99">
        <f>E12/'1.1. Кол-во ГС'!L12</f>
        <v>0.35703245749613599</v>
      </c>
      <c r="G12" s="117">
        <v>544</v>
      </c>
      <c r="H12" s="99">
        <f t="shared" si="3"/>
        <v>0.86212361331220289</v>
      </c>
      <c r="I12" s="118">
        <v>442</v>
      </c>
      <c r="J12" s="99">
        <f t="shared" si="4"/>
        <v>0.95670995670995673</v>
      </c>
      <c r="K12" s="97">
        <v>87</v>
      </c>
      <c r="L12" s="99">
        <f t="shared" si="5"/>
        <v>0.13787638668779714</v>
      </c>
      <c r="M12" s="97">
        <v>20</v>
      </c>
      <c r="N12" s="99">
        <f t="shared" si="6"/>
        <v>4.3290043290043288E-2</v>
      </c>
      <c r="O12" s="97">
        <v>1</v>
      </c>
      <c r="P12" s="99">
        <f t="shared" si="7"/>
        <v>1.5847860538827259E-3</v>
      </c>
      <c r="Q12" s="97">
        <v>2</v>
      </c>
      <c r="R12" s="99">
        <f t="shared" si="8"/>
        <v>4.329004329004329E-3</v>
      </c>
      <c r="T12" s="88">
        <v>1301</v>
      </c>
    </row>
    <row r="13" spans="1:20" ht="30" customHeight="1" x14ac:dyDescent="0.2">
      <c r="B13" s="106" t="s">
        <v>6</v>
      </c>
      <c r="C13" s="115">
        <f t="shared" si="0"/>
        <v>1285</v>
      </c>
      <c r="D13" s="99">
        <f t="shared" si="1"/>
        <v>0.40018685767673623</v>
      </c>
      <c r="E13" s="115">
        <f t="shared" si="2"/>
        <v>1189</v>
      </c>
      <c r="F13" s="99">
        <f>E13/'1.1. Кол-во ГС'!L13</f>
        <v>0.37261046693826388</v>
      </c>
      <c r="G13" s="100">
        <v>1166</v>
      </c>
      <c r="H13" s="99">
        <f t="shared" si="3"/>
        <v>0.90739299610894941</v>
      </c>
      <c r="I13" s="100">
        <v>1146</v>
      </c>
      <c r="J13" s="99">
        <f t="shared" si="4"/>
        <v>0.9638351555929352</v>
      </c>
      <c r="K13" s="100">
        <v>119</v>
      </c>
      <c r="L13" s="99">
        <f t="shared" si="5"/>
        <v>9.2607003891050588E-2</v>
      </c>
      <c r="M13" s="100">
        <v>43</v>
      </c>
      <c r="N13" s="99">
        <f t="shared" si="6"/>
        <v>3.6164844407064758E-2</v>
      </c>
      <c r="O13" s="100">
        <v>1</v>
      </c>
      <c r="P13" s="99">
        <f t="shared" si="7"/>
        <v>7.7821011673151756E-4</v>
      </c>
      <c r="Q13" s="100">
        <v>1</v>
      </c>
      <c r="R13" s="99">
        <f t="shared" si="8"/>
        <v>8.4104289318755253E-4</v>
      </c>
      <c r="T13" s="91">
        <v>3211</v>
      </c>
    </row>
    <row r="14" spans="1:20" ht="30" customHeight="1" x14ac:dyDescent="0.2">
      <c r="A14" s="12"/>
      <c r="B14" s="106" t="s">
        <v>7</v>
      </c>
      <c r="C14" s="115">
        <f t="shared" si="0"/>
        <v>377</v>
      </c>
      <c r="D14" s="99">
        <f t="shared" si="1"/>
        <v>0.20634920634920634</v>
      </c>
      <c r="E14" s="115">
        <f t="shared" si="2"/>
        <v>441</v>
      </c>
      <c r="F14" s="99">
        <f>E14/'1.1. Кол-во ГС'!L14</f>
        <v>0.23850730124391564</v>
      </c>
      <c r="G14" s="100">
        <v>311</v>
      </c>
      <c r="H14" s="99">
        <f t="shared" si="3"/>
        <v>0.82493368700265257</v>
      </c>
      <c r="I14" s="100">
        <v>421</v>
      </c>
      <c r="J14" s="99">
        <f t="shared" si="4"/>
        <v>0.95464852607709749</v>
      </c>
      <c r="K14" s="100">
        <v>66</v>
      </c>
      <c r="L14" s="99">
        <f t="shared" si="5"/>
        <v>0.17506631299734748</v>
      </c>
      <c r="M14" s="100">
        <v>20</v>
      </c>
      <c r="N14" s="99">
        <f t="shared" si="6"/>
        <v>4.5351473922902494E-2</v>
      </c>
      <c r="O14" s="100">
        <v>0</v>
      </c>
      <c r="P14" s="99">
        <f t="shared" si="7"/>
        <v>0</v>
      </c>
      <c r="Q14" s="100">
        <v>2</v>
      </c>
      <c r="R14" s="99">
        <f t="shared" si="8"/>
        <v>4.5351473922902496E-3</v>
      </c>
      <c r="T14" s="88">
        <v>1827</v>
      </c>
    </row>
    <row r="15" spans="1:20" ht="30" customHeight="1" x14ac:dyDescent="0.2">
      <c r="B15" s="106" t="s">
        <v>8</v>
      </c>
      <c r="C15" s="115">
        <f t="shared" si="0"/>
        <v>1137</v>
      </c>
      <c r="D15" s="99">
        <f t="shared" si="1"/>
        <v>0.30320000000000003</v>
      </c>
      <c r="E15" s="115">
        <f t="shared" si="2"/>
        <v>1526</v>
      </c>
      <c r="F15" s="99">
        <f>E15/'1.1. Кол-во ГС'!L15</f>
        <v>0.40232006327445297</v>
      </c>
      <c r="G15" s="100">
        <v>1047</v>
      </c>
      <c r="H15" s="99">
        <f t="shared" si="3"/>
        <v>0.920844327176781</v>
      </c>
      <c r="I15" s="100">
        <v>1512</v>
      </c>
      <c r="J15" s="99">
        <f t="shared" si="4"/>
        <v>0.99082568807339455</v>
      </c>
      <c r="K15" s="100">
        <v>90</v>
      </c>
      <c r="L15" s="99">
        <f t="shared" si="5"/>
        <v>7.9155672823219003E-2</v>
      </c>
      <c r="M15" s="100">
        <v>14</v>
      </c>
      <c r="N15" s="99">
        <f t="shared" si="6"/>
        <v>9.1743119266055051E-3</v>
      </c>
      <c r="O15" s="100">
        <v>0</v>
      </c>
      <c r="P15" s="99">
        <f t="shared" si="7"/>
        <v>0</v>
      </c>
      <c r="Q15" s="100">
        <v>0</v>
      </c>
      <c r="R15" s="99">
        <f t="shared" si="8"/>
        <v>0</v>
      </c>
      <c r="T15" s="91">
        <v>3750</v>
      </c>
    </row>
    <row r="16" spans="1:20" ht="30" customHeight="1" x14ac:dyDescent="0.2">
      <c r="B16" s="106" t="s">
        <v>9</v>
      </c>
      <c r="C16" s="115">
        <f t="shared" si="0"/>
        <v>716</v>
      </c>
      <c r="D16" s="99">
        <f t="shared" si="1"/>
        <v>0.35270935960591132</v>
      </c>
      <c r="E16" s="115">
        <f t="shared" si="2"/>
        <v>740</v>
      </c>
      <c r="F16" s="99">
        <f>E16/'1.1. Кол-во ГС'!L16</f>
        <v>0.36062378167641324</v>
      </c>
      <c r="G16" s="100">
        <v>652</v>
      </c>
      <c r="H16" s="99">
        <f t="shared" si="3"/>
        <v>0.91061452513966479</v>
      </c>
      <c r="I16" s="100">
        <v>715</v>
      </c>
      <c r="J16" s="99">
        <f t="shared" si="4"/>
        <v>0.96621621621621623</v>
      </c>
      <c r="K16" s="100">
        <v>64</v>
      </c>
      <c r="L16" s="99">
        <f t="shared" si="5"/>
        <v>8.9385474860335198E-2</v>
      </c>
      <c r="M16" s="100">
        <v>25</v>
      </c>
      <c r="N16" s="99">
        <f t="shared" si="6"/>
        <v>3.3783783783783786E-2</v>
      </c>
      <c r="O16" s="100">
        <v>0</v>
      </c>
      <c r="P16" s="99">
        <f t="shared" si="7"/>
        <v>0</v>
      </c>
      <c r="Q16" s="100">
        <v>0</v>
      </c>
      <c r="R16" s="99">
        <f t="shared" si="8"/>
        <v>0</v>
      </c>
      <c r="T16" s="91">
        <v>2030</v>
      </c>
    </row>
    <row r="17" spans="2:20" ht="30" customHeight="1" x14ac:dyDescent="0.2">
      <c r="B17" s="106" t="s">
        <v>10</v>
      </c>
      <c r="C17" s="115">
        <f t="shared" si="0"/>
        <v>509</v>
      </c>
      <c r="D17" s="99">
        <f t="shared" si="1"/>
        <v>0.31419753086419755</v>
      </c>
      <c r="E17" s="115">
        <f t="shared" si="2"/>
        <v>420</v>
      </c>
      <c r="F17" s="99">
        <f>E17/'1.1. Кол-во ГС'!L17</f>
        <v>0.25735294117647056</v>
      </c>
      <c r="G17" s="100">
        <v>465</v>
      </c>
      <c r="H17" s="99">
        <f t="shared" si="3"/>
        <v>0.91355599214145378</v>
      </c>
      <c r="I17" s="100">
        <v>416</v>
      </c>
      <c r="J17" s="99">
        <f t="shared" si="4"/>
        <v>0.99047619047619051</v>
      </c>
      <c r="K17" s="100">
        <v>44</v>
      </c>
      <c r="L17" s="99">
        <f t="shared" si="5"/>
        <v>8.6444007858546168E-2</v>
      </c>
      <c r="M17" s="100">
        <v>4</v>
      </c>
      <c r="N17" s="99">
        <f t="shared" si="6"/>
        <v>9.5238095238095247E-3</v>
      </c>
      <c r="O17" s="100">
        <v>3</v>
      </c>
      <c r="P17" s="99">
        <f t="shared" si="7"/>
        <v>5.893909626719057E-3</v>
      </c>
      <c r="Q17" s="100">
        <v>0</v>
      </c>
      <c r="R17" s="99">
        <f t="shared" si="8"/>
        <v>0</v>
      </c>
      <c r="T17" s="91">
        <v>1620</v>
      </c>
    </row>
    <row r="18" spans="2:20" ht="30" customHeight="1" x14ac:dyDescent="0.2">
      <c r="B18" s="106" t="s">
        <v>11</v>
      </c>
      <c r="C18" s="115">
        <f t="shared" si="0"/>
        <v>1183</v>
      </c>
      <c r="D18" s="99">
        <f t="shared" si="1"/>
        <v>0.299645390070922</v>
      </c>
      <c r="E18" s="115">
        <f t="shared" si="2"/>
        <v>1039</v>
      </c>
      <c r="F18" s="99">
        <f>E18/'1.1. Кол-во ГС'!L18</f>
        <v>0.26224129227662796</v>
      </c>
      <c r="G18" s="100">
        <v>1073</v>
      </c>
      <c r="H18" s="99">
        <f t="shared" si="3"/>
        <v>0.90701606086221476</v>
      </c>
      <c r="I18" s="100">
        <v>1020</v>
      </c>
      <c r="J18" s="99">
        <f t="shared" si="4"/>
        <v>0.98171318575553412</v>
      </c>
      <c r="K18" s="100">
        <v>110</v>
      </c>
      <c r="L18" s="99">
        <f t="shared" si="5"/>
        <v>9.2983939137785285E-2</v>
      </c>
      <c r="M18" s="100">
        <v>19</v>
      </c>
      <c r="N18" s="99">
        <f t="shared" si="6"/>
        <v>1.8286814244465831E-2</v>
      </c>
      <c r="O18" s="100">
        <v>8</v>
      </c>
      <c r="P18" s="99">
        <f t="shared" si="7"/>
        <v>6.762468300929839E-3</v>
      </c>
      <c r="Q18" s="100">
        <v>0</v>
      </c>
      <c r="R18" s="99">
        <f t="shared" si="8"/>
        <v>0</v>
      </c>
      <c r="T18" s="91">
        <v>3948</v>
      </c>
    </row>
    <row r="19" spans="2:20" ht="30" customHeight="1" x14ac:dyDescent="0.2">
      <c r="B19" s="106" t="s">
        <v>12</v>
      </c>
      <c r="C19" s="115">
        <f t="shared" si="0"/>
        <v>790</v>
      </c>
      <c r="D19" s="99">
        <f t="shared" si="1"/>
        <v>0.32698675496688739</v>
      </c>
      <c r="E19" s="115">
        <f t="shared" si="2"/>
        <v>820</v>
      </c>
      <c r="F19" s="99">
        <f>E19/'1.1. Кол-во ГС'!L19</f>
        <v>0.33051189036678758</v>
      </c>
      <c r="G19" s="100">
        <v>663</v>
      </c>
      <c r="H19" s="99">
        <f t="shared" si="3"/>
        <v>0.83924050632911396</v>
      </c>
      <c r="I19" s="100">
        <v>811</v>
      </c>
      <c r="J19" s="99">
        <f t="shared" si="4"/>
        <v>0.98902439024390243</v>
      </c>
      <c r="K19" s="100">
        <v>127</v>
      </c>
      <c r="L19" s="99">
        <f t="shared" si="5"/>
        <v>0.16075949367088607</v>
      </c>
      <c r="M19" s="100">
        <v>9</v>
      </c>
      <c r="N19" s="99">
        <f t="shared" si="6"/>
        <v>1.097560975609756E-2</v>
      </c>
      <c r="O19" s="100">
        <v>10</v>
      </c>
      <c r="P19" s="99">
        <f t="shared" si="7"/>
        <v>1.2658227848101266E-2</v>
      </c>
      <c r="Q19" s="100">
        <v>14</v>
      </c>
      <c r="R19" s="99">
        <f t="shared" si="8"/>
        <v>1.7073170731707318E-2</v>
      </c>
      <c r="T19" s="91">
        <v>2416</v>
      </c>
    </row>
    <row r="20" spans="2:20" ht="30" customHeight="1" x14ac:dyDescent="0.2">
      <c r="B20" s="106" t="s">
        <v>13</v>
      </c>
      <c r="C20" s="115">
        <f t="shared" si="0"/>
        <v>502</v>
      </c>
      <c r="D20" s="99">
        <f t="shared" si="1"/>
        <v>0.36695906432748537</v>
      </c>
      <c r="E20" s="115">
        <f t="shared" si="2"/>
        <v>391</v>
      </c>
      <c r="F20" s="99">
        <f>E20/'1.1. Кол-во ГС'!L20</f>
        <v>0.28877400295420974</v>
      </c>
      <c r="G20" s="100">
        <v>406</v>
      </c>
      <c r="H20" s="99">
        <f t="shared" si="3"/>
        <v>0.80876494023904377</v>
      </c>
      <c r="I20" s="100">
        <v>384</v>
      </c>
      <c r="J20" s="99">
        <f t="shared" si="4"/>
        <v>0.98209718670076729</v>
      </c>
      <c r="K20" s="100">
        <v>96</v>
      </c>
      <c r="L20" s="99">
        <f t="shared" si="5"/>
        <v>0.19123505976095617</v>
      </c>
      <c r="M20" s="100">
        <v>7</v>
      </c>
      <c r="N20" s="99">
        <f t="shared" si="6"/>
        <v>1.7902813299232736E-2</v>
      </c>
      <c r="O20" s="100">
        <v>0</v>
      </c>
      <c r="P20" s="99">
        <f t="shared" si="7"/>
        <v>0</v>
      </c>
      <c r="Q20" s="100">
        <v>0</v>
      </c>
      <c r="R20" s="99">
        <f t="shared" si="8"/>
        <v>0</v>
      </c>
      <c r="T20" s="91">
        <v>1368</v>
      </c>
    </row>
    <row r="21" spans="2:20" ht="30" customHeight="1" x14ac:dyDescent="0.2">
      <c r="B21" s="107" t="s">
        <v>16</v>
      </c>
      <c r="C21" s="116">
        <f t="shared" si="0"/>
        <v>11185</v>
      </c>
      <c r="D21" s="101">
        <f t="shared" si="1"/>
        <v>0.31360399259799249</v>
      </c>
      <c r="E21" s="116">
        <f t="shared" si="2"/>
        <v>12123</v>
      </c>
      <c r="F21" s="101">
        <f>E21/'1.1. Кол-во ГС'!L21</f>
        <v>0.33915232899706255</v>
      </c>
      <c r="G21" s="102">
        <f>SUM(G7:G20)</f>
        <v>9933</v>
      </c>
      <c r="H21" s="101">
        <f t="shared" si="3"/>
        <v>0.88806437192668752</v>
      </c>
      <c r="I21" s="102">
        <f>SUM(I7:I20)</f>
        <v>11872</v>
      </c>
      <c r="J21" s="101">
        <f t="shared" si="4"/>
        <v>0.97929555390579892</v>
      </c>
      <c r="K21" s="102">
        <f>SUM(K7:K20)</f>
        <v>1252</v>
      </c>
      <c r="L21" s="101">
        <f t="shared" si="5"/>
        <v>0.11193562807331248</v>
      </c>
      <c r="M21" s="102">
        <f>SUM(M7:M20)</f>
        <v>251</v>
      </c>
      <c r="N21" s="101">
        <f t="shared" si="6"/>
        <v>2.0704446094201107E-2</v>
      </c>
      <c r="O21" s="102">
        <f>SUM(O7:O20)</f>
        <v>40</v>
      </c>
      <c r="P21" s="101">
        <f t="shared" si="7"/>
        <v>3.5762181493071078E-3</v>
      </c>
      <c r="Q21" s="102">
        <f>SUM(Q7:Q20)</f>
        <v>26</v>
      </c>
      <c r="R21" s="101">
        <f t="shared" si="8"/>
        <v>2.1446836591602738E-3</v>
      </c>
      <c r="T21" s="189">
        <f>SUM(T7:T20)</f>
        <v>35666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6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B685-3AC3-414B-B0FA-4F970F548EDE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2" width="10" style="2" bestFit="1" customWidth="1"/>
    <col min="13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78" t="s">
        <v>111</v>
      </c>
      <c r="C2" s="278"/>
      <c r="D2" s="278"/>
      <c r="E2" s="278"/>
      <c r="F2" s="278"/>
      <c r="G2" s="278"/>
      <c r="H2" s="278"/>
      <c r="I2" s="278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18" t="s">
        <v>14</v>
      </c>
      <c r="C4" s="243" t="s">
        <v>184</v>
      </c>
      <c r="D4" s="244"/>
      <c r="E4" s="281" t="s">
        <v>112</v>
      </c>
      <c r="F4" s="282"/>
      <c r="G4" s="282"/>
      <c r="H4" s="282"/>
      <c r="I4" s="283"/>
    </row>
    <row r="5" spans="2:15" ht="72.75" customHeight="1" x14ac:dyDescent="0.2">
      <c r="B5" s="219"/>
      <c r="C5" s="245"/>
      <c r="D5" s="246"/>
      <c r="E5" s="231" t="s">
        <v>113</v>
      </c>
      <c r="F5" s="231" t="s">
        <v>71</v>
      </c>
      <c r="G5" s="279" t="s">
        <v>194</v>
      </c>
      <c r="H5" s="231" t="s">
        <v>195</v>
      </c>
      <c r="I5" s="231" t="s">
        <v>115</v>
      </c>
    </row>
    <row r="6" spans="2:15" ht="244.5" customHeight="1" x14ac:dyDescent="0.3">
      <c r="B6" s="220"/>
      <c r="C6" s="104" t="s">
        <v>100</v>
      </c>
      <c r="D6" s="57" t="s">
        <v>196</v>
      </c>
      <c r="E6" s="232"/>
      <c r="F6" s="232"/>
      <c r="G6" s="280"/>
      <c r="H6" s="232"/>
      <c r="I6" s="232"/>
      <c r="O6" s="43"/>
    </row>
    <row r="7" spans="2:15" ht="30" customHeight="1" x14ac:dyDescent="0.2">
      <c r="B7" s="106" t="s">
        <v>0</v>
      </c>
      <c r="C7" s="115">
        <f>E7+F7+G7+H7+I7</f>
        <v>4322</v>
      </c>
      <c r="D7" s="99">
        <f>C7/'1.1. Кол-во ГС'!L7</f>
        <v>0.89482401656314703</v>
      </c>
      <c r="E7" s="119">
        <v>4115</v>
      </c>
      <c r="F7" s="96">
        <v>1</v>
      </c>
      <c r="G7" s="96">
        <v>2</v>
      </c>
      <c r="H7" s="120">
        <v>2</v>
      </c>
      <c r="I7" s="96">
        <v>202</v>
      </c>
      <c r="K7" s="185" t="b">
        <f>C7='17.3. ДПО ГС'!C7+'17.4. ДПО ГС'!C8</f>
        <v>1</v>
      </c>
      <c r="L7" s="175">
        <f>'17.3. ДПО ГС'!C7+'17.4. ДПО ГС'!C8</f>
        <v>4322</v>
      </c>
    </row>
    <row r="8" spans="2:15" ht="30" customHeight="1" x14ac:dyDescent="0.2">
      <c r="B8" s="106" t="s">
        <v>1</v>
      </c>
      <c r="C8" s="115">
        <f t="shared" ref="C8:C21" si="0">E8+F8+G8+H8+I8</f>
        <v>1037</v>
      </c>
      <c r="D8" s="99">
        <f>C8/'1.1. Кол-во ГС'!L8</f>
        <v>0.86129568106312293</v>
      </c>
      <c r="E8" s="119">
        <v>971</v>
      </c>
      <c r="F8" s="96">
        <v>0</v>
      </c>
      <c r="G8" s="96">
        <v>3</v>
      </c>
      <c r="H8" s="96">
        <v>5</v>
      </c>
      <c r="I8" s="96">
        <v>58</v>
      </c>
      <c r="K8" s="185" t="b">
        <f>C8='17.3. ДПО ГС'!C8+'17.4. ДПО ГС'!C9</f>
        <v>1</v>
      </c>
      <c r="L8" s="175">
        <f>'17.3. ДПО ГС'!C8+'17.4. ДПО ГС'!C9</f>
        <v>1037</v>
      </c>
    </row>
    <row r="9" spans="2:15" ht="30" customHeight="1" x14ac:dyDescent="0.2">
      <c r="B9" s="106" t="s">
        <v>2</v>
      </c>
      <c r="C9" s="115">
        <f t="shared" si="0"/>
        <v>1621</v>
      </c>
      <c r="D9" s="99">
        <f>C9/'1.1. Кол-во ГС'!L9</f>
        <v>1.4157205240174673</v>
      </c>
      <c r="E9" s="119">
        <v>1519</v>
      </c>
      <c r="F9" s="96">
        <v>0</v>
      </c>
      <c r="G9" s="96">
        <v>0</v>
      </c>
      <c r="H9" s="96">
        <v>18</v>
      </c>
      <c r="I9" s="96">
        <v>84</v>
      </c>
      <c r="K9" s="185" t="b">
        <f>C9='17.3. ДПО ГС'!C9+'17.4. ДПО ГС'!C10</f>
        <v>1</v>
      </c>
      <c r="L9" s="175">
        <f>'17.3. ДПО ГС'!C9+'17.4. ДПО ГС'!C10</f>
        <v>1621</v>
      </c>
    </row>
    <row r="10" spans="2:15" ht="30" customHeight="1" x14ac:dyDescent="0.2">
      <c r="B10" s="106" t="s">
        <v>3</v>
      </c>
      <c r="C10" s="115">
        <f t="shared" si="0"/>
        <v>3071</v>
      </c>
      <c r="D10" s="99">
        <f>C10/'1.1. Кол-во ГС'!L10</f>
        <v>0.58218009478672983</v>
      </c>
      <c r="E10" s="119">
        <v>2891</v>
      </c>
      <c r="F10" s="96">
        <v>57</v>
      </c>
      <c r="G10" s="96">
        <v>0</v>
      </c>
      <c r="H10" s="96">
        <v>12</v>
      </c>
      <c r="I10" s="96">
        <v>111</v>
      </c>
      <c r="K10" s="185" t="b">
        <f>C10='17.3. ДПО ГС'!C10+'17.4. ДПО ГС'!C11</f>
        <v>1</v>
      </c>
      <c r="L10" s="175">
        <f>'17.3. ДПО ГС'!C10+'17.4. ДПО ГС'!C11</f>
        <v>3071</v>
      </c>
    </row>
    <row r="11" spans="2:15" ht="30" customHeight="1" x14ac:dyDescent="0.2">
      <c r="B11" s="106" t="s">
        <v>4</v>
      </c>
      <c r="C11" s="115">
        <f>E11+F11+G11+H11+I11</f>
        <v>645</v>
      </c>
      <c r="D11" s="99">
        <f>C11/'1.1. Кол-во ГС'!L11</f>
        <v>0.38324420677361853</v>
      </c>
      <c r="E11" s="119">
        <v>503</v>
      </c>
      <c r="F11" s="96">
        <v>0</v>
      </c>
      <c r="G11" s="96">
        <v>0</v>
      </c>
      <c r="H11" s="96">
        <v>0</v>
      </c>
      <c r="I11" s="96">
        <v>142</v>
      </c>
      <c r="K11" s="185" t="b">
        <f>C11='17.3. ДПО ГС'!C11+'17.4. ДПО ГС'!C12</f>
        <v>1</v>
      </c>
      <c r="L11" s="175">
        <f>'17.3. ДПО ГС'!C11+'17.4. ДПО ГС'!C12</f>
        <v>645</v>
      </c>
    </row>
    <row r="12" spans="2:15" ht="30" customHeight="1" x14ac:dyDescent="0.2">
      <c r="B12" s="106" t="s">
        <v>5</v>
      </c>
      <c r="C12" s="115">
        <f t="shared" si="0"/>
        <v>1516</v>
      </c>
      <c r="D12" s="99">
        <f>C12/'1.1. Кол-во ГС'!L12</f>
        <v>1.1715610510046368</v>
      </c>
      <c r="E12" s="97">
        <v>1389</v>
      </c>
      <c r="F12" s="100">
        <v>0</v>
      </c>
      <c r="G12" s="100">
        <v>0</v>
      </c>
      <c r="H12" s="100">
        <v>0</v>
      </c>
      <c r="I12" s="100">
        <v>127</v>
      </c>
      <c r="K12" s="186" t="b">
        <f>C12='17.3. ДПО ГС'!C12+'17.4. ДПО ГС'!C13</f>
        <v>1</v>
      </c>
      <c r="L12" s="175">
        <f>'17.3. ДПО ГС'!C12+'17.4. ДПО ГС'!C13</f>
        <v>1516</v>
      </c>
    </row>
    <row r="13" spans="2:15" ht="30" customHeight="1" x14ac:dyDescent="0.2">
      <c r="B13" s="106" t="s">
        <v>6</v>
      </c>
      <c r="C13" s="115">
        <f t="shared" si="0"/>
        <v>3305</v>
      </c>
      <c r="D13" s="99">
        <f>C13/'1.1. Кол-во ГС'!L13</f>
        <v>1.0357254779066123</v>
      </c>
      <c r="E13" s="119">
        <v>2965</v>
      </c>
      <c r="F13" s="96">
        <v>0</v>
      </c>
      <c r="G13" s="96">
        <v>0</v>
      </c>
      <c r="H13" s="96">
        <v>1</v>
      </c>
      <c r="I13" s="96">
        <v>339</v>
      </c>
      <c r="K13" s="185" t="b">
        <f>C13='17.3. ДПО ГС'!C13+'17.4. ДПО ГС'!C14</f>
        <v>1</v>
      </c>
      <c r="L13" s="175">
        <f>'17.3. ДПО ГС'!C13+'17.4. ДПО ГС'!C14</f>
        <v>3305</v>
      </c>
    </row>
    <row r="14" spans="2:15" ht="30" customHeight="1" x14ac:dyDescent="0.2">
      <c r="B14" s="106" t="s">
        <v>7</v>
      </c>
      <c r="C14" s="115">
        <f t="shared" si="0"/>
        <v>498</v>
      </c>
      <c r="D14" s="99">
        <f>C14/'1.1. Кол-во ГС'!L14</f>
        <v>0.2693347755543537</v>
      </c>
      <c r="E14" s="119">
        <v>234</v>
      </c>
      <c r="F14" s="96">
        <v>164</v>
      </c>
      <c r="G14" s="96">
        <v>1</v>
      </c>
      <c r="H14" s="96">
        <v>28</v>
      </c>
      <c r="I14" s="96">
        <v>71</v>
      </c>
      <c r="K14" s="185" t="b">
        <f>C14='17.3. ДПО ГС'!C14+'17.4. ДПО ГС'!C15</f>
        <v>1</v>
      </c>
      <c r="L14" s="175">
        <f>'17.3. ДПО ГС'!C14+'17.4. ДПО ГС'!C15</f>
        <v>498</v>
      </c>
    </row>
    <row r="15" spans="2:15" ht="30" customHeight="1" x14ac:dyDescent="0.2">
      <c r="B15" s="106" t="s">
        <v>8</v>
      </c>
      <c r="C15" s="115">
        <f t="shared" si="0"/>
        <v>2216</v>
      </c>
      <c r="D15" s="99">
        <f>C15/'1.1. Кол-во ГС'!L15</f>
        <v>0.58423411547587667</v>
      </c>
      <c r="E15" s="119">
        <v>2118</v>
      </c>
      <c r="F15" s="96">
        <v>0</v>
      </c>
      <c r="G15" s="96">
        <v>0</v>
      </c>
      <c r="H15" s="96">
        <v>0</v>
      </c>
      <c r="I15" s="96">
        <v>98</v>
      </c>
      <c r="K15" s="185" t="b">
        <f>C15='17.3. ДПО ГС'!C15+'17.4. ДПО ГС'!C16</f>
        <v>1</v>
      </c>
      <c r="L15" s="175">
        <f>'17.3. ДПО ГС'!C15+'17.4. ДПО ГС'!C16</f>
        <v>2216</v>
      </c>
    </row>
    <row r="16" spans="2:15" ht="30" customHeight="1" x14ac:dyDescent="0.2">
      <c r="B16" s="106" t="s">
        <v>9</v>
      </c>
      <c r="C16" s="115">
        <f t="shared" si="0"/>
        <v>2052</v>
      </c>
      <c r="D16" s="99">
        <f>C16/'1.1. Кол-во ГС'!L16</f>
        <v>1</v>
      </c>
      <c r="E16" s="119">
        <v>1947</v>
      </c>
      <c r="F16" s="96">
        <v>6</v>
      </c>
      <c r="G16" s="96">
        <v>0</v>
      </c>
      <c r="H16" s="96">
        <v>0</v>
      </c>
      <c r="I16" s="96">
        <v>99</v>
      </c>
      <c r="K16" s="185" t="b">
        <f>C16='17.3. ДПО ГС'!C16+'17.4. ДПО ГС'!C17</f>
        <v>1</v>
      </c>
      <c r="L16" s="175">
        <f>'17.3. ДПО ГС'!C16+'17.4. ДПО ГС'!C17</f>
        <v>2052</v>
      </c>
    </row>
    <row r="17" spans="2:12" ht="30" customHeight="1" x14ac:dyDescent="0.2">
      <c r="B17" s="106" t="s">
        <v>10</v>
      </c>
      <c r="C17" s="115">
        <f t="shared" si="0"/>
        <v>1467</v>
      </c>
      <c r="D17" s="99">
        <f>C17/'1.1. Кол-во ГС'!L17</f>
        <v>0.89889705882352944</v>
      </c>
      <c r="E17" s="119">
        <v>1252</v>
      </c>
      <c r="F17" s="96">
        <v>0</v>
      </c>
      <c r="G17" s="96">
        <v>0</v>
      </c>
      <c r="H17" s="96">
        <v>0</v>
      </c>
      <c r="I17" s="96">
        <v>215</v>
      </c>
      <c r="K17" s="185" t="b">
        <f>C17='17.3. ДПО ГС'!C17+'17.4. ДПО ГС'!C18</f>
        <v>1</v>
      </c>
      <c r="L17" s="175">
        <f>'17.3. ДПО ГС'!C17+'17.4. ДПО ГС'!C18</f>
        <v>1467</v>
      </c>
    </row>
    <row r="18" spans="2:12" ht="30" customHeight="1" x14ac:dyDescent="0.2">
      <c r="B18" s="106" t="s">
        <v>11</v>
      </c>
      <c r="C18" s="115">
        <f t="shared" si="0"/>
        <v>2989</v>
      </c>
      <c r="D18" s="99">
        <f>C18/'1.1. Кол-во ГС'!L18</f>
        <v>0.75441696113074208</v>
      </c>
      <c r="E18" s="119">
        <v>2927</v>
      </c>
      <c r="F18" s="96">
        <v>0</v>
      </c>
      <c r="G18" s="96">
        <v>0</v>
      </c>
      <c r="H18" s="96">
        <v>4</v>
      </c>
      <c r="I18" s="96">
        <v>58</v>
      </c>
      <c r="K18" s="185" t="b">
        <f>C18='17.3. ДПО ГС'!C18+'17.4. ДПО ГС'!C19</f>
        <v>1</v>
      </c>
      <c r="L18" s="175">
        <f>'17.3. ДПО ГС'!C18+'17.4. ДПО ГС'!C19</f>
        <v>2989</v>
      </c>
    </row>
    <row r="19" spans="2:12" ht="30" customHeight="1" x14ac:dyDescent="0.2">
      <c r="B19" s="106" t="s">
        <v>12</v>
      </c>
      <c r="C19" s="115">
        <f t="shared" si="0"/>
        <v>1224</v>
      </c>
      <c r="D19" s="99">
        <f>C19/'1.1. Кол-во ГС'!L19</f>
        <v>0.49334945586457074</v>
      </c>
      <c r="E19" s="119">
        <v>1169</v>
      </c>
      <c r="F19" s="96">
        <v>0</v>
      </c>
      <c r="G19" s="96">
        <v>0</v>
      </c>
      <c r="H19" s="96">
        <v>3</v>
      </c>
      <c r="I19" s="96">
        <v>52</v>
      </c>
      <c r="K19" s="185" t="b">
        <f>C19='17.3. ДПО ГС'!C19+'17.4. ДПО ГС'!C20</f>
        <v>1</v>
      </c>
      <c r="L19" s="175">
        <f>'17.3. ДПО ГС'!C19+'17.4. ДПО ГС'!C20</f>
        <v>1224</v>
      </c>
    </row>
    <row r="20" spans="2:12" ht="30" customHeight="1" x14ac:dyDescent="0.2">
      <c r="B20" s="106" t="s">
        <v>13</v>
      </c>
      <c r="C20" s="115">
        <f t="shared" si="0"/>
        <v>2144</v>
      </c>
      <c r="D20" s="99">
        <f>C20/'1.1. Кол-во ГС'!L20</f>
        <v>1.5834564254062038</v>
      </c>
      <c r="E20" s="119">
        <v>2020</v>
      </c>
      <c r="F20" s="96">
        <v>0</v>
      </c>
      <c r="G20" s="96">
        <v>0</v>
      </c>
      <c r="H20" s="96">
        <v>0</v>
      </c>
      <c r="I20" s="96">
        <v>124</v>
      </c>
      <c r="K20" s="185" t="b">
        <f>C20='17.3. ДПО ГС'!C20+'17.4. ДПО ГС'!C21</f>
        <v>1</v>
      </c>
      <c r="L20" s="175">
        <f>'17.3. ДПО ГС'!C20+'17.4. ДПО ГС'!C21</f>
        <v>2144</v>
      </c>
    </row>
    <row r="21" spans="2:12" ht="30" customHeight="1" x14ac:dyDescent="0.2">
      <c r="B21" s="107" t="s">
        <v>16</v>
      </c>
      <c r="C21" s="116">
        <f t="shared" si="0"/>
        <v>28107</v>
      </c>
      <c r="D21" s="101">
        <f>C21/'1.1. Кол-во ГС'!L21</f>
        <v>0.78631976500209821</v>
      </c>
      <c r="E21" s="121">
        <f>SUM(E7:E20)</f>
        <v>26020</v>
      </c>
      <c r="F21" s="121">
        <f>SUM(F7:F20)</f>
        <v>228</v>
      </c>
      <c r="G21" s="121">
        <f>SUM(G7:G20)</f>
        <v>6</v>
      </c>
      <c r="H21" s="121">
        <f>SUM(H7:H20)</f>
        <v>73</v>
      </c>
      <c r="I21" s="102">
        <f>SUM(I7:I20)</f>
        <v>1780</v>
      </c>
      <c r="K21" s="185" t="b">
        <f>C21='17.3. ДПО ГС'!C21+'17.4. ДПО ГС'!C22</f>
        <v>1</v>
      </c>
      <c r="L21" s="175">
        <f>'17.3. ДПО ГС'!C21+'17.4. ДПО ГС'!C22</f>
        <v>28107</v>
      </c>
    </row>
    <row r="22" spans="2:12" x14ac:dyDescent="0.2">
      <c r="B22" s="51"/>
    </row>
    <row r="23" spans="2:12" ht="34.5" customHeight="1" x14ac:dyDescent="0.2">
      <c r="B23" s="277"/>
      <c r="C23" s="277"/>
      <c r="D23" s="277"/>
      <c r="E23" s="277"/>
      <c r="F23" s="277"/>
      <c r="G23" s="277"/>
      <c r="H23" s="277"/>
      <c r="I23" s="277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24E-2B3D-45FA-87EF-5693200E6932}">
  <sheetPr>
    <pageSetUpPr fitToPage="1"/>
  </sheetPr>
  <dimension ref="B1:T24"/>
  <sheetViews>
    <sheetView view="pageBreakPreview" topLeftCell="C1" zoomScale="70" zoomScaleNormal="90" zoomScaleSheetLayoutView="70" workbookViewId="0">
      <selection activeCell="P11" sqref="P11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7.7109375" style="2" customWidth="1"/>
    <col min="16" max="16" width="12.7109375" style="2" customWidth="1"/>
    <col min="17" max="17" width="9.140625" style="2"/>
    <col min="18" max="18" width="10.85546875" style="2" bestFit="1" customWidth="1"/>
    <col min="19" max="19" width="11.140625" style="2" customWidth="1"/>
    <col min="20" max="20" width="11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78" t="s">
        <v>111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18" t="s">
        <v>14</v>
      </c>
      <c r="C4" s="240" t="s">
        <v>116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2"/>
    </row>
    <row r="5" spans="2:20" ht="57.75" customHeight="1" x14ac:dyDescent="0.2">
      <c r="B5" s="219"/>
      <c r="C5" s="245" t="s">
        <v>117</v>
      </c>
      <c r="D5" s="285"/>
      <c r="E5" s="285"/>
      <c r="F5" s="246"/>
      <c r="G5" s="245" t="s">
        <v>122</v>
      </c>
      <c r="H5" s="285"/>
      <c r="I5" s="285"/>
      <c r="J5" s="285"/>
      <c r="K5" s="245" t="s">
        <v>123</v>
      </c>
      <c r="L5" s="285"/>
      <c r="M5" s="285"/>
      <c r="N5" s="246"/>
      <c r="O5" s="133" t="s">
        <v>175</v>
      </c>
      <c r="P5" s="133" t="s">
        <v>176</v>
      </c>
    </row>
    <row r="6" spans="2:20" ht="57.75" customHeight="1" x14ac:dyDescent="0.2">
      <c r="B6" s="219"/>
      <c r="C6" s="240" t="s">
        <v>189</v>
      </c>
      <c r="D6" s="242"/>
      <c r="E6" s="240" t="s">
        <v>120</v>
      </c>
      <c r="F6" s="242"/>
      <c r="G6" s="240" t="s">
        <v>189</v>
      </c>
      <c r="H6" s="242"/>
      <c r="I6" s="240" t="s">
        <v>120</v>
      </c>
      <c r="J6" s="242"/>
      <c r="K6" s="240" t="s">
        <v>189</v>
      </c>
      <c r="L6" s="242"/>
      <c r="M6" s="240" t="s">
        <v>120</v>
      </c>
      <c r="N6" s="242"/>
      <c r="O6" s="286" t="s">
        <v>120</v>
      </c>
      <c r="P6" s="287"/>
    </row>
    <row r="7" spans="2:20" ht="51.75" customHeight="1" x14ac:dyDescent="0.3">
      <c r="B7" s="220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6" t="s">
        <v>0</v>
      </c>
      <c r="C8" s="122">
        <v>824</v>
      </c>
      <c r="D8" s="123">
        <v>0</v>
      </c>
      <c r="E8" s="124">
        <v>36</v>
      </c>
      <c r="F8" s="123">
        <v>0</v>
      </c>
      <c r="G8" s="122">
        <v>17296</v>
      </c>
      <c r="H8" s="125">
        <v>16867</v>
      </c>
      <c r="I8" s="126">
        <v>2003</v>
      </c>
      <c r="J8" s="125">
        <v>1880</v>
      </c>
      <c r="K8" s="126">
        <v>4960</v>
      </c>
      <c r="L8" s="123">
        <v>906</v>
      </c>
      <c r="M8" s="122">
        <v>787</v>
      </c>
      <c r="N8" s="123">
        <v>1284</v>
      </c>
      <c r="O8" s="127">
        <v>461</v>
      </c>
      <c r="P8" s="128">
        <v>3</v>
      </c>
      <c r="R8" s="185" t="b">
        <f>D8+H8+L8='17.3. ДПО ГС'!L7+'17.3. ДПО ГС'!T7+'17.4. ДПО ГС'!L8</f>
        <v>1</v>
      </c>
      <c r="S8" s="175">
        <f>D8+H8+L8</f>
        <v>17773</v>
      </c>
      <c r="T8" s="175">
        <f>'17.3. ДПО ГС'!L7+'17.3. ДПО ГС'!T7+'17.4. ДПО ГС'!L8</f>
        <v>17773</v>
      </c>
    </row>
    <row r="9" spans="2:20" ht="30" customHeight="1" x14ac:dyDescent="0.2">
      <c r="B9" s="106" t="s">
        <v>1</v>
      </c>
      <c r="C9" s="122">
        <v>0</v>
      </c>
      <c r="D9" s="123">
        <v>0</v>
      </c>
      <c r="E9" s="124">
        <v>0</v>
      </c>
      <c r="F9" s="123">
        <v>0</v>
      </c>
      <c r="G9" s="122">
        <v>0</v>
      </c>
      <c r="H9" s="123">
        <v>0</v>
      </c>
      <c r="I9" s="122">
        <v>0</v>
      </c>
      <c r="J9" s="123">
        <v>0</v>
      </c>
      <c r="K9" s="122">
        <v>369.45</v>
      </c>
      <c r="L9" s="123">
        <v>367.25</v>
      </c>
      <c r="M9" s="122">
        <v>38</v>
      </c>
      <c r="N9" s="123">
        <v>51</v>
      </c>
      <c r="O9" s="127">
        <v>61</v>
      </c>
      <c r="P9" s="128">
        <v>1</v>
      </c>
      <c r="R9" s="185" t="b">
        <f>D9+H9+L9='17.3. ДПО ГС'!L8+'17.3. ДПО ГС'!T8+'17.4. ДПО ГС'!L9</f>
        <v>0</v>
      </c>
      <c r="S9" s="175">
        <f t="shared" ref="S9:S22" si="0">D9+H9+L9</f>
        <v>367.25</v>
      </c>
      <c r="T9" s="175">
        <f>'17.3. ДПО ГС'!L8+'17.3. ДПО ГС'!T8+'17.4. ДПО ГС'!L9</f>
        <v>1936.75</v>
      </c>
    </row>
    <row r="10" spans="2:20" ht="30" customHeight="1" x14ac:dyDescent="0.2">
      <c r="B10" s="106" t="s">
        <v>2</v>
      </c>
      <c r="C10" s="122">
        <v>3188</v>
      </c>
      <c r="D10" s="123">
        <v>2769</v>
      </c>
      <c r="E10" s="124">
        <v>347</v>
      </c>
      <c r="F10" s="123">
        <v>468</v>
      </c>
      <c r="G10" s="122">
        <v>0</v>
      </c>
      <c r="H10" s="123">
        <v>0</v>
      </c>
      <c r="I10" s="122">
        <v>0</v>
      </c>
      <c r="J10" s="123">
        <v>0</v>
      </c>
      <c r="K10" s="122">
        <v>0</v>
      </c>
      <c r="L10" s="123">
        <v>133</v>
      </c>
      <c r="M10" s="122">
        <v>350</v>
      </c>
      <c r="N10" s="123">
        <v>650</v>
      </c>
      <c r="O10" s="127">
        <v>65</v>
      </c>
      <c r="P10" s="128">
        <v>438</v>
      </c>
      <c r="R10" s="185" t="b">
        <f>D10+H10+L10='17.3. ДПО ГС'!L9+'17.3. ДПО ГС'!T9+'17.4. ДПО ГС'!L10</f>
        <v>1</v>
      </c>
      <c r="S10" s="175">
        <f t="shared" si="0"/>
        <v>2902</v>
      </c>
      <c r="T10" s="175">
        <f>'17.3. ДПО ГС'!L9+'17.3. ДПО ГС'!T9+'17.4. ДПО ГС'!L10</f>
        <v>2902</v>
      </c>
    </row>
    <row r="11" spans="2:20" ht="30" customHeight="1" x14ac:dyDescent="0.2">
      <c r="B11" s="106" t="s">
        <v>3</v>
      </c>
      <c r="C11" s="122">
        <v>10200</v>
      </c>
      <c r="D11" s="123">
        <v>10648</v>
      </c>
      <c r="E11" s="124">
        <v>2500</v>
      </c>
      <c r="F11" s="123">
        <v>2878</v>
      </c>
      <c r="G11" s="122">
        <v>0</v>
      </c>
      <c r="H11" s="123">
        <v>0</v>
      </c>
      <c r="I11" s="122">
        <v>0</v>
      </c>
      <c r="J11" s="123">
        <v>0</v>
      </c>
      <c r="K11" s="122">
        <v>0</v>
      </c>
      <c r="L11" s="123">
        <v>0</v>
      </c>
      <c r="M11" s="122">
        <v>0</v>
      </c>
      <c r="N11" s="123">
        <v>0</v>
      </c>
      <c r="O11" s="127">
        <v>0</v>
      </c>
      <c r="P11" s="128">
        <v>0</v>
      </c>
      <c r="R11" s="185" t="b">
        <f>D11+H11+L11='17.3. ДПО ГС'!L10+'17.3. ДПО ГС'!T10+'17.4. ДПО ГС'!L11</f>
        <v>1</v>
      </c>
      <c r="S11" s="175">
        <f t="shared" si="0"/>
        <v>10648</v>
      </c>
      <c r="T11" s="175">
        <f>'17.3. ДПО ГС'!L10+'17.3. ДПО ГС'!T10+'17.4. ДПО ГС'!L11</f>
        <v>10648</v>
      </c>
    </row>
    <row r="12" spans="2:20" ht="30" customHeight="1" x14ac:dyDescent="0.2">
      <c r="B12" s="106" t="s">
        <v>4</v>
      </c>
      <c r="C12" s="122">
        <v>589</v>
      </c>
      <c r="D12" s="123">
        <v>589</v>
      </c>
      <c r="E12" s="124">
        <v>31</v>
      </c>
      <c r="F12" s="123">
        <v>31</v>
      </c>
      <c r="G12" s="122">
        <v>1710</v>
      </c>
      <c r="H12" s="123">
        <v>1710</v>
      </c>
      <c r="I12" s="122">
        <v>447</v>
      </c>
      <c r="J12" s="123">
        <v>447</v>
      </c>
      <c r="K12" s="122">
        <v>0</v>
      </c>
      <c r="L12" s="123">
        <v>0</v>
      </c>
      <c r="M12" s="122">
        <v>0</v>
      </c>
      <c r="N12" s="123">
        <v>0</v>
      </c>
      <c r="O12" s="127">
        <v>0</v>
      </c>
      <c r="P12" s="128">
        <v>0</v>
      </c>
      <c r="R12" s="185" t="b">
        <f>D12+H12+L12='17.3. ДПО ГС'!L11+'17.3. ДПО ГС'!T11+'17.4. ДПО ГС'!L12</f>
        <v>0</v>
      </c>
      <c r="S12" s="175">
        <f t="shared" si="0"/>
        <v>2299</v>
      </c>
      <c r="T12" s="175">
        <f>'17.3. ДПО ГС'!L11+'17.3. ДПО ГС'!T11+'17.4. ДПО ГС'!L12</f>
        <v>2381</v>
      </c>
    </row>
    <row r="13" spans="2:20" ht="30" customHeight="1" x14ac:dyDescent="0.2">
      <c r="B13" s="106" t="s">
        <v>5</v>
      </c>
      <c r="C13" s="129">
        <v>2445</v>
      </c>
      <c r="D13" s="123">
        <v>2445</v>
      </c>
      <c r="E13" s="129">
        <v>421</v>
      </c>
      <c r="F13" s="128">
        <v>421</v>
      </c>
      <c r="G13" s="130">
        <v>0</v>
      </c>
      <c r="H13" s="128">
        <v>0</v>
      </c>
      <c r="I13" s="130">
        <v>0</v>
      </c>
      <c r="J13" s="128">
        <v>0</v>
      </c>
      <c r="K13" s="130">
        <v>148</v>
      </c>
      <c r="L13" s="128">
        <v>317</v>
      </c>
      <c r="M13" s="130">
        <v>9</v>
      </c>
      <c r="N13" s="128">
        <v>9</v>
      </c>
      <c r="O13" s="127">
        <v>69</v>
      </c>
      <c r="P13" s="128">
        <v>8</v>
      </c>
      <c r="R13" s="185" t="b">
        <f>D13+H13+L13='17.3. ДПО ГС'!L12+'17.3. ДПО ГС'!T12+'17.4. ДПО ГС'!L13</f>
        <v>1</v>
      </c>
      <c r="S13" s="175">
        <f t="shared" si="0"/>
        <v>2762</v>
      </c>
      <c r="T13" s="175">
        <f>'17.3. ДПО ГС'!L12+'17.3. ДПО ГС'!T12+'17.4. ДПО ГС'!L13</f>
        <v>2762</v>
      </c>
    </row>
    <row r="14" spans="2:20" ht="30" customHeight="1" x14ac:dyDescent="0.2">
      <c r="B14" s="106" t="s">
        <v>6</v>
      </c>
      <c r="C14" s="122">
        <v>4698</v>
      </c>
      <c r="D14" s="123">
        <v>3733</v>
      </c>
      <c r="E14" s="124">
        <v>129</v>
      </c>
      <c r="F14" s="123">
        <v>224</v>
      </c>
      <c r="G14" s="122">
        <v>4530</v>
      </c>
      <c r="H14" s="123">
        <v>4451</v>
      </c>
      <c r="I14" s="122">
        <v>1562</v>
      </c>
      <c r="J14" s="123">
        <v>1220</v>
      </c>
      <c r="K14" s="122">
        <v>5</v>
      </c>
      <c r="L14" s="123">
        <v>1271</v>
      </c>
      <c r="M14" s="122">
        <v>1</v>
      </c>
      <c r="N14" s="123">
        <v>191</v>
      </c>
      <c r="O14" s="127">
        <v>171</v>
      </c>
      <c r="P14" s="128">
        <v>11</v>
      </c>
      <c r="R14" s="185" t="b">
        <f>D14+H14+L14='17.3. ДПО ГС'!L13+'17.3. ДПО ГС'!T13+'17.4. ДПО ГС'!L14</f>
        <v>0</v>
      </c>
      <c r="S14" s="175">
        <f t="shared" si="0"/>
        <v>9455</v>
      </c>
      <c r="T14" s="175">
        <f>'17.3. ДПО ГС'!L13+'17.3. ДПО ГС'!T13+'17.4. ДПО ГС'!L14</f>
        <v>10394</v>
      </c>
    </row>
    <row r="15" spans="2:20" ht="30" customHeight="1" x14ac:dyDescent="0.2">
      <c r="B15" s="106" t="s">
        <v>7</v>
      </c>
      <c r="C15" s="122">
        <v>2841</v>
      </c>
      <c r="D15" s="123">
        <v>1929</v>
      </c>
      <c r="E15" s="124">
        <v>319</v>
      </c>
      <c r="F15" s="123">
        <v>498</v>
      </c>
      <c r="G15" s="122">
        <v>0</v>
      </c>
      <c r="H15" s="123">
        <v>0</v>
      </c>
      <c r="I15" s="122">
        <v>0</v>
      </c>
      <c r="J15" s="123">
        <v>0</v>
      </c>
      <c r="K15" s="122">
        <v>0</v>
      </c>
      <c r="L15" s="123">
        <v>0</v>
      </c>
      <c r="M15" s="122">
        <v>0</v>
      </c>
      <c r="N15" s="123">
        <v>0</v>
      </c>
      <c r="O15" s="127">
        <v>12</v>
      </c>
      <c r="P15" s="128">
        <v>1</v>
      </c>
      <c r="R15" s="185" t="b">
        <f>D15+H15+L15='17.3. ДПО ГС'!L14+'17.3. ДПО ГС'!T14+'17.4. ДПО ГС'!L15</f>
        <v>1</v>
      </c>
      <c r="S15" s="175">
        <f t="shared" si="0"/>
        <v>1929</v>
      </c>
      <c r="T15" s="175">
        <f>'17.3. ДПО ГС'!L14+'17.3. ДПО ГС'!T14+'17.4. ДПО ГС'!L15</f>
        <v>1929</v>
      </c>
    </row>
    <row r="16" spans="2:20" ht="30" customHeight="1" x14ac:dyDescent="0.2">
      <c r="B16" s="106" t="s">
        <v>8</v>
      </c>
      <c r="C16" s="122">
        <v>2426</v>
      </c>
      <c r="D16" s="123">
        <v>2286</v>
      </c>
      <c r="E16" s="124">
        <v>311</v>
      </c>
      <c r="F16" s="123">
        <v>262</v>
      </c>
      <c r="G16" s="122">
        <v>0</v>
      </c>
      <c r="H16" s="123">
        <v>0</v>
      </c>
      <c r="I16" s="122">
        <v>0</v>
      </c>
      <c r="J16" s="123">
        <v>0</v>
      </c>
      <c r="K16" s="122">
        <v>4687</v>
      </c>
      <c r="L16" s="123">
        <v>4363</v>
      </c>
      <c r="M16" s="122">
        <v>486</v>
      </c>
      <c r="N16" s="123">
        <v>488</v>
      </c>
      <c r="O16" s="127">
        <v>192</v>
      </c>
      <c r="P16" s="128">
        <v>3</v>
      </c>
      <c r="R16" s="185" t="b">
        <f>D16+H16+L16='17.3. ДПО ГС'!L15+'17.3. ДПО ГС'!T15+'17.4. ДПО ГС'!L16</f>
        <v>1</v>
      </c>
      <c r="S16" s="175">
        <f t="shared" si="0"/>
        <v>6649</v>
      </c>
      <c r="T16" s="175">
        <f>'17.3. ДПО ГС'!L15+'17.3. ДПО ГС'!T15+'17.4. ДПО ГС'!L16</f>
        <v>6649</v>
      </c>
    </row>
    <row r="17" spans="2:20" ht="30" customHeight="1" x14ac:dyDescent="0.2">
      <c r="B17" s="106" t="s">
        <v>9</v>
      </c>
      <c r="C17" s="122">
        <v>6000</v>
      </c>
      <c r="D17" s="123">
        <v>4685</v>
      </c>
      <c r="E17" s="124">
        <v>750</v>
      </c>
      <c r="F17" s="123">
        <v>586</v>
      </c>
      <c r="G17" s="122">
        <v>0</v>
      </c>
      <c r="H17" s="123">
        <v>0</v>
      </c>
      <c r="I17" s="122">
        <v>0</v>
      </c>
      <c r="J17" s="123">
        <v>0</v>
      </c>
      <c r="K17" s="122">
        <v>970</v>
      </c>
      <c r="L17" s="123">
        <v>1738</v>
      </c>
      <c r="M17" s="122">
        <v>119</v>
      </c>
      <c r="N17" s="123">
        <v>278</v>
      </c>
      <c r="O17" s="127">
        <v>107</v>
      </c>
      <c r="P17" s="128">
        <v>9</v>
      </c>
      <c r="R17" s="185" t="b">
        <f>D17+H17+L17='17.3. ДПО ГС'!L16+'17.3. ДПО ГС'!T16+'17.4. ДПО ГС'!L17</f>
        <v>1</v>
      </c>
      <c r="S17" s="175">
        <f t="shared" si="0"/>
        <v>6423</v>
      </c>
      <c r="T17" s="175">
        <f>'17.3. ДПО ГС'!L16+'17.3. ДПО ГС'!T16+'17.4. ДПО ГС'!L17</f>
        <v>6423</v>
      </c>
    </row>
    <row r="18" spans="2:20" ht="30" customHeight="1" x14ac:dyDescent="0.2">
      <c r="B18" s="106" t="s">
        <v>10</v>
      </c>
      <c r="C18" s="122">
        <v>2241</v>
      </c>
      <c r="D18" s="123">
        <v>2241</v>
      </c>
      <c r="E18" s="124">
        <v>899</v>
      </c>
      <c r="F18" s="123">
        <v>1195</v>
      </c>
      <c r="G18" s="122">
        <v>0</v>
      </c>
      <c r="H18" s="123">
        <v>0</v>
      </c>
      <c r="I18" s="122">
        <v>0</v>
      </c>
      <c r="J18" s="123">
        <v>0</v>
      </c>
      <c r="K18" s="122">
        <v>1070</v>
      </c>
      <c r="L18" s="123">
        <v>1070</v>
      </c>
      <c r="M18" s="122">
        <v>115</v>
      </c>
      <c r="N18" s="123">
        <v>115</v>
      </c>
      <c r="O18" s="127">
        <v>69</v>
      </c>
      <c r="P18" s="128">
        <v>1</v>
      </c>
      <c r="R18" s="185" t="b">
        <f>D18+H18+L18='17.3. ДПО ГС'!L17+'17.3. ДПО ГС'!T17+'17.4. ДПО ГС'!L18</f>
        <v>1</v>
      </c>
      <c r="S18" s="175">
        <f t="shared" si="0"/>
        <v>3311</v>
      </c>
      <c r="T18" s="175">
        <f>'17.3. ДПО ГС'!L17+'17.3. ДПО ГС'!T17+'17.4. ДПО ГС'!L18</f>
        <v>3311</v>
      </c>
    </row>
    <row r="19" spans="2:20" ht="30" customHeight="1" x14ac:dyDescent="0.2">
      <c r="B19" s="190" t="s">
        <v>11</v>
      </c>
      <c r="C19" s="122">
        <v>7169</v>
      </c>
      <c r="D19" s="123">
        <v>5123</v>
      </c>
      <c r="E19" s="124">
        <v>986</v>
      </c>
      <c r="F19" s="123">
        <v>814</v>
      </c>
      <c r="G19" s="122">
        <v>0</v>
      </c>
      <c r="H19" s="123">
        <v>0</v>
      </c>
      <c r="I19" s="122">
        <v>0</v>
      </c>
      <c r="J19" s="123">
        <v>0</v>
      </c>
      <c r="K19" s="122">
        <v>792</v>
      </c>
      <c r="L19" s="123">
        <v>894</v>
      </c>
      <c r="M19" s="122">
        <v>71</v>
      </c>
      <c r="N19" s="123">
        <v>89</v>
      </c>
      <c r="O19" s="127">
        <v>20</v>
      </c>
      <c r="P19" s="128">
        <v>5</v>
      </c>
      <c r="R19" s="185" t="b">
        <f>D19+H19+L19='17.3. ДПО ГС'!L18+'17.3. ДПО ГС'!T18+'17.4. ДПО ГС'!L19</f>
        <v>0</v>
      </c>
      <c r="S19" s="175">
        <f t="shared" si="0"/>
        <v>6017</v>
      </c>
      <c r="T19" s="175">
        <f>'17.3. ДПО ГС'!L18+'17.3. ДПО ГС'!T18+'17.4. ДПО ГС'!L19</f>
        <v>7231</v>
      </c>
    </row>
    <row r="20" spans="2:20" ht="30" customHeight="1" x14ac:dyDescent="0.2">
      <c r="B20" s="106" t="s">
        <v>12</v>
      </c>
      <c r="C20" s="122">
        <v>3666</v>
      </c>
      <c r="D20" s="123">
        <v>3257</v>
      </c>
      <c r="E20" s="124">
        <v>435</v>
      </c>
      <c r="F20" s="123">
        <v>554</v>
      </c>
      <c r="G20" s="122">
        <v>0</v>
      </c>
      <c r="H20" s="123">
        <v>0</v>
      </c>
      <c r="I20" s="122">
        <v>0</v>
      </c>
      <c r="J20" s="123">
        <v>0</v>
      </c>
      <c r="K20" s="122">
        <v>66</v>
      </c>
      <c r="L20" s="123">
        <v>80</v>
      </c>
      <c r="M20" s="122">
        <v>2</v>
      </c>
      <c r="N20" s="123">
        <v>3</v>
      </c>
      <c r="O20" s="127">
        <v>10</v>
      </c>
      <c r="P20" s="128">
        <v>5</v>
      </c>
      <c r="R20" s="185" t="b">
        <f>D20+H20+L20='17.3. ДПО ГС'!L19+'17.3. ДПО ГС'!T19+'17.4. ДПО ГС'!L20</f>
        <v>1</v>
      </c>
      <c r="S20" s="175">
        <f t="shared" si="0"/>
        <v>3337</v>
      </c>
      <c r="T20" s="175">
        <f>'17.3. ДПО ГС'!L19+'17.3. ДПО ГС'!T19+'17.4. ДПО ГС'!L20</f>
        <v>3337</v>
      </c>
    </row>
    <row r="21" spans="2:20" ht="30" customHeight="1" x14ac:dyDescent="0.2">
      <c r="B21" s="106" t="s">
        <v>13</v>
      </c>
      <c r="C21" s="122">
        <v>1267</v>
      </c>
      <c r="D21" s="123">
        <v>771</v>
      </c>
      <c r="E21" s="124">
        <v>440</v>
      </c>
      <c r="F21" s="123">
        <v>492</v>
      </c>
      <c r="G21" s="122">
        <v>0</v>
      </c>
      <c r="H21" s="123">
        <v>0</v>
      </c>
      <c r="I21" s="122">
        <v>0</v>
      </c>
      <c r="J21" s="123">
        <v>0</v>
      </c>
      <c r="K21" s="122">
        <v>1301</v>
      </c>
      <c r="L21" s="123">
        <v>1300</v>
      </c>
      <c r="M21" s="122">
        <v>143</v>
      </c>
      <c r="N21" s="123">
        <v>143</v>
      </c>
      <c r="O21" s="127">
        <v>533</v>
      </c>
      <c r="P21" s="128">
        <v>4</v>
      </c>
      <c r="R21" s="185" t="b">
        <f>D21+H21+L21='17.3. ДПО ГС'!L20+'17.3. ДПО ГС'!T20+'17.4. ДПО ГС'!L21</f>
        <v>1</v>
      </c>
      <c r="S21" s="175">
        <f t="shared" si="0"/>
        <v>2071</v>
      </c>
      <c r="T21" s="175">
        <f>'17.3. ДПО ГС'!L20+'17.3. ДПО ГС'!T20+'17.4. ДПО ГС'!L21</f>
        <v>2071</v>
      </c>
    </row>
    <row r="22" spans="2:20" ht="30" customHeight="1" x14ac:dyDescent="0.2">
      <c r="B22" s="107" t="s">
        <v>16</v>
      </c>
      <c r="C22" s="131">
        <f>SUM(C8:C21)</f>
        <v>47554</v>
      </c>
      <c r="D22" s="131">
        <f t="shared" ref="D22:P22" si="1">SUM(D8:D21)</f>
        <v>40476</v>
      </c>
      <c r="E22" s="131">
        <f t="shared" si="1"/>
        <v>7604</v>
      </c>
      <c r="F22" s="131">
        <f t="shared" si="1"/>
        <v>8423</v>
      </c>
      <c r="G22" s="131">
        <f t="shared" si="1"/>
        <v>23536</v>
      </c>
      <c r="H22" s="131">
        <f t="shared" si="1"/>
        <v>23028</v>
      </c>
      <c r="I22" s="131">
        <f t="shared" si="1"/>
        <v>4012</v>
      </c>
      <c r="J22" s="131">
        <f t="shared" si="1"/>
        <v>3547</v>
      </c>
      <c r="K22" s="131">
        <f t="shared" si="1"/>
        <v>14368.45</v>
      </c>
      <c r="L22" s="131">
        <f t="shared" si="1"/>
        <v>12439.25</v>
      </c>
      <c r="M22" s="131">
        <f t="shared" si="1"/>
        <v>2121</v>
      </c>
      <c r="N22" s="131">
        <f t="shared" si="1"/>
        <v>3301</v>
      </c>
      <c r="O22" s="132">
        <f t="shared" si="1"/>
        <v>1770</v>
      </c>
      <c r="P22" s="131">
        <f t="shared" si="1"/>
        <v>489</v>
      </c>
      <c r="R22" s="185" t="b">
        <f>D22+H22+L22='17.3. ДПО ГС'!L21+'17.3. ДПО ГС'!T21+'17.4. ДПО ГС'!L22</f>
        <v>0</v>
      </c>
      <c r="S22" s="175">
        <f t="shared" si="0"/>
        <v>75943.25</v>
      </c>
      <c r="T22" s="175">
        <f>'17.3. ДПО ГС'!L21+'17.3. ДПО ГС'!T21+'17.4. ДПО ГС'!L22</f>
        <v>79747.75</v>
      </c>
    </row>
    <row r="23" spans="2:20" ht="6.75" customHeight="1" x14ac:dyDescent="0.2">
      <c r="B23" s="51"/>
    </row>
    <row r="24" spans="2:20" ht="105" customHeight="1" x14ac:dyDescent="0.2">
      <c r="B24" s="284" t="s">
        <v>239</v>
      </c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F81-5FF0-42A1-8E00-EC1241EBFC37}">
  <sheetPr>
    <pageSetUpPr fitToPage="1"/>
  </sheetPr>
  <dimension ref="B1:T22"/>
  <sheetViews>
    <sheetView tabSelected="1" view="pageBreakPreview" zoomScale="57" zoomScaleNormal="100" zoomScaleSheetLayoutView="57" workbookViewId="0">
      <selection activeCell="Q1" sqref="Q1:Q1048576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3.7109375" style="2" customWidth="1"/>
    <col min="10" max="10" width="17.85546875" style="2" customWidth="1"/>
    <col min="11" max="11" width="12.7109375" style="2" customWidth="1"/>
    <col min="12" max="12" width="12.5703125" style="2" customWidth="1"/>
    <col min="13" max="13" width="10" style="2" customWidth="1"/>
    <col min="14" max="14" width="10.5703125" style="2" customWidth="1"/>
    <col min="15" max="15" width="12.7109375" style="2" customWidth="1"/>
    <col min="16" max="16" width="19.42578125" style="2" customWidth="1"/>
    <col min="17" max="17" width="13.28515625" style="2" customWidth="1"/>
    <col min="18" max="18" width="17.5703125" style="2" customWidth="1"/>
    <col min="19" max="19" width="12.5703125" style="2" customWidth="1"/>
    <col min="20" max="20" width="12.42578125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2:20" s="43" customFormat="1" ht="23.25" customHeight="1" x14ac:dyDescent="0.3">
      <c r="B2" s="278" t="s">
        <v>87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2:20" ht="45" customHeight="1" x14ac:dyDescent="0.2">
      <c r="B4" s="228" t="s">
        <v>14</v>
      </c>
      <c r="C4" s="202" t="s">
        <v>82</v>
      </c>
      <c r="D4" s="204"/>
      <c r="E4" s="289" t="s">
        <v>124</v>
      </c>
      <c r="F4" s="290"/>
      <c r="G4" s="290"/>
      <c r="H4" s="290"/>
      <c r="I4" s="290"/>
      <c r="J4" s="290"/>
      <c r="K4" s="290"/>
      <c r="L4" s="291"/>
      <c r="M4" s="288" t="s">
        <v>127</v>
      </c>
      <c r="N4" s="288"/>
      <c r="O4" s="288"/>
      <c r="P4" s="288"/>
      <c r="Q4" s="288"/>
      <c r="R4" s="288"/>
      <c r="S4" s="288"/>
      <c r="T4" s="288"/>
    </row>
    <row r="5" spans="2:20" ht="50.25" customHeight="1" x14ac:dyDescent="0.2">
      <c r="B5" s="228"/>
      <c r="C5" s="215" t="s">
        <v>15</v>
      </c>
      <c r="D5" s="292" t="s">
        <v>36</v>
      </c>
      <c r="E5" s="240" t="s">
        <v>131</v>
      </c>
      <c r="F5" s="241"/>
      <c r="G5" s="241"/>
      <c r="H5" s="241"/>
      <c r="I5" s="241"/>
      <c r="J5" s="242"/>
      <c r="K5" s="267" t="s">
        <v>213</v>
      </c>
      <c r="L5" s="267"/>
      <c r="M5" s="240" t="s">
        <v>131</v>
      </c>
      <c r="N5" s="241"/>
      <c r="O5" s="241"/>
      <c r="P5" s="241"/>
      <c r="Q5" s="241"/>
      <c r="R5" s="242"/>
      <c r="S5" s="267" t="s">
        <v>178</v>
      </c>
      <c r="T5" s="267"/>
    </row>
    <row r="6" spans="2:20" ht="84.75" customHeight="1" x14ac:dyDescent="0.2">
      <c r="B6" s="228"/>
      <c r="C6" s="217"/>
      <c r="D6" s="293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177</v>
      </c>
      <c r="J6" s="31" t="s">
        <v>128</v>
      </c>
      <c r="K6" s="31" t="s">
        <v>118</v>
      </c>
      <c r="L6" s="31" t="s">
        <v>119</v>
      </c>
      <c r="M6" s="31" t="s">
        <v>118</v>
      </c>
      <c r="N6" s="31" t="s">
        <v>119</v>
      </c>
      <c r="O6" s="83" t="s">
        <v>125</v>
      </c>
      <c r="P6" s="31" t="s">
        <v>126</v>
      </c>
      <c r="Q6" s="31" t="s">
        <v>177</v>
      </c>
      <c r="R6" s="31" t="s">
        <v>128</v>
      </c>
      <c r="S6" s="31" t="s">
        <v>118</v>
      </c>
      <c r="T6" s="31" t="s">
        <v>119</v>
      </c>
    </row>
    <row r="7" spans="2:20" ht="35.1" customHeight="1" x14ac:dyDescent="0.2">
      <c r="B7" s="106" t="s">
        <v>0</v>
      </c>
      <c r="C7" s="115">
        <f>F7+N7</f>
        <v>1880</v>
      </c>
      <c r="D7" s="99">
        <f>C7/'1.1. Кол-во ГС'!L7</f>
        <v>0.38923395445134573</v>
      </c>
      <c r="E7" s="96">
        <v>118</v>
      </c>
      <c r="F7" s="96">
        <v>106</v>
      </c>
      <c r="G7" s="99">
        <f>F7/C7</f>
        <v>5.6382978723404253E-2</v>
      </c>
      <c r="H7" s="96">
        <v>0</v>
      </c>
      <c r="I7" s="96">
        <v>0</v>
      </c>
      <c r="J7" s="96">
        <v>10</v>
      </c>
      <c r="K7" s="96">
        <v>6513</v>
      </c>
      <c r="L7" s="96">
        <v>6513</v>
      </c>
      <c r="M7" s="96">
        <v>2059</v>
      </c>
      <c r="N7" s="96">
        <v>1774</v>
      </c>
      <c r="O7" s="99">
        <f>N7/C7</f>
        <v>0.94361702127659575</v>
      </c>
      <c r="P7" s="96">
        <v>0</v>
      </c>
      <c r="Q7" s="96">
        <v>3</v>
      </c>
      <c r="R7" s="96">
        <v>264</v>
      </c>
      <c r="S7" s="96">
        <v>10783</v>
      </c>
      <c r="T7" s="96">
        <v>10581</v>
      </c>
    </row>
    <row r="8" spans="2:20" ht="35.1" customHeight="1" x14ac:dyDescent="0.2">
      <c r="B8" s="106" t="s">
        <v>1</v>
      </c>
      <c r="C8" s="115">
        <f>F8+N8</f>
        <v>451</v>
      </c>
      <c r="D8" s="99">
        <f>C8/'1.1. Кол-во ГС'!L8</f>
        <v>0.37458471760797341</v>
      </c>
      <c r="E8" s="96">
        <v>18</v>
      </c>
      <c r="F8" s="96">
        <v>18</v>
      </c>
      <c r="G8" s="99">
        <f t="shared" ref="G8:G21" si="0">F8/C8</f>
        <v>3.9911308203991129E-2</v>
      </c>
      <c r="H8" s="96">
        <v>13</v>
      </c>
      <c r="I8" s="96">
        <v>0</v>
      </c>
      <c r="J8" s="96">
        <v>4</v>
      </c>
      <c r="K8" s="96">
        <v>349.5</v>
      </c>
      <c r="L8" s="96">
        <v>351</v>
      </c>
      <c r="M8" s="96">
        <v>382</v>
      </c>
      <c r="N8" s="96">
        <v>433</v>
      </c>
      <c r="O8" s="99">
        <f>N8/C8</f>
        <v>0.96008869179600886</v>
      </c>
      <c r="P8" s="96">
        <v>335</v>
      </c>
      <c r="Q8" s="96">
        <v>1</v>
      </c>
      <c r="R8" s="96">
        <v>78</v>
      </c>
      <c r="S8" s="96">
        <v>1358.65</v>
      </c>
      <c r="T8" s="96">
        <v>1416.25</v>
      </c>
    </row>
    <row r="9" spans="2:20" ht="35.1" customHeight="1" x14ac:dyDescent="0.2">
      <c r="B9" s="106" t="s">
        <v>2</v>
      </c>
      <c r="C9" s="115">
        <f>F9+N9</f>
        <v>388</v>
      </c>
      <c r="D9" s="99">
        <f>C9/'1.1. Кол-во ГС'!L9</f>
        <v>0.33886462882096069</v>
      </c>
      <c r="E9" s="96">
        <v>13</v>
      </c>
      <c r="F9" s="96">
        <v>23</v>
      </c>
      <c r="G9" s="99">
        <f t="shared" si="0"/>
        <v>5.9278350515463915E-2</v>
      </c>
      <c r="H9" s="96">
        <v>0</v>
      </c>
      <c r="I9" s="96">
        <v>1</v>
      </c>
      <c r="J9" s="96">
        <v>0</v>
      </c>
      <c r="K9" s="96">
        <v>658</v>
      </c>
      <c r="L9" s="96">
        <v>672</v>
      </c>
      <c r="M9" s="96">
        <v>250</v>
      </c>
      <c r="N9" s="96">
        <v>365</v>
      </c>
      <c r="O9" s="99">
        <f>N9/C9</f>
        <v>0.94072164948453607</v>
      </c>
      <c r="P9" s="96">
        <v>62</v>
      </c>
      <c r="Q9" s="96">
        <v>0</v>
      </c>
      <c r="R9" s="96">
        <v>42</v>
      </c>
      <c r="S9" s="96">
        <v>2405</v>
      </c>
      <c r="T9" s="96">
        <v>2210</v>
      </c>
    </row>
    <row r="10" spans="2:20" ht="35.1" customHeight="1" x14ac:dyDescent="0.2">
      <c r="B10" s="106" t="s">
        <v>3</v>
      </c>
      <c r="C10" s="115">
        <f>F10+N10</f>
        <v>1368</v>
      </c>
      <c r="D10" s="99">
        <f>C10/'1.1. Кол-во ГС'!L10</f>
        <v>0.25933649289099525</v>
      </c>
      <c r="E10" s="96">
        <v>0</v>
      </c>
      <c r="F10" s="96">
        <v>0</v>
      </c>
      <c r="G10" s="99">
        <f t="shared" si="0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1190</v>
      </c>
      <c r="N10" s="96">
        <v>1368</v>
      </c>
      <c r="O10" s="99">
        <f>N10/C10</f>
        <v>1</v>
      </c>
      <c r="P10" s="96">
        <v>0</v>
      </c>
      <c r="Q10" s="96">
        <v>0</v>
      </c>
      <c r="R10" s="109">
        <v>253</v>
      </c>
      <c r="S10" s="96">
        <v>6500</v>
      </c>
      <c r="T10" s="96">
        <v>6748</v>
      </c>
    </row>
    <row r="11" spans="2:20" ht="35.1" customHeight="1" x14ac:dyDescent="0.2">
      <c r="B11" s="106" t="s">
        <v>4</v>
      </c>
      <c r="C11" s="115">
        <f>F11+N11</f>
        <v>482</v>
      </c>
      <c r="D11" s="99">
        <f>C11/'1.1. Кол-во ГС'!L11</f>
        <v>0.28639334521687465</v>
      </c>
      <c r="E11" s="96">
        <v>0</v>
      </c>
      <c r="F11" s="96">
        <v>0</v>
      </c>
      <c r="G11" s="99">
        <f t="shared" si="0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482</v>
      </c>
      <c r="N11" s="96">
        <v>482</v>
      </c>
      <c r="O11" s="99">
        <f>N11/C11</f>
        <v>1</v>
      </c>
      <c r="P11" s="96">
        <v>0</v>
      </c>
      <c r="Q11" s="96">
        <v>0</v>
      </c>
      <c r="R11" s="96">
        <v>228</v>
      </c>
      <c r="S11" s="96">
        <v>2381</v>
      </c>
      <c r="T11" s="96">
        <v>2381</v>
      </c>
    </row>
    <row r="12" spans="2:20" ht="35.1" customHeight="1" x14ac:dyDescent="0.2">
      <c r="B12" s="106" t="s">
        <v>5</v>
      </c>
      <c r="C12" s="115">
        <f>F12+N12</f>
        <v>604</v>
      </c>
      <c r="D12" s="99">
        <f>C12/'1.1. Кол-во ГС'!L12</f>
        <v>0.4667697063369397</v>
      </c>
      <c r="E12" s="96">
        <v>11</v>
      </c>
      <c r="F12" s="96">
        <v>14</v>
      </c>
      <c r="G12" s="99">
        <f t="shared" si="0"/>
        <v>2.3178807947019868E-2</v>
      </c>
      <c r="H12" s="96">
        <v>0</v>
      </c>
      <c r="I12" s="96">
        <v>8</v>
      </c>
      <c r="J12" s="96">
        <v>0</v>
      </c>
      <c r="K12" s="96">
        <v>0</v>
      </c>
      <c r="L12" s="96">
        <v>0</v>
      </c>
      <c r="M12" s="96">
        <v>591</v>
      </c>
      <c r="N12" s="96">
        <v>590</v>
      </c>
      <c r="O12" s="99">
        <f>N12/C12</f>
        <v>0.97682119205298013</v>
      </c>
      <c r="P12" s="96">
        <v>49</v>
      </c>
      <c r="Q12" s="96">
        <v>0</v>
      </c>
      <c r="R12" s="96">
        <v>0</v>
      </c>
      <c r="S12" s="96">
        <v>2734</v>
      </c>
      <c r="T12" s="96">
        <v>2734</v>
      </c>
    </row>
    <row r="13" spans="2:20" ht="35.1" customHeight="1" x14ac:dyDescent="0.2">
      <c r="B13" s="106" t="s">
        <v>6</v>
      </c>
      <c r="C13" s="115">
        <f>F13+N13</f>
        <v>1746</v>
      </c>
      <c r="D13" s="99">
        <f>C13/'1.1. Кол-во ГС'!L13</f>
        <v>0.54716389846443125</v>
      </c>
      <c r="E13" s="96">
        <v>32</v>
      </c>
      <c r="F13" s="96">
        <v>46</v>
      </c>
      <c r="G13" s="99">
        <f t="shared" si="0"/>
        <v>2.6345933562428408E-2</v>
      </c>
      <c r="H13" s="96">
        <v>0</v>
      </c>
      <c r="I13" s="96">
        <v>1</v>
      </c>
      <c r="J13" s="96">
        <v>0</v>
      </c>
      <c r="K13" s="96">
        <v>3200</v>
      </c>
      <c r="L13" s="96">
        <v>1980</v>
      </c>
      <c r="M13" s="96">
        <v>1747</v>
      </c>
      <c r="N13" s="96">
        <v>1700</v>
      </c>
      <c r="O13" s="99">
        <f>N13/C13</f>
        <v>0.97365406643757157</v>
      </c>
      <c r="P13" s="96">
        <v>133</v>
      </c>
      <c r="Q13" s="96">
        <v>10</v>
      </c>
      <c r="R13" s="96">
        <v>322</v>
      </c>
      <c r="S13" s="96">
        <v>7330</v>
      </c>
      <c r="T13" s="96">
        <v>7324</v>
      </c>
    </row>
    <row r="14" spans="2:20" ht="35.1" customHeight="1" x14ac:dyDescent="0.2">
      <c r="B14" s="106" t="s">
        <v>7</v>
      </c>
      <c r="C14" s="115">
        <f>F14+N14</f>
        <v>453</v>
      </c>
      <c r="D14" s="99">
        <f>C14/'1.1. Кол-во ГС'!L14</f>
        <v>0.2449972958355868</v>
      </c>
      <c r="E14" s="96">
        <v>0</v>
      </c>
      <c r="F14" s="96">
        <v>0</v>
      </c>
      <c r="G14" s="99">
        <f t="shared" si="0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272</v>
      </c>
      <c r="N14" s="96">
        <v>453</v>
      </c>
      <c r="O14" s="99">
        <f>N14/C14</f>
        <v>1</v>
      </c>
      <c r="P14" s="96">
        <v>0</v>
      </c>
      <c r="Q14" s="96">
        <v>1</v>
      </c>
      <c r="R14" s="96">
        <v>69</v>
      </c>
      <c r="S14" s="96">
        <v>2754</v>
      </c>
      <c r="T14" s="96">
        <v>1906</v>
      </c>
    </row>
    <row r="15" spans="2:20" ht="35.1" customHeight="1" x14ac:dyDescent="0.2">
      <c r="B15" s="106" t="s">
        <v>8</v>
      </c>
      <c r="C15" s="115">
        <f>F15+N15</f>
        <v>752</v>
      </c>
      <c r="D15" s="99">
        <f>C15/'1.1. Кол-во ГС'!L15</f>
        <v>0.19825995254416029</v>
      </c>
      <c r="E15" s="96">
        <v>18</v>
      </c>
      <c r="F15" s="96">
        <v>25</v>
      </c>
      <c r="G15" s="99">
        <f t="shared" si="0"/>
        <v>3.3244680851063829E-2</v>
      </c>
      <c r="H15" s="96">
        <v>0</v>
      </c>
      <c r="I15" s="96">
        <v>1</v>
      </c>
      <c r="J15" s="96">
        <v>53</v>
      </c>
      <c r="K15" s="96">
        <v>533</v>
      </c>
      <c r="L15" s="96">
        <v>473</v>
      </c>
      <c r="M15" s="96">
        <v>428</v>
      </c>
      <c r="N15" s="96">
        <v>727</v>
      </c>
      <c r="O15" s="99">
        <f>N15/C15</f>
        <v>0.9667553191489362</v>
      </c>
      <c r="P15" s="96">
        <v>0</v>
      </c>
      <c r="Q15" s="96">
        <v>2</v>
      </c>
      <c r="R15" s="96">
        <v>131</v>
      </c>
      <c r="S15" s="96">
        <v>4786</v>
      </c>
      <c r="T15" s="96">
        <v>4861</v>
      </c>
    </row>
    <row r="16" spans="2:20" ht="35.1" customHeight="1" x14ac:dyDescent="0.2">
      <c r="B16" s="106" t="s">
        <v>9</v>
      </c>
      <c r="C16" s="115">
        <f>F16+N16</f>
        <v>815</v>
      </c>
      <c r="D16" s="99">
        <f>C16/'1.1. Кол-во ГС'!L16</f>
        <v>0.39717348927875246</v>
      </c>
      <c r="E16" s="96">
        <v>16</v>
      </c>
      <c r="F16" s="96">
        <v>22</v>
      </c>
      <c r="G16" s="99">
        <f t="shared" si="0"/>
        <v>2.6993865030674847E-2</v>
      </c>
      <c r="H16" s="96">
        <v>0</v>
      </c>
      <c r="I16" s="96">
        <v>2</v>
      </c>
      <c r="J16" s="96">
        <v>1</v>
      </c>
      <c r="K16" s="96">
        <v>372</v>
      </c>
      <c r="L16" s="96">
        <v>263</v>
      </c>
      <c r="M16" s="96">
        <v>853</v>
      </c>
      <c r="N16" s="96">
        <v>793</v>
      </c>
      <c r="O16" s="99">
        <f>N16/C16</f>
        <v>0.9730061349693252</v>
      </c>
      <c r="P16" s="96">
        <v>0</v>
      </c>
      <c r="Q16" s="96">
        <v>7</v>
      </c>
      <c r="R16" s="96">
        <v>179</v>
      </c>
      <c r="S16" s="96">
        <v>6206</v>
      </c>
      <c r="T16" s="96">
        <v>5725</v>
      </c>
    </row>
    <row r="17" spans="2:20" ht="35.1" customHeight="1" x14ac:dyDescent="0.2">
      <c r="B17" s="106" t="s">
        <v>10</v>
      </c>
      <c r="C17" s="115">
        <f>F17+N17</f>
        <v>761</v>
      </c>
      <c r="D17" s="99">
        <f>C17/'1.1. Кол-во ГС'!L17</f>
        <v>0.46629901960784315</v>
      </c>
      <c r="E17" s="96">
        <v>13</v>
      </c>
      <c r="F17" s="96">
        <v>18</v>
      </c>
      <c r="G17" s="99">
        <f t="shared" si="0"/>
        <v>2.3653088042049936E-2</v>
      </c>
      <c r="H17" s="96">
        <v>0</v>
      </c>
      <c r="I17" s="96">
        <v>0</v>
      </c>
      <c r="J17" s="96">
        <v>0</v>
      </c>
      <c r="K17" s="96">
        <v>378</v>
      </c>
      <c r="L17" s="96">
        <v>378</v>
      </c>
      <c r="M17" s="96">
        <v>678</v>
      </c>
      <c r="N17" s="96">
        <v>743</v>
      </c>
      <c r="O17" s="99">
        <f>N17/C17</f>
        <v>0.97634691195795009</v>
      </c>
      <c r="P17" s="96">
        <v>41</v>
      </c>
      <c r="Q17" s="96">
        <v>1</v>
      </c>
      <c r="R17" s="96">
        <v>48</v>
      </c>
      <c r="S17" s="96">
        <v>2733</v>
      </c>
      <c r="T17" s="96">
        <v>2733</v>
      </c>
    </row>
    <row r="18" spans="2:20" ht="35.1" customHeight="1" x14ac:dyDescent="0.2">
      <c r="B18" s="106" t="s">
        <v>11</v>
      </c>
      <c r="C18" s="115">
        <f>F18+N18</f>
        <v>1073</v>
      </c>
      <c r="D18" s="99">
        <f>C18/'1.1. Кол-во ГС'!L18</f>
        <v>0.27082281675921249</v>
      </c>
      <c r="E18" s="96">
        <v>93</v>
      </c>
      <c r="F18" s="96">
        <v>114</v>
      </c>
      <c r="G18" s="99">
        <f t="shared" si="0"/>
        <v>0.10624417520969245</v>
      </c>
      <c r="H18" s="96">
        <v>0</v>
      </c>
      <c r="I18" s="96">
        <v>2</v>
      </c>
      <c r="J18" s="96">
        <v>10</v>
      </c>
      <c r="K18" s="96">
        <v>1002</v>
      </c>
      <c r="L18" s="96">
        <v>1304</v>
      </c>
      <c r="M18" s="96">
        <v>1131</v>
      </c>
      <c r="N18" s="96">
        <v>959</v>
      </c>
      <c r="O18" s="99">
        <f>N18/C18</f>
        <v>0.89375582479030757</v>
      </c>
      <c r="P18" s="96">
        <v>262</v>
      </c>
      <c r="Q18" s="96">
        <v>3</v>
      </c>
      <c r="R18" s="96">
        <v>690</v>
      </c>
      <c r="S18" s="96">
        <v>7635</v>
      </c>
      <c r="T18" s="96">
        <v>5589</v>
      </c>
    </row>
    <row r="19" spans="2:20" ht="35.1" customHeight="1" x14ac:dyDescent="0.2">
      <c r="B19" s="106" t="s">
        <v>12</v>
      </c>
      <c r="C19" s="115">
        <f>F19+N19</f>
        <v>572</v>
      </c>
      <c r="D19" s="99">
        <f>C19/'1.1. Кол-во ГС'!L19</f>
        <v>0.23055219669488108</v>
      </c>
      <c r="E19" s="96">
        <v>7</v>
      </c>
      <c r="F19" s="96">
        <v>16</v>
      </c>
      <c r="G19" s="99">
        <f t="shared" si="0"/>
        <v>2.7972027972027972E-2</v>
      </c>
      <c r="H19" s="96">
        <v>0</v>
      </c>
      <c r="I19" s="96">
        <v>1</v>
      </c>
      <c r="J19" s="96">
        <v>3</v>
      </c>
      <c r="K19" s="96">
        <v>149</v>
      </c>
      <c r="L19" s="96">
        <v>217</v>
      </c>
      <c r="M19" s="96">
        <v>430</v>
      </c>
      <c r="N19" s="96">
        <v>556</v>
      </c>
      <c r="O19" s="99">
        <f>N19/C19</f>
        <v>0.97202797202797198</v>
      </c>
      <c r="P19" s="96">
        <v>10</v>
      </c>
      <c r="Q19" s="96">
        <v>4</v>
      </c>
      <c r="R19" s="96">
        <v>349</v>
      </c>
      <c r="S19" s="96">
        <v>3582</v>
      </c>
      <c r="T19" s="96">
        <v>3120</v>
      </c>
    </row>
    <row r="20" spans="2:20" ht="35.1" customHeight="1" x14ac:dyDescent="0.2">
      <c r="B20" s="106" t="s">
        <v>13</v>
      </c>
      <c r="C20" s="115">
        <f>F20+N20</f>
        <v>508</v>
      </c>
      <c r="D20" s="99">
        <f>C20/'1.1. Кол-во ГС'!L20</f>
        <v>0.37518463810930575</v>
      </c>
      <c r="E20" s="96">
        <v>6</v>
      </c>
      <c r="F20" s="96">
        <v>16</v>
      </c>
      <c r="G20" s="99">
        <f t="shared" si="0"/>
        <v>3.1496062992125984E-2</v>
      </c>
      <c r="H20" s="96">
        <v>0</v>
      </c>
      <c r="I20" s="96">
        <v>3</v>
      </c>
      <c r="J20" s="96">
        <v>16</v>
      </c>
      <c r="K20" s="96">
        <v>179</v>
      </c>
      <c r="L20" s="96">
        <v>179</v>
      </c>
      <c r="M20" s="96">
        <v>389</v>
      </c>
      <c r="N20" s="96">
        <v>492</v>
      </c>
      <c r="O20" s="99">
        <f>N20/C20</f>
        <v>0.96850393700787396</v>
      </c>
      <c r="P20" s="96">
        <v>15</v>
      </c>
      <c r="Q20" s="96">
        <v>1</v>
      </c>
      <c r="R20" s="96">
        <v>260</v>
      </c>
      <c r="S20" s="96">
        <v>1798</v>
      </c>
      <c r="T20" s="96">
        <v>1592</v>
      </c>
    </row>
    <row r="21" spans="2:20" ht="35.1" customHeight="1" x14ac:dyDescent="0.2">
      <c r="B21" s="107" t="s">
        <v>16</v>
      </c>
      <c r="C21" s="116">
        <f>F21+N21</f>
        <v>11853</v>
      </c>
      <c r="D21" s="101">
        <f>C21/'1.1. Кол-во ГС'!L21</f>
        <v>0.33159882501049098</v>
      </c>
      <c r="E21" s="98">
        <f>SUM(E7:E20)</f>
        <v>345</v>
      </c>
      <c r="F21" s="98">
        <f>SUM(F7:F20)</f>
        <v>418</v>
      </c>
      <c r="G21" s="101">
        <f t="shared" si="0"/>
        <v>3.526533367080064E-2</v>
      </c>
      <c r="H21" s="103">
        <f t="shared" ref="H21:N21" si="1">SUM(H7:H20)</f>
        <v>13</v>
      </c>
      <c r="I21" s="103">
        <f t="shared" si="1"/>
        <v>19</v>
      </c>
      <c r="J21" s="103">
        <f t="shared" si="1"/>
        <v>97</v>
      </c>
      <c r="K21" s="103">
        <f t="shared" si="1"/>
        <v>13333.5</v>
      </c>
      <c r="L21" s="103">
        <f t="shared" si="1"/>
        <v>12330</v>
      </c>
      <c r="M21" s="103">
        <f t="shared" si="1"/>
        <v>10882</v>
      </c>
      <c r="N21" s="103">
        <f t="shared" si="1"/>
        <v>11435</v>
      </c>
      <c r="O21" s="101">
        <f>N21/C21</f>
        <v>0.96473466632919935</v>
      </c>
      <c r="P21" s="103">
        <f t="shared" ref="P21:T21" si="2">SUM(P7:P20)</f>
        <v>907</v>
      </c>
      <c r="Q21" s="103">
        <f t="shared" si="2"/>
        <v>33</v>
      </c>
      <c r="R21" s="103">
        <f t="shared" si="2"/>
        <v>2913</v>
      </c>
      <c r="S21" s="103">
        <f t="shared" si="2"/>
        <v>62985.65</v>
      </c>
      <c r="T21" s="103">
        <f t="shared" si="2"/>
        <v>58920.25</v>
      </c>
    </row>
    <row r="22" spans="2:20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</sheetData>
  <sheetProtection formatCells="0" formatColumns="0" formatRows="0" selectLockedCells="1"/>
  <mergeCells count="11"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  <mergeCell ref="D5:D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7191-23E7-443F-9888-ED224C59F86A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78" t="s">
        <v>129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18" t="s">
        <v>14</v>
      </c>
      <c r="C4" s="240" t="s">
        <v>132</v>
      </c>
      <c r="D4" s="241"/>
      <c r="E4" s="241"/>
      <c r="F4" s="241"/>
      <c r="G4" s="241"/>
      <c r="H4" s="241"/>
      <c r="I4" s="241"/>
      <c r="J4" s="242"/>
      <c r="K4" s="234" t="s">
        <v>179</v>
      </c>
      <c r="L4" s="234"/>
    </row>
    <row r="5" spans="2:12" ht="18.75" customHeight="1" x14ac:dyDescent="0.2">
      <c r="B5" s="219"/>
      <c r="C5" s="218" t="s">
        <v>15</v>
      </c>
      <c r="D5" s="294" t="s">
        <v>36</v>
      </c>
      <c r="E5" s="234" t="s">
        <v>65</v>
      </c>
      <c r="F5" s="234"/>
      <c r="G5" s="234"/>
      <c r="H5" s="234"/>
      <c r="I5" s="234"/>
      <c r="J5" s="234"/>
      <c r="K5" s="234"/>
      <c r="L5" s="234"/>
    </row>
    <row r="6" spans="2:12" ht="105" customHeight="1" x14ac:dyDescent="0.2">
      <c r="B6" s="219"/>
      <c r="C6" s="219"/>
      <c r="D6" s="295"/>
      <c r="E6" s="234" t="s">
        <v>186</v>
      </c>
      <c r="F6" s="234"/>
      <c r="G6" s="240" t="s">
        <v>185</v>
      </c>
      <c r="H6" s="241"/>
      <c r="I6" s="242"/>
      <c r="J6" s="215" t="s">
        <v>134</v>
      </c>
      <c r="K6" s="215" t="s">
        <v>118</v>
      </c>
      <c r="L6" s="215" t="s">
        <v>119</v>
      </c>
    </row>
    <row r="7" spans="2:12" ht="55.5" customHeight="1" x14ac:dyDescent="0.2">
      <c r="B7" s="220"/>
      <c r="C7" s="220"/>
      <c r="D7" s="296"/>
      <c r="E7" s="21" t="s">
        <v>118</v>
      </c>
      <c r="F7" s="21" t="s">
        <v>119</v>
      </c>
      <c r="G7" s="92" t="s">
        <v>118</v>
      </c>
      <c r="H7" s="92" t="s">
        <v>119</v>
      </c>
      <c r="I7" s="92" t="s">
        <v>133</v>
      </c>
      <c r="J7" s="217"/>
      <c r="K7" s="217"/>
      <c r="L7" s="217"/>
    </row>
    <row r="8" spans="2:12" ht="30" customHeight="1" x14ac:dyDescent="0.2">
      <c r="B8" s="106" t="s">
        <v>0</v>
      </c>
      <c r="C8" s="108">
        <f>F8+H8+I8+J8</f>
        <v>2442</v>
      </c>
      <c r="D8" s="134">
        <f>C8/'1.1. Кол-во ГС'!L7</f>
        <v>0.50559006211180124</v>
      </c>
      <c r="E8" s="109">
        <v>1590</v>
      </c>
      <c r="F8" s="96">
        <v>1683</v>
      </c>
      <c r="G8" s="96">
        <v>91</v>
      </c>
      <c r="H8" s="96">
        <v>95</v>
      </c>
      <c r="I8" s="96">
        <v>3</v>
      </c>
      <c r="J8" s="96">
        <v>661</v>
      </c>
      <c r="K8" s="96">
        <v>2359</v>
      </c>
      <c r="L8" s="96">
        <v>679</v>
      </c>
    </row>
    <row r="9" spans="2:12" ht="30" customHeight="1" x14ac:dyDescent="0.2">
      <c r="B9" s="106" t="s">
        <v>1</v>
      </c>
      <c r="C9" s="108">
        <f t="shared" ref="C9:C22" si="0">F9+H9+I9+J9</f>
        <v>586</v>
      </c>
      <c r="D9" s="134">
        <f>C9/'1.1. Кол-во ГС'!L8</f>
        <v>0.48671096345514953</v>
      </c>
      <c r="E9" s="109">
        <v>185</v>
      </c>
      <c r="F9" s="96">
        <v>305</v>
      </c>
      <c r="G9" s="96">
        <v>8</v>
      </c>
      <c r="H9" s="96">
        <v>8</v>
      </c>
      <c r="I9" s="96">
        <v>0</v>
      </c>
      <c r="J9" s="96">
        <v>273</v>
      </c>
      <c r="K9" s="96">
        <v>230.8</v>
      </c>
      <c r="L9" s="96">
        <v>169.5</v>
      </c>
    </row>
    <row r="10" spans="2:12" ht="30" customHeight="1" x14ac:dyDescent="0.2">
      <c r="B10" s="106" t="s">
        <v>2</v>
      </c>
      <c r="C10" s="108">
        <f t="shared" si="0"/>
        <v>1233</v>
      </c>
      <c r="D10" s="134">
        <f>C10/'1.1. Кол-во ГС'!L9</f>
        <v>1.0768558951965066</v>
      </c>
      <c r="E10" s="96">
        <v>134</v>
      </c>
      <c r="F10" s="96">
        <v>285</v>
      </c>
      <c r="G10" s="96">
        <v>350</v>
      </c>
      <c r="H10" s="96">
        <v>511</v>
      </c>
      <c r="I10" s="96">
        <v>0</v>
      </c>
      <c r="J10" s="96">
        <v>437</v>
      </c>
      <c r="K10" s="96">
        <v>126</v>
      </c>
      <c r="L10" s="96">
        <v>20</v>
      </c>
    </row>
    <row r="11" spans="2:12" ht="30" customHeight="1" x14ac:dyDescent="0.2">
      <c r="B11" s="106" t="s">
        <v>3</v>
      </c>
      <c r="C11" s="108">
        <f t="shared" si="0"/>
        <v>1703</v>
      </c>
      <c r="D11" s="134">
        <f>C11/'1.1. Кол-во ГС'!L10</f>
        <v>0.32284360189573458</v>
      </c>
      <c r="E11" s="96">
        <v>1400</v>
      </c>
      <c r="F11" s="96">
        <v>1510</v>
      </c>
      <c r="G11" s="96">
        <v>0</v>
      </c>
      <c r="H11" s="96">
        <v>0</v>
      </c>
      <c r="I11" s="96">
        <v>58</v>
      </c>
      <c r="J11" s="96">
        <v>135</v>
      </c>
      <c r="K11" s="96">
        <v>3700</v>
      </c>
      <c r="L11" s="96">
        <v>3900</v>
      </c>
    </row>
    <row r="12" spans="2:12" ht="30" customHeight="1" x14ac:dyDescent="0.2">
      <c r="B12" s="106" t="s">
        <v>4</v>
      </c>
      <c r="C12" s="108">
        <f t="shared" si="0"/>
        <v>163</v>
      </c>
      <c r="D12" s="134">
        <f>C12/'1.1. Кол-во ГС'!L11</f>
        <v>9.6850861556743911E-2</v>
      </c>
      <c r="E12" s="96">
        <v>163</v>
      </c>
      <c r="F12" s="96">
        <v>163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</row>
    <row r="13" spans="2:12" ht="30" customHeight="1" x14ac:dyDescent="0.2">
      <c r="B13" s="106" t="s">
        <v>5</v>
      </c>
      <c r="C13" s="108">
        <f t="shared" si="0"/>
        <v>912</v>
      </c>
      <c r="D13" s="134">
        <f>C13/'1.1. Кол-во ГС'!L12</f>
        <v>0.70479134466769711</v>
      </c>
      <c r="E13" s="96">
        <v>902</v>
      </c>
      <c r="F13" s="96">
        <v>893</v>
      </c>
      <c r="G13" s="96">
        <v>0</v>
      </c>
      <c r="H13" s="96">
        <v>0</v>
      </c>
      <c r="I13" s="96">
        <v>0</v>
      </c>
      <c r="J13" s="96">
        <v>19</v>
      </c>
      <c r="K13" s="96">
        <v>28</v>
      </c>
      <c r="L13" s="96">
        <v>28</v>
      </c>
    </row>
    <row r="14" spans="2:12" ht="30" customHeight="1" x14ac:dyDescent="0.2">
      <c r="B14" s="106" t="s">
        <v>6</v>
      </c>
      <c r="C14" s="108">
        <f t="shared" si="0"/>
        <v>1559</v>
      </c>
      <c r="D14" s="134">
        <f>C14/'1.1. Кол-во ГС'!L13</f>
        <v>0.48856157944218115</v>
      </c>
      <c r="E14" s="96">
        <v>3</v>
      </c>
      <c r="F14" s="96">
        <v>1299</v>
      </c>
      <c r="G14" s="96">
        <v>0</v>
      </c>
      <c r="H14" s="96">
        <v>259</v>
      </c>
      <c r="I14" s="96">
        <v>0</v>
      </c>
      <c r="J14" s="96">
        <v>1</v>
      </c>
      <c r="K14" s="96">
        <v>13</v>
      </c>
      <c r="L14" s="96">
        <v>1090</v>
      </c>
    </row>
    <row r="15" spans="2:12" ht="30" customHeight="1" x14ac:dyDescent="0.2">
      <c r="B15" s="106" t="s">
        <v>7</v>
      </c>
      <c r="C15" s="108">
        <f t="shared" si="0"/>
        <v>45</v>
      </c>
      <c r="D15" s="134">
        <f>C15/'1.1. Кол-во ГС'!L14</f>
        <v>2.4337479718766902E-2</v>
      </c>
      <c r="E15" s="96">
        <v>47</v>
      </c>
      <c r="F15" s="96">
        <v>36</v>
      </c>
      <c r="G15" s="96">
        <v>4</v>
      </c>
      <c r="H15" s="96">
        <v>4</v>
      </c>
      <c r="I15" s="96">
        <v>0</v>
      </c>
      <c r="J15" s="96">
        <v>5</v>
      </c>
      <c r="K15" s="96">
        <v>50</v>
      </c>
      <c r="L15" s="96">
        <v>23</v>
      </c>
    </row>
    <row r="16" spans="2:12" ht="30" customHeight="1" x14ac:dyDescent="0.2">
      <c r="B16" s="106" t="s">
        <v>8</v>
      </c>
      <c r="C16" s="108">
        <f t="shared" si="0"/>
        <v>1464</v>
      </c>
      <c r="D16" s="134">
        <f>C16/'1.1. Кол-во ГС'!L15</f>
        <v>0.38597416293171632</v>
      </c>
      <c r="E16" s="96">
        <v>710</v>
      </c>
      <c r="F16" s="96">
        <v>1242</v>
      </c>
      <c r="G16" s="96">
        <v>52</v>
      </c>
      <c r="H16" s="96">
        <v>70</v>
      </c>
      <c r="I16" s="96">
        <v>13</v>
      </c>
      <c r="J16" s="96">
        <v>139</v>
      </c>
      <c r="K16" s="96">
        <v>1795</v>
      </c>
      <c r="L16" s="96">
        <v>1315</v>
      </c>
    </row>
    <row r="17" spans="2:12" ht="30" customHeight="1" x14ac:dyDescent="0.2">
      <c r="B17" s="106" t="s">
        <v>9</v>
      </c>
      <c r="C17" s="108">
        <f t="shared" si="0"/>
        <v>1237</v>
      </c>
      <c r="D17" s="134">
        <f>C17/'1.1. Кол-во ГС'!L16</f>
        <v>0.6028265107212476</v>
      </c>
      <c r="E17" s="96">
        <v>390</v>
      </c>
      <c r="F17" s="96">
        <v>567</v>
      </c>
      <c r="G17" s="96">
        <v>430</v>
      </c>
      <c r="H17" s="96">
        <v>670</v>
      </c>
      <c r="I17" s="96">
        <v>0</v>
      </c>
      <c r="J17" s="96">
        <v>0</v>
      </c>
      <c r="K17" s="96">
        <v>392</v>
      </c>
      <c r="L17" s="96">
        <v>435</v>
      </c>
    </row>
    <row r="18" spans="2:12" ht="30" customHeight="1" x14ac:dyDescent="0.2">
      <c r="B18" s="106" t="s">
        <v>10</v>
      </c>
      <c r="C18" s="108">
        <f t="shared" si="0"/>
        <v>706</v>
      </c>
      <c r="D18" s="134">
        <f>C18/'1.1. Кол-во ГС'!L17</f>
        <v>0.43259803921568629</v>
      </c>
      <c r="E18" s="96">
        <v>619</v>
      </c>
      <c r="F18" s="96">
        <v>706</v>
      </c>
      <c r="G18" s="96">
        <v>0</v>
      </c>
      <c r="H18" s="96">
        <v>0</v>
      </c>
      <c r="I18" s="96">
        <v>0</v>
      </c>
      <c r="J18" s="96">
        <v>0</v>
      </c>
      <c r="K18" s="96">
        <v>200</v>
      </c>
      <c r="L18" s="96">
        <v>200</v>
      </c>
    </row>
    <row r="19" spans="2:12" ht="30" customHeight="1" x14ac:dyDescent="0.2">
      <c r="B19" s="106" t="s">
        <v>11</v>
      </c>
      <c r="C19" s="108">
        <f t="shared" si="0"/>
        <v>1916</v>
      </c>
      <c r="D19" s="134">
        <f>C19/'1.1. Кол-во ГС'!L18</f>
        <v>0.48359414437152953</v>
      </c>
      <c r="E19" s="96">
        <v>873</v>
      </c>
      <c r="F19" s="96">
        <v>1843</v>
      </c>
      <c r="G19" s="96">
        <v>0</v>
      </c>
      <c r="H19" s="96">
        <v>60</v>
      </c>
      <c r="I19" s="96">
        <v>0</v>
      </c>
      <c r="J19" s="96">
        <v>13</v>
      </c>
      <c r="K19" s="96">
        <v>538</v>
      </c>
      <c r="L19" s="96">
        <v>338</v>
      </c>
    </row>
    <row r="20" spans="2:12" ht="30" customHeight="1" x14ac:dyDescent="0.2">
      <c r="B20" s="106" t="s">
        <v>12</v>
      </c>
      <c r="C20" s="108">
        <f t="shared" si="0"/>
        <v>652</v>
      </c>
      <c r="D20" s="134">
        <f>C20/'1.1. Кол-во ГС'!L19</f>
        <v>0.26279725916968966</v>
      </c>
      <c r="E20" s="96">
        <v>206</v>
      </c>
      <c r="F20" s="96">
        <v>332</v>
      </c>
      <c r="G20" s="96">
        <v>109</v>
      </c>
      <c r="H20" s="96">
        <v>114</v>
      </c>
      <c r="I20" s="96">
        <v>4</v>
      </c>
      <c r="J20" s="96">
        <v>202</v>
      </c>
      <c r="K20" s="96">
        <v>0</v>
      </c>
      <c r="L20" s="96">
        <v>0</v>
      </c>
    </row>
    <row r="21" spans="2:12" ht="30" customHeight="1" x14ac:dyDescent="0.2">
      <c r="B21" s="106" t="s">
        <v>13</v>
      </c>
      <c r="C21" s="108">
        <f t="shared" si="0"/>
        <v>1636</v>
      </c>
      <c r="D21" s="134">
        <f>C21/'1.1. Кол-во ГС'!L20</f>
        <v>1.208271787296898</v>
      </c>
      <c r="E21" s="96">
        <v>1200</v>
      </c>
      <c r="F21" s="96">
        <v>1230</v>
      </c>
      <c r="G21" s="96">
        <v>200</v>
      </c>
      <c r="H21" s="96">
        <v>291</v>
      </c>
      <c r="I21" s="96">
        <v>9</v>
      </c>
      <c r="J21" s="96">
        <v>106</v>
      </c>
      <c r="K21" s="96">
        <v>591</v>
      </c>
      <c r="L21" s="96">
        <v>300</v>
      </c>
    </row>
    <row r="22" spans="2:12" ht="30" customHeight="1" x14ac:dyDescent="0.2">
      <c r="B22" s="107" t="s">
        <v>16</v>
      </c>
      <c r="C22" s="112">
        <f t="shared" si="0"/>
        <v>16254</v>
      </c>
      <c r="D22" s="135">
        <f>C22/'1.1. Кол-во ГС'!L21</f>
        <v>0.45472093999160723</v>
      </c>
      <c r="E22" s="98">
        <f>SUM(E8:E21)</f>
        <v>8422</v>
      </c>
      <c r="F22" s="98">
        <f t="shared" ref="F22:L22" si="1">SUM(F8:F21)</f>
        <v>12094</v>
      </c>
      <c r="G22" s="98">
        <f t="shared" si="1"/>
        <v>1244</v>
      </c>
      <c r="H22" s="98">
        <f t="shared" si="1"/>
        <v>2082</v>
      </c>
      <c r="I22" s="98">
        <f t="shared" si="1"/>
        <v>87</v>
      </c>
      <c r="J22" s="98">
        <f t="shared" si="1"/>
        <v>1991</v>
      </c>
      <c r="K22" s="98">
        <f t="shared" si="1"/>
        <v>10022.799999999999</v>
      </c>
      <c r="L22" s="98">
        <f t="shared" si="1"/>
        <v>8497.5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46C-8C4C-47C2-A873-684FB2423942}">
  <sheetPr>
    <pageSetUpPr fitToPage="1"/>
  </sheetPr>
  <dimension ref="B1:I21"/>
  <sheetViews>
    <sheetView view="pageBreakPreview" zoomScale="85" zoomScaleNormal="100" zoomScaleSheetLayoutView="85" workbookViewId="0">
      <selection activeCell="I6" sqref="I6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0" t="s">
        <v>88</v>
      </c>
      <c r="C2" s="230"/>
      <c r="D2" s="230"/>
      <c r="E2" s="230"/>
      <c r="F2" s="230"/>
      <c r="G2" s="230"/>
      <c r="H2" s="230"/>
      <c r="I2" s="230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28" t="s">
        <v>14</v>
      </c>
      <c r="C4" s="228" t="s">
        <v>82</v>
      </c>
      <c r="D4" s="297" t="s">
        <v>36</v>
      </c>
      <c r="E4" s="234" t="s">
        <v>86</v>
      </c>
      <c r="F4" s="234"/>
      <c r="G4" s="234"/>
      <c r="H4" s="234"/>
      <c r="I4" s="215" t="s">
        <v>89</v>
      </c>
    </row>
    <row r="5" spans="2:9" ht="132" customHeight="1" x14ac:dyDescent="0.2">
      <c r="B5" s="228"/>
      <c r="C5" s="228"/>
      <c r="D5" s="297"/>
      <c r="E5" s="38" t="s">
        <v>83</v>
      </c>
      <c r="F5" s="57" t="s">
        <v>84</v>
      </c>
      <c r="G5" s="38" t="s">
        <v>85</v>
      </c>
      <c r="H5" s="57" t="s">
        <v>84</v>
      </c>
      <c r="I5" s="217"/>
    </row>
    <row r="6" spans="2:9" ht="30" customHeight="1" x14ac:dyDescent="0.2">
      <c r="B6" s="106" t="s">
        <v>0</v>
      </c>
      <c r="C6" s="108">
        <f>E6+G6</f>
        <v>2189</v>
      </c>
      <c r="D6" s="99">
        <f>C6/'1.2. Кол-во МС'!H7</f>
        <v>0.2700135685210312</v>
      </c>
      <c r="E6" s="96">
        <v>146</v>
      </c>
      <c r="F6" s="99">
        <f>E6/C6</f>
        <v>6.6697121973503887E-2</v>
      </c>
      <c r="G6" s="96">
        <v>2043</v>
      </c>
      <c r="H6" s="99">
        <f>G6/C6</f>
        <v>0.93330287802649614</v>
      </c>
      <c r="I6" s="96">
        <v>1227</v>
      </c>
    </row>
    <row r="7" spans="2:9" ht="30" customHeight="1" x14ac:dyDescent="0.2">
      <c r="B7" s="106" t="s">
        <v>1</v>
      </c>
      <c r="C7" s="108">
        <f t="shared" ref="C7:C20" si="0">E7+G7</f>
        <v>495</v>
      </c>
      <c r="D7" s="99">
        <f>C7/'1.2. Кол-во МС'!H8</f>
        <v>0.31873792659368966</v>
      </c>
      <c r="E7" s="96">
        <v>105</v>
      </c>
      <c r="F7" s="99">
        <f t="shared" ref="F7:F20" si="1">E7/C7</f>
        <v>0.21212121212121213</v>
      </c>
      <c r="G7" s="96">
        <v>390</v>
      </c>
      <c r="H7" s="99">
        <f t="shared" ref="H7:H20" si="2">G7/C7</f>
        <v>0.78787878787878785</v>
      </c>
      <c r="I7" s="96">
        <v>884</v>
      </c>
    </row>
    <row r="8" spans="2:9" ht="30" customHeight="1" x14ac:dyDescent="0.2">
      <c r="B8" s="106" t="s">
        <v>2</v>
      </c>
      <c r="C8" s="108">
        <f t="shared" si="0"/>
        <v>495</v>
      </c>
      <c r="D8" s="99">
        <f>C8/'1.2. Кол-во МС'!H9</f>
        <v>0.26975476839237056</v>
      </c>
      <c r="E8" s="96">
        <v>7</v>
      </c>
      <c r="F8" s="99">
        <f t="shared" si="1"/>
        <v>1.4141414141414142E-2</v>
      </c>
      <c r="G8" s="96">
        <v>488</v>
      </c>
      <c r="H8" s="99">
        <f t="shared" si="2"/>
        <v>0.98585858585858588</v>
      </c>
      <c r="I8" s="96">
        <v>1669</v>
      </c>
    </row>
    <row r="9" spans="2:9" ht="30" customHeight="1" x14ac:dyDescent="0.2">
      <c r="B9" s="106" t="s">
        <v>3</v>
      </c>
      <c r="C9" s="108">
        <f t="shared" si="0"/>
        <v>1860</v>
      </c>
      <c r="D9" s="99">
        <f>C9/'1.2. Кол-во МС'!H10</f>
        <v>0.31408308004052687</v>
      </c>
      <c r="E9" s="96">
        <v>0</v>
      </c>
      <c r="F9" s="99">
        <f t="shared" si="1"/>
        <v>0</v>
      </c>
      <c r="G9" s="96">
        <v>1860</v>
      </c>
      <c r="H9" s="99">
        <f t="shared" si="2"/>
        <v>1</v>
      </c>
      <c r="I9" s="96">
        <v>1896</v>
      </c>
    </row>
    <row r="10" spans="2:9" ht="30" customHeight="1" x14ac:dyDescent="0.2">
      <c r="B10" s="106" t="s">
        <v>4</v>
      </c>
      <c r="C10" s="108">
        <f t="shared" si="0"/>
        <v>894</v>
      </c>
      <c r="D10" s="99">
        <f>C10/'1.2. Кол-во МС'!H11</f>
        <v>0.30418509697175911</v>
      </c>
      <c r="E10" s="96">
        <v>14</v>
      </c>
      <c r="F10" s="99">
        <f t="shared" si="1"/>
        <v>1.5659955257270694E-2</v>
      </c>
      <c r="G10" s="96">
        <v>880</v>
      </c>
      <c r="H10" s="99">
        <f t="shared" si="2"/>
        <v>0.98434004474272929</v>
      </c>
      <c r="I10" s="96">
        <v>417</v>
      </c>
    </row>
    <row r="11" spans="2:9" ht="30" customHeight="1" x14ac:dyDescent="0.2">
      <c r="B11" s="106" t="s">
        <v>5</v>
      </c>
      <c r="C11" s="108">
        <f t="shared" si="0"/>
        <v>589</v>
      </c>
      <c r="D11" s="99">
        <f>C11/'1.2. Кол-во МС'!H12</f>
        <v>0.24852320675105485</v>
      </c>
      <c r="E11" s="97">
        <v>100</v>
      </c>
      <c r="F11" s="99">
        <f t="shared" si="1"/>
        <v>0.1697792869269949</v>
      </c>
      <c r="G11" s="97">
        <v>489</v>
      </c>
      <c r="H11" s="99">
        <f t="shared" si="2"/>
        <v>0.83022071307300505</v>
      </c>
      <c r="I11" s="96">
        <v>579</v>
      </c>
    </row>
    <row r="12" spans="2:9" ht="30" customHeight="1" x14ac:dyDescent="0.2">
      <c r="B12" s="106" t="s">
        <v>6</v>
      </c>
      <c r="C12" s="108">
        <f t="shared" si="0"/>
        <v>1603</v>
      </c>
      <c r="D12" s="99">
        <f>C12/'1.2. Кол-во МС'!H13</f>
        <v>0.24214501510574019</v>
      </c>
      <c r="E12" s="96">
        <v>47</v>
      </c>
      <c r="F12" s="99">
        <f t="shared" si="1"/>
        <v>2.9320024953212728E-2</v>
      </c>
      <c r="G12" s="96">
        <v>1556</v>
      </c>
      <c r="H12" s="99">
        <f t="shared" si="2"/>
        <v>0.97067997504678727</v>
      </c>
      <c r="I12" s="96">
        <v>1643</v>
      </c>
    </row>
    <row r="13" spans="2:9" ht="30" customHeight="1" x14ac:dyDescent="0.2">
      <c r="B13" s="106" t="s">
        <v>7</v>
      </c>
      <c r="C13" s="108">
        <f t="shared" si="0"/>
        <v>850</v>
      </c>
      <c r="D13" s="99">
        <f>C13/'1.2. Кол-во МС'!H14</f>
        <v>0.22824919441460795</v>
      </c>
      <c r="E13" s="96">
        <v>28</v>
      </c>
      <c r="F13" s="99">
        <f t="shared" si="1"/>
        <v>3.2941176470588238E-2</v>
      </c>
      <c r="G13" s="96">
        <v>822</v>
      </c>
      <c r="H13" s="99">
        <f t="shared" si="2"/>
        <v>0.96705882352941175</v>
      </c>
      <c r="I13" s="96">
        <v>427</v>
      </c>
    </row>
    <row r="14" spans="2:9" ht="30" customHeight="1" x14ac:dyDescent="0.2">
      <c r="B14" s="106" t="s">
        <v>8</v>
      </c>
      <c r="C14" s="108">
        <f t="shared" si="0"/>
        <v>2184</v>
      </c>
      <c r="D14" s="99">
        <f>C14/'1.2. Кол-во МС'!H15</f>
        <v>0.27803946530872053</v>
      </c>
      <c r="E14" s="96">
        <v>53</v>
      </c>
      <c r="F14" s="99">
        <f t="shared" si="1"/>
        <v>2.4267399267399268E-2</v>
      </c>
      <c r="G14" s="96">
        <v>2131</v>
      </c>
      <c r="H14" s="99">
        <f t="shared" si="2"/>
        <v>0.97573260073260071</v>
      </c>
      <c r="I14" s="96">
        <v>2995</v>
      </c>
    </row>
    <row r="15" spans="2:9" ht="30" customHeight="1" x14ac:dyDescent="0.2">
      <c r="B15" s="106" t="s">
        <v>9</v>
      </c>
      <c r="C15" s="108">
        <f t="shared" si="0"/>
        <v>1754</v>
      </c>
      <c r="D15" s="99">
        <f>C15/'1.2. Кол-во МС'!H16</f>
        <v>0.37184651261394952</v>
      </c>
      <c r="E15" s="96">
        <v>62</v>
      </c>
      <c r="F15" s="99">
        <f t="shared" si="1"/>
        <v>3.5347776510832381E-2</v>
      </c>
      <c r="G15" s="96">
        <v>1692</v>
      </c>
      <c r="H15" s="99">
        <f t="shared" si="2"/>
        <v>0.96465222348916757</v>
      </c>
      <c r="I15" s="96">
        <v>1030</v>
      </c>
    </row>
    <row r="16" spans="2:9" ht="30" customHeight="1" x14ac:dyDescent="0.2">
      <c r="B16" s="106" t="s">
        <v>10</v>
      </c>
      <c r="C16" s="108">
        <f t="shared" si="0"/>
        <v>1207</v>
      </c>
      <c r="D16" s="99">
        <f>C16/'1.2. Кол-во МС'!H17</f>
        <v>0.37484472049689443</v>
      </c>
      <c r="E16" s="96">
        <v>41</v>
      </c>
      <c r="F16" s="99">
        <f t="shared" si="1"/>
        <v>3.3968516984258491E-2</v>
      </c>
      <c r="G16" s="96">
        <v>1166</v>
      </c>
      <c r="H16" s="99">
        <f t="shared" si="2"/>
        <v>0.96603148301574149</v>
      </c>
      <c r="I16" s="96">
        <v>1655</v>
      </c>
    </row>
    <row r="17" spans="2:9" ht="30" customHeight="1" x14ac:dyDescent="0.2">
      <c r="B17" s="106" t="s">
        <v>11</v>
      </c>
      <c r="C17" s="108">
        <f t="shared" si="0"/>
        <v>1741</v>
      </c>
      <c r="D17" s="99">
        <f>C17/'1.2. Кол-во МС'!H18</f>
        <v>0.2908939014202172</v>
      </c>
      <c r="E17" s="96">
        <v>59</v>
      </c>
      <c r="F17" s="99">
        <f t="shared" si="1"/>
        <v>3.3888569787478458E-2</v>
      </c>
      <c r="G17" s="96">
        <v>1682</v>
      </c>
      <c r="H17" s="99">
        <f t="shared" si="2"/>
        <v>0.96611143021252155</v>
      </c>
      <c r="I17" s="96">
        <v>658</v>
      </c>
    </row>
    <row r="18" spans="2:9" ht="30" customHeight="1" x14ac:dyDescent="0.2">
      <c r="B18" s="106" t="s">
        <v>12</v>
      </c>
      <c r="C18" s="108">
        <f t="shared" si="0"/>
        <v>1010</v>
      </c>
      <c r="D18" s="99">
        <f>C18/'1.2. Кол-во МС'!H19</f>
        <v>0.19992082343626286</v>
      </c>
      <c r="E18" s="96">
        <v>127</v>
      </c>
      <c r="F18" s="99">
        <f t="shared" si="1"/>
        <v>0.12574257425742574</v>
      </c>
      <c r="G18" s="96">
        <v>883</v>
      </c>
      <c r="H18" s="99">
        <f t="shared" si="2"/>
        <v>0.87425742574257426</v>
      </c>
      <c r="I18" s="96">
        <v>443</v>
      </c>
    </row>
    <row r="19" spans="2:9" ht="30" customHeight="1" x14ac:dyDescent="0.2">
      <c r="B19" s="106" t="s">
        <v>13</v>
      </c>
      <c r="C19" s="108">
        <f t="shared" si="0"/>
        <v>161</v>
      </c>
      <c r="D19" s="99">
        <f>C19/'1.2. Кол-во МС'!H20</f>
        <v>8.8558855885588553E-2</v>
      </c>
      <c r="E19" s="96">
        <v>12</v>
      </c>
      <c r="F19" s="99">
        <f t="shared" si="1"/>
        <v>7.4534161490683232E-2</v>
      </c>
      <c r="G19" s="96">
        <v>149</v>
      </c>
      <c r="H19" s="99">
        <f t="shared" si="2"/>
        <v>0.92546583850931674</v>
      </c>
      <c r="I19" s="96">
        <v>2347</v>
      </c>
    </row>
    <row r="20" spans="2:9" ht="30" customHeight="1" x14ac:dyDescent="0.2">
      <c r="B20" s="107" t="s">
        <v>16</v>
      </c>
      <c r="C20" s="112">
        <f t="shared" si="0"/>
        <v>17032</v>
      </c>
      <c r="D20" s="101">
        <f>C20/'1.2. Кол-во МС'!H21</f>
        <v>0.27596934394089151</v>
      </c>
      <c r="E20" s="98">
        <f>SUM(E6:E19)</f>
        <v>801</v>
      </c>
      <c r="F20" s="101">
        <f t="shared" si="1"/>
        <v>4.7029121653358381E-2</v>
      </c>
      <c r="G20" s="98">
        <f>SUM(G6:G19)</f>
        <v>16231</v>
      </c>
      <c r="H20" s="101">
        <f t="shared" si="2"/>
        <v>0.95297087834664163</v>
      </c>
      <c r="I20" s="98">
        <f>SUM(I6:I19)</f>
        <v>17870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1FA1-34A3-4828-A3CC-C68498061A0C}">
  <sheetPr>
    <pageSetUpPr fitToPage="1"/>
  </sheetPr>
  <dimension ref="B2:O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5" ht="20.25" x14ac:dyDescent="0.3">
      <c r="B2" s="193" t="s">
        <v>18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4" spans="2:15" ht="62.25" customHeight="1" x14ac:dyDescent="0.2">
      <c r="B4" s="194" t="s">
        <v>14</v>
      </c>
      <c r="C4" s="197" t="s">
        <v>143</v>
      </c>
      <c r="D4" s="198"/>
      <c r="E4" s="198"/>
      <c r="F4" s="199"/>
      <c r="G4" s="197" t="s">
        <v>19</v>
      </c>
      <c r="H4" s="198"/>
      <c r="I4" s="198"/>
      <c r="J4" s="199"/>
      <c r="K4" s="197" t="s">
        <v>150</v>
      </c>
      <c r="L4" s="198"/>
      <c r="M4" s="198"/>
      <c r="N4" s="199"/>
    </row>
    <row r="5" spans="2:15" ht="21.7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219</v>
      </c>
      <c r="H5" s="202" t="s">
        <v>57</v>
      </c>
      <c r="I5" s="203"/>
      <c r="J5" s="204"/>
      <c r="K5" s="200" t="s">
        <v>100</v>
      </c>
      <c r="L5" s="202" t="s">
        <v>57</v>
      </c>
      <c r="M5" s="203"/>
      <c r="N5" s="204"/>
    </row>
    <row r="6" spans="2:15" ht="147" customHeight="1" x14ac:dyDescent="0.2">
      <c r="B6" s="196"/>
      <c r="C6" s="201"/>
      <c r="D6" s="20" t="s">
        <v>144</v>
      </c>
      <c r="E6" s="20" t="s">
        <v>215</v>
      </c>
      <c r="F6" s="7" t="s">
        <v>141</v>
      </c>
      <c r="G6" s="201"/>
      <c r="H6" s="20" t="s">
        <v>137</v>
      </c>
      <c r="I6" s="20" t="s">
        <v>220</v>
      </c>
      <c r="J6" s="7" t="s">
        <v>141</v>
      </c>
      <c r="K6" s="201"/>
      <c r="L6" s="20" t="s">
        <v>144</v>
      </c>
      <c r="M6" s="20" t="s">
        <v>215</v>
      </c>
      <c r="N6" s="7" t="s">
        <v>188</v>
      </c>
    </row>
    <row r="7" spans="2:15" ht="30" customHeight="1" x14ac:dyDescent="0.2">
      <c r="B7" s="106" t="s">
        <v>0</v>
      </c>
      <c r="C7" s="139">
        <f>G7+K7</f>
        <v>10729</v>
      </c>
      <c r="D7" s="139">
        <f>H7+L7</f>
        <v>10815</v>
      </c>
      <c r="E7" s="139">
        <f>I7+M7</f>
        <v>544</v>
      </c>
      <c r="F7" s="142">
        <f>D7/C7</f>
        <v>1.0080156584956659</v>
      </c>
      <c r="G7" s="143">
        <v>8274</v>
      </c>
      <c r="H7" s="143">
        <v>8107</v>
      </c>
      <c r="I7" s="143">
        <v>466</v>
      </c>
      <c r="J7" s="142">
        <f>H7/G7</f>
        <v>0.97981629199903308</v>
      </c>
      <c r="K7" s="143">
        <v>2455</v>
      </c>
      <c r="L7" s="143">
        <v>2708</v>
      </c>
      <c r="M7" s="143">
        <v>78</v>
      </c>
      <c r="N7" s="142">
        <f>L7/D7</f>
        <v>0.25039297272306982</v>
      </c>
      <c r="O7" s="17" t="s">
        <v>227</v>
      </c>
    </row>
    <row r="8" spans="2:15" ht="30" customHeight="1" x14ac:dyDescent="0.2">
      <c r="B8" s="106" t="s">
        <v>1</v>
      </c>
      <c r="C8" s="139">
        <f t="shared" ref="C8:C21" si="0">G8+K8</f>
        <v>2432</v>
      </c>
      <c r="D8" s="139">
        <f t="shared" ref="D8:D21" si="1">H8+L8</f>
        <v>2148</v>
      </c>
      <c r="E8" s="139">
        <f t="shared" ref="E8:E21" si="2">I8+M8</f>
        <v>88</v>
      </c>
      <c r="F8" s="142">
        <f t="shared" ref="F8:F21" si="3">D8/C8</f>
        <v>0.88322368421052633</v>
      </c>
      <c r="G8" s="143">
        <v>1765</v>
      </c>
      <c r="H8" s="144">
        <v>1553</v>
      </c>
      <c r="I8" s="143">
        <v>75</v>
      </c>
      <c r="J8" s="142">
        <f t="shared" ref="J8:J21" si="4">H8/G8</f>
        <v>0.8798866855524079</v>
      </c>
      <c r="K8" s="143">
        <v>667</v>
      </c>
      <c r="L8" s="144">
        <v>595</v>
      </c>
      <c r="M8" s="144">
        <v>13</v>
      </c>
      <c r="N8" s="142">
        <f t="shared" ref="N8:N21" si="5">L8/D8</f>
        <v>0.27700186219739292</v>
      </c>
      <c r="O8" s="17" t="s">
        <v>226</v>
      </c>
    </row>
    <row r="9" spans="2:15" ht="30" customHeight="1" x14ac:dyDescent="0.2">
      <c r="B9" s="106" t="s">
        <v>2</v>
      </c>
      <c r="C9" s="139">
        <f t="shared" si="0"/>
        <v>2564</v>
      </c>
      <c r="D9" s="139">
        <f t="shared" si="1"/>
        <v>2345</v>
      </c>
      <c r="E9" s="139">
        <f t="shared" si="2"/>
        <v>91</v>
      </c>
      <c r="F9" s="142">
        <f t="shared" si="3"/>
        <v>0.91458658346333854</v>
      </c>
      <c r="G9" s="143">
        <v>2013</v>
      </c>
      <c r="H9" s="144">
        <v>1835</v>
      </c>
      <c r="I9" s="143">
        <v>89</v>
      </c>
      <c r="J9" s="142">
        <f t="shared" si="4"/>
        <v>0.91157476403378046</v>
      </c>
      <c r="K9" s="143">
        <v>551</v>
      </c>
      <c r="L9" s="144">
        <v>510</v>
      </c>
      <c r="M9" s="144">
        <v>2</v>
      </c>
      <c r="N9" s="142">
        <f t="shared" si="5"/>
        <v>0.21748400852878466</v>
      </c>
      <c r="O9" s="17" t="s">
        <v>226</v>
      </c>
    </row>
    <row r="10" spans="2:15" ht="30" customHeight="1" x14ac:dyDescent="0.2">
      <c r="B10" s="106" t="s">
        <v>3</v>
      </c>
      <c r="C10" s="139">
        <f t="shared" si="0"/>
        <v>8939</v>
      </c>
      <c r="D10" s="139">
        <f t="shared" si="1"/>
        <v>7958</v>
      </c>
      <c r="E10" s="139">
        <f t="shared" si="2"/>
        <v>486</v>
      </c>
      <c r="F10" s="142">
        <f t="shared" si="3"/>
        <v>0.89025618078084801</v>
      </c>
      <c r="G10" s="143">
        <v>6792</v>
      </c>
      <c r="H10" s="144">
        <v>5922</v>
      </c>
      <c r="I10" s="143">
        <v>413</v>
      </c>
      <c r="J10" s="142">
        <f t="shared" si="4"/>
        <v>0.87190812720848054</v>
      </c>
      <c r="K10" s="143">
        <v>2147</v>
      </c>
      <c r="L10" s="144">
        <v>2036</v>
      </c>
      <c r="M10" s="144">
        <v>73</v>
      </c>
      <c r="N10" s="142">
        <f t="shared" si="5"/>
        <v>0.25584317667755718</v>
      </c>
      <c r="O10" s="17" t="s">
        <v>228</v>
      </c>
    </row>
    <row r="11" spans="2:15" ht="30" customHeight="1" x14ac:dyDescent="0.2">
      <c r="B11" s="106" t="s">
        <v>4</v>
      </c>
      <c r="C11" s="139">
        <f t="shared" si="0"/>
        <v>3742</v>
      </c>
      <c r="D11" s="139">
        <f t="shared" si="1"/>
        <v>3237</v>
      </c>
      <c r="E11" s="139">
        <f t="shared" si="2"/>
        <v>164</v>
      </c>
      <c r="F11" s="142">
        <f t="shared" si="3"/>
        <v>0.86504543025120262</v>
      </c>
      <c r="G11" s="143">
        <v>3394</v>
      </c>
      <c r="H11" s="144">
        <v>2939</v>
      </c>
      <c r="I11" s="143">
        <v>160</v>
      </c>
      <c r="J11" s="142">
        <f t="shared" si="4"/>
        <v>0.86593989393046555</v>
      </c>
      <c r="K11" s="143">
        <v>348</v>
      </c>
      <c r="L11" s="144">
        <v>298</v>
      </c>
      <c r="M11" s="144">
        <v>4</v>
      </c>
      <c r="N11" s="142">
        <f t="shared" si="5"/>
        <v>9.206054989187519E-2</v>
      </c>
      <c r="O11" s="17" t="s">
        <v>226</v>
      </c>
    </row>
    <row r="12" spans="2:15" ht="30" customHeight="1" x14ac:dyDescent="0.2">
      <c r="B12" s="106" t="s">
        <v>5</v>
      </c>
      <c r="C12" s="139">
        <f t="shared" si="0"/>
        <v>3265</v>
      </c>
      <c r="D12" s="139">
        <f t="shared" si="1"/>
        <v>2848</v>
      </c>
      <c r="E12" s="139">
        <f t="shared" si="2"/>
        <v>138</v>
      </c>
      <c r="F12" s="142">
        <f t="shared" si="3"/>
        <v>0.87228177641653903</v>
      </c>
      <c r="G12" s="143">
        <v>2728</v>
      </c>
      <c r="H12" s="144">
        <v>2370</v>
      </c>
      <c r="I12" s="143">
        <v>116</v>
      </c>
      <c r="J12" s="142">
        <f t="shared" si="4"/>
        <v>0.86876832844574781</v>
      </c>
      <c r="K12" s="143">
        <v>537</v>
      </c>
      <c r="L12" s="144">
        <v>478</v>
      </c>
      <c r="M12" s="144">
        <v>22</v>
      </c>
      <c r="N12" s="142">
        <f t="shared" si="5"/>
        <v>0.1678370786516854</v>
      </c>
      <c r="O12" s="17" t="s">
        <v>226</v>
      </c>
    </row>
    <row r="13" spans="2:15" ht="30" customHeight="1" x14ac:dyDescent="0.2">
      <c r="B13" s="106" t="s">
        <v>6</v>
      </c>
      <c r="C13" s="139">
        <f t="shared" si="0"/>
        <v>8102</v>
      </c>
      <c r="D13" s="139">
        <f t="shared" si="1"/>
        <v>7506</v>
      </c>
      <c r="E13" s="139">
        <f t="shared" si="2"/>
        <v>422</v>
      </c>
      <c r="F13" s="142">
        <f t="shared" si="3"/>
        <v>0.92643791656381136</v>
      </c>
      <c r="G13" s="143">
        <v>7163</v>
      </c>
      <c r="H13" s="144">
        <v>6620</v>
      </c>
      <c r="I13" s="143">
        <v>392</v>
      </c>
      <c r="J13" s="142">
        <f t="shared" si="4"/>
        <v>0.9241937735585648</v>
      </c>
      <c r="K13" s="143">
        <v>939</v>
      </c>
      <c r="L13" s="144">
        <v>886</v>
      </c>
      <c r="M13" s="144">
        <v>30</v>
      </c>
      <c r="N13" s="142">
        <f t="shared" si="5"/>
        <v>0.11803890221156409</v>
      </c>
      <c r="O13" s="17" t="s">
        <v>226</v>
      </c>
    </row>
    <row r="14" spans="2:15" ht="30" customHeight="1" x14ac:dyDescent="0.2">
      <c r="B14" s="106" t="s">
        <v>7</v>
      </c>
      <c r="C14" s="139">
        <f t="shared" si="0"/>
        <v>5333</v>
      </c>
      <c r="D14" s="139">
        <f t="shared" si="1"/>
        <v>4949</v>
      </c>
      <c r="E14" s="139">
        <f t="shared" si="2"/>
        <v>187</v>
      </c>
      <c r="F14" s="142">
        <f t="shared" si="3"/>
        <v>0.92799549971873241</v>
      </c>
      <c r="G14" s="143">
        <v>3998</v>
      </c>
      <c r="H14" s="144">
        <v>3724</v>
      </c>
      <c r="I14" s="143">
        <v>151</v>
      </c>
      <c r="J14" s="142">
        <f t="shared" si="4"/>
        <v>0.93146573286643319</v>
      </c>
      <c r="K14" s="143">
        <v>1335</v>
      </c>
      <c r="L14" s="144">
        <v>1225</v>
      </c>
      <c r="M14" s="144">
        <v>36</v>
      </c>
      <c r="N14" s="142">
        <f t="shared" si="5"/>
        <v>0.24752475247524752</v>
      </c>
      <c r="O14" s="17" t="s">
        <v>227</v>
      </c>
    </row>
    <row r="15" spans="2:15" ht="30" customHeight="1" x14ac:dyDescent="0.2">
      <c r="B15" s="106" t="s">
        <v>8</v>
      </c>
      <c r="C15" s="139">
        <f t="shared" si="0"/>
        <v>10850</v>
      </c>
      <c r="D15" s="139">
        <f t="shared" si="1"/>
        <v>9904</v>
      </c>
      <c r="E15" s="139">
        <f t="shared" si="2"/>
        <v>355</v>
      </c>
      <c r="F15" s="142">
        <f t="shared" si="3"/>
        <v>0.91281105990783407</v>
      </c>
      <c r="G15" s="143">
        <v>8573</v>
      </c>
      <c r="H15" s="144">
        <v>7855</v>
      </c>
      <c r="I15" s="143">
        <v>303</v>
      </c>
      <c r="J15" s="142">
        <f t="shared" si="4"/>
        <v>0.91624868774058088</v>
      </c>
      <c r="K15" s="143">
        <v>2277</v>
      </c>
      <c r="L15" s="144">
        <v>2049</v>
      </c>
      <c r="M15" s="144">
        <v>52</v>
      </c>
      <c r="N15" s="142">
        <f t="shared" si="5"/>
        <v>0.20688610662358642</v>
      </c>
      <c r="O15" s="17" t="s">
        <v>226</v>
      </c>
    </row>
    <row r="16" spans="2:15" ht="30" customHeight="1" x14ac:dyDescent="0.2">
      <c r="B16" s="106" t="s">
        <v>9</v>
      </c>
      <c r="C16" s="139">
        <f t="shared" si="0"/>
        <v>6687</v>
      </c>
      <c r="D16" s="139">
        <f t="shared" si="1"/>
        <v>6322</v>
      </c>
      <c r="E16" s="139">
        <f t="shared" si="2"/>
        <v>248</v>
      </c>
      <c r="F16" s="142">
        <f t="shared" si="3"/>
        <v>0.94541647973680276</v>
      </c>
      <c r="G16" s="143">
        <v>4993</v>
      </c>
      <c r="H16" s="144">
        <v>4717</v>
      </c>
      <c r="I16" s="143">
        <v>217</v>
      </c>
      <c r="J16" s="142">
        <f t="shared" si="4"/>
        <v>0.94472261165631888</v>
      </c>
      <c r="K16" s="143">
        <v>1694</v>
      </c>
      <c r="L16" s="144">
        <v>1605</v>
      </c>
      <c r="M16" s="144">
        <v>31</v>
      </c>
      <c r="N16" s="142">
        <f t="shared" si="5"/>
        <v>0.25387535590003163</v>
      </c>
      <c r="O16" s="17" t="s">
        <v>226</v>
      </c>
    </row>
    <row r="17" spans="2:15" ht="30" customHeight="1" x14ac:dyDescent="0.2">
      <c r="B17" s="106" t="s">
        <v>10</v>
      </c>
      <c r="C17" s="139">
        <f t="shared" si="0"/>
        <v>5677</v>
      </c>
      <c r="D17" s="139">
        <f t="shared" si="1"/>
        <v>5380</v>
      </c>
      <c r="E17" s="139">
        <f t="shared" si="2"/>
        <v>165</v>
      </c>
      <c r="F17" s="142">
        <f t="shared" si="3"/>
        <v>0.94768363572309322</v>
      </c>
      <c r="G17" s="143">
        <v>3404</v>
      </c>
      <c r="H17" s="144">
        <v>3220</v>
      </c>
      <c r="I17" s="143">
        <v>111</v>
      </c>
      <c r="J17" s="142">
        <f t="shared" si="4"/>
        <v>0.94594594594594594</v>
      </c>
      <c r="K17" s="143">
        <v>2273</v>
      </c>
      <c r="L17" s="144">
        <v>2160</v>
      </c>
      <c r="M17" s="144">
        <v>54</v>
      </c>
      <c r="N17" s="142">
        <f t="shared" si="5"/>
        <v>0.40148698884758366</v>
      </c>
      <c r="O17" s="17" t="s">
        <v>227</v>
      </c>
    </row>
    <row r="18" spans="2:15" ht="30" customHeight="1" x14ac:dyDescent="0.2">
      <c r="B18" s="106" t="s">
        <v>11</v>
      </c>
      <c r="C18" s="139">
        <f t="shared" si="0"/>
        <v>8531</v>
      </c>
      <c r="D18" s="139">
        <f t="shared" si="1"/>
        <v>7974</v>
      </c>
      <c r="E18" s="139">
        <f t="shared" si="2"/>
        <v>255</v>
      </c>
      <c r="F18" s="142">
        <f t="shared" si="3"/>
        <v>0.9347087094127301</v>
      </c>
      <c r="G18" s="143">
        <v>6386</v>
      </c>
      <c r="H18" s="144">
        <v>5985</v>
      </c>
      <c r="I18" s="143">
        <v>205</v>
      </c>
      <c r="J18" s="142">
        <f t="shared" si="4"/>
        <v>0.93720638897588471</v>
      </c>
      <c r="K18" s="143">
        <v>2145</v>
      </c>
      <c r="L18" s="144">
        <v>1989</v>
      </c>
      <c r="M18" s="144">
        <v>50</v>
      </c>
      <c r="N18" s="142">
        <f t="shared" si="5"/>
        <v>0.24943566591422123</v>
      </c>
      <c r="O18" s="17" t="s">
        <v>226</v>
      </c>
    </row>
    <row r="19" spans="2:15" ht="30" customHeight="1" x14ac:dyDescent="0.2">
      <c r="B19" s="106" t="s">
        <v>12</v>
      </c>
      <c r="C19" s="139">
        <f t="shared" si="0"/>
        <v>7257</v>
      </c>
      <c r="D19" s="139">
        <f t="shared" si="1"/>
        <v>6540</v>
      </c>
      <c r="E19" s="139">
        <f t="shared" si="2"/>
        <v>215</v>
      </c>
      <c r="F19" s="142">
        <f t="shared" si="3"/>
        <v>0.90119884249689952</v>
      </c>
      <c r="G19" s="143">
        <v>5573</v>
      </c>
      <c r="H19" s="144">
        <v>5052</v>
      </c>
      <c r="I19" s="143">
        <v>192</v>
      </c>
      <c r="J19" s="142">
        <f t="shared" si="4"/>
        <v>0.90651354746097257</v>
      </c>
      <c r="K19" s="143">
        <v>1684</v>
      </c>
      <c r="L19" s="144">
        <v>1488</v>
      </c>
      <c r="M19" s="144">
        <v>23</v>
      </c>
      <c r="N19" s="142">
        <f t="shared" si="5"/>
        <v>0.22752293577981653</v>
      </c>
      <c r="O19" s="17" t="s">
        <v>226</v>
      </c>
    </row>
    <row r="20" spans="2:15" ht="30" customHeight="1" x14ac:dyDescent="0.2">
      <c r="B20" s="106" t="s">
        <v>13</v>
      </c>
      <c r="C20" s="139">
        <f t="shared" si="0"/>
        <v>3590</v>
      </c>
      <c r="D20" s="139">
        <f t="shared" si="1"/>
        <v>3241</v>
      </c>
      <c r="E20" s="139">
        <f t="shared" si="2"/>
        <v>143</v>
      </c>
      <c r="F20" s="142">
        <f t="shared" si="3"/>
        <v>0.90278551532033424</v>
      </c>
      <c r="G20" s="143">
        <v>2064</v>
      </c>
      <c r="H20" s="144">
        <v>1818</v>
      </c>
      <c r="I20" s="143">
        <v>74</v>
      </c>
      <c r="J20" s="142">
        <f t="shared" si="4"/>
        <v>0.8808139534883721</v>
      </c>
      <c r="K20" s="143">
        <v>1526</v>
      </c>
      <c r="L20" s="144">
        <v>1423</v>
      </c>
      <c r="M20" s="144">
        <v>69</v>
      </c>
      <c r="N20" s="142">
        <f t="shared" si="5"/>
        <v>0.4390620178957112</v>
      </c>
      <c r="O20" s="17" t="s">
        <v>227</v>
      </c>
    </row>
    <row r="21" spans="2:15" ht="30" customHeight="1" x14ac:dyDescent="0.2">
      <c r="B21" s="150" t="s">
        <v>90</v>
      </c>
      <c r="C21" s="145">
        <f t="shared" si="0"/>
        <v>87698</v>
      </c>
      <c r="D21" s="145">
        <f t="shared" si="1"/>
        <v>81167</v>
      </c>
      <c r="E21" s="145">
        <f t="shared" si="2"/>
        <v>3501</v>
      </c>
      <c r="F21" s="148">
        <f t="shared" si="3"/>
        <v>0.92552851832424909</v>
      </c>
      <c r="G21" s="149">
        <f>SUM(G7:G20)</f>
        <v>67120</v>
      </c>
      <c r="H21" s="149">
        <f>SUM(H7:H20)</f>
        <v>61717</v>
      </c>
      <c r="I21" s="149">
        <f>SUM(I7:I20)</f>
        <v>2964</v>
      </c>
      <c r="J21" s="148">
        <f t="shared" si="4"/>
        <v>0.91950238379022642</v>
      </c>
      <c r="K21" s="149">
        <f>SUM(K7:K20)</f>
        <v>20578</v>
      </c>
      <c r="L21" s="149">
        <f>SUM(L7:L20)</f>
        <v>19450</v>
      </c>
      <c r="M21" s="149">
        <f>SUM(M7:M20)</f>
        <v>537</v>
      </c>
      <c r="N21" s="148">
        <f t="shared" si="5"/>
        <v>0.23962940603940025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2368-907B-447E-AD29-CCC80A2AB155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24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1278</v>
      </c>
      <c r="D5" s="55">
        <f>C5/'1.1. Кол-во ГС'!L7</f>
        <v>0.26459627329192548</v>
      </c>
      <c r="E5" s="32">
        <v>3552</v>
      </c>
      <c r="F5" s="55">
        <f>E5/'1.1. Кол-во ГС'!L7</f>
        <v>0.73540372670807452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292</v>
      </c>
      <c r="D6" s="55">
        <f>C6/'1.1. Кол-во ГС'!L8</f>
        <v>0.2425249169435216</v>
      </c>
      <c r="E6" s="33">
        <v>912</v>
      </c>
      <c r="F6" s="55">
        <f>E6/'1.1. Кол-во ГС'!L8</f>
        <v>0.75747508305647837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309</v>
      </c>
      <c r="D7" s="55">
        <f>C7/'1.1. Кол-во ГС'!L9</f>
        <v>0.26986899563318778</v>
      </c>
      <c r="E7" s="33">
        <v>836</v>
      </c>
      <c r="F7" s="55">
        <f>E7/'1.1. Кол-во ГС'!L9</f>
        <v>0.73013100436681222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1477</v>
      </c>
      <c r="D8" s="55">
        <f>C8/'1.1. Кол-во ГС'!L10</f>
        <v>0.28000000000000003</v>
      </c>
      <c r="E8" s="32">
        <v>3798</v>
      </c>
      <c r="F8" s="55">
        <f>E8/'1.1. Кол-во ГС'!L10</f>
        <v>0.72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333</v>
      </c>
      <c r="D9" s="55">
        <f>C9/'1.1. Кол-во ГС'!L11</f>
        <v>0.19786096256684493</v>
      </c>
      <c r="E9" s="33">
        <v>1350</v>
      </c>
      <c r="F9" s="55">
        <f>E9/'1.1. Кол-во ГС'!L11</f>
        <v>0.80213903743315507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295</v>
      </c>
      <c r="D10" s="55">
        <f>C10/'1.1. Кол-во ГС'!L12</f>
        <v>0.22797527047913446</v>
      </c>
      <c r="E10" s="34">
        <v>999</v>
      </c>
      <c r="F10" s="55">
        <f>E10/'1.1. Кол-во ГС'!L12</f>
        <v>0.77202472952086554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528</v>
      </c>
      <c r="D11" s="55">
        <f>C11/'1.1. Кол-во ГС'!L13</f>
        <v>0.16546537135694139</v>
      </c>
      <c r="E11" s="33">
        <v>2663</v>
      </c>
      <c r="F11" s="55">
        <f>E11/'1.1. Кол-во ГС'!L13</f>
        <v>0.83453462864305861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431</v>
      </c>
      <c r="D12" s="55">
        <f>C12/'1.1. Кол-во ГС'!L14</f>
        <v>0.23309897241752298</v>
      </c>
      <c r="E12" s="33">
        <v>1418</v>
      </c>
      <c r="F12" s="55">
        <f>E12/'1.1. Кол-во ГС'!L14</f>
        <v>0.76690102758247702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963</v>
      </c>
      <c r="D13" s="55">
        <f>C13/'1.1. Кол-во ГС'!L15</f>
        <v>0.25388874242024784</v>
      </c>
      <c r="E13" s="33">
        <v>2830</v>
      </c>
      <c r="F13" s="55">
        <f>E13/'1.1. Кол-во ГС'!L15</f>
        <v>0.74611125757975216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494</v>
      </c>
      <c r="D14" s="55">
        <f>C14/'1.1. Кол-во ГС'!L16</f>
        <v>0.24074074074074073</v>
      </c>
      <c r="E14" s="33">
        <v>1558</v>
      </c>
      <c r="F14" s="55">
        <f>E14/'1.1. Кол-во ГС'!L16</f>
        <v>0.7592592592592593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439</v>
      </c>
      <c r="D15" s="55">
        <f>C15/'1.1. Кол-во ГС'!L17</f>
        <v>0.26899509803921567</v>
      </c>
      <c r="E15" s="33">
        <v>1193</v>
      </c>
      <c r="F15" s="55">
        <f>E15/'1.1. Кол-во ГС'!L17</f>
        <v>0.73100490196078427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961</v>
      </c>
      <c r="D16" s="55">
        <f>C16/'1.1. Кол-во ГС'!L18</f>
        <v>0.2425542655224634</v>
      </c>
      <c r="E16" s="33">
        <v>3001</v>
      </c>
      <c r="F16" s="55">
        <f>E16/'1.1. Кол-во ГС'!L18</f>
        <v>0.7574457344775366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612</v>
      </c>
      <c r="D17" s="55">
        <f>C17/'1.1. Кол-во ГС'!L19</f>
        <v>0.24667472793228537</v>
      </c>
      <c r="E17" s="33">
        <v>1869</v>
      </c>
      <c r="F17" s="55">
        <f>E17/'1.1. Кол-во ГС'!L19</f>
        <v>0.7533252720677146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309</v>
      </c>
      <c r="D18" s="55">
        <f>C18/'1.1. Кол-во ГС'!L20</f>
        <v>0.22821270310192024</v>
      </c>
      <c r="E18" s="33">
        <v>1045</v>
      </c>
      <c r="F18" s="55">
        <f>E18/'1.1. Кол-во ГС'!L20</f>
        <v>0.77178729689807979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8721</v>
      </c>
      <c r="D19" s="75">
        <f>C19/'1.1. Кол-во ГС'!L21</f>
        <v>0.24397817876626102</v>
      </c>
      <c r="E19" s="9">
        <f>SUM(E5:E18)</f>
        <v>27024</v>
      </c>
      <c r="F19" s="75">
        <f>E19/'1.1. Кол-во ГС'!L21</f>
        <v>0.75602182123373896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657-D0BE-4DBD-8704-985959D18D04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25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1962</v>
      </c>
      <c r="D5" s="55">
        <f>C5/'1.2. Кол-во МС'!H7</f>
        <v>0.24201307512026643</v>
      </c>
      <c r="E5" s="32">
        <v>6145</v>
      </c>
      <c r="F5" s="55">
        <f>E5/'1.2. Кол-во МС'!H7</f>
        <v>0.75798692487973351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240</v>
      </c>
      <c r="D6" s="55">
        <f>C6/'1.2. Кол-во МС'!H8</f>
        <v>0.15453960077269802</v>
      </c>
      <c r="E6" s="33">
        <v>1313</v>
      </c>
      <c r="F6" s="55">
        <f>E6/'1.2. Кол-во МС'!H8</f>
        <v>0.84546039922730198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268</v>
      </c>
      <c r="D7" s="55">
        <f>C7/'1.2. Кол-во МС'!H9</f>
        <v>0.14604904632152588</v>
      </c>
      <c r="E7" s="33">
        <v>1567</v>
      </c>
      <c r="F7" s="55">
        <f>E7/'1.2. Кол-во МС'!H9</f>
        <v>0.85395095367847407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1407</v>
      </c>
      <c r="D8" s="55">
        <f>C8/'1.2. Кол-во МС'!H10</f>
        <v>0.23758865248226951</v>
      </c>
      <c r="E8" s="32">
        <v>4515</v>
      </c>
      <c r="F8" s="55">
        <f>E8/'1.2. Кол-во МС'!H10</f>
        <v>0.76241134751773054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448</v>
      </c>
      <c r="D9" s="55">
        <f>C9/'1.2. Кол-во МС'!H11</f>
        <v>0.15243280027220144</v>
      </c>
      <c r="E9" s="33">
        <v>2491</v>
      </c>
      <c r="F9" s="55">
        <f>E9/'1.2. Кол-во МС'!H11</f>
        <v>0.84756719972779859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536</v>
      </c>
      <c r="D10" s="55">
        <f>C10/'1.2. Кол-во МС'!H12</f>
        <v>0.22616033755274262</v>
      </c>
      <c r="E10" s="34">
        <v>1834</v>
      </c>
      <c r="F10" s="55">
        <f>E10/'1.2. Кол-во МС'!H12</f>
        <v>0.77383966244725744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846</v>
      </c>
      <c r="D11" s="55">
        <f>C11/'1.2. Кол-во МС'!H13</f>
        <v>0.12779456193353475</v>
      </c>
      <c r="E11" s="33">
        <v>5774</v>
      </c>
      <c r="F11" s="55">
        <f>E11/'1.2. Кол-во МС'!H13</f>
        <v>0.87220543806646522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479</v>
      </c>
      <c r="D12" s="55">
        <f>C12/'1.2. Кол-во МС'!H14</f>
        <v>0.128625134264232</v>
      </c>
      <c r="E12" s="33">
        <v>3245</v>
      </c>
      <c r="F12" s="55">
        <f>E12/'1.2. Кол-во МС'!H14</f>
        <v>0.87137486573576795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1500</v>
      </c>
      <c r="D13" s="55">
        <f>C13/'1.2. Кол-во МС'!H15</f>
        <v>0.19096117122851686</v>
      </c>
      <c r="E13" s="33">
        <v>6355</v>
      </c>
      <c r="F13" s="55">
        <f>E13/'1.2. Кол-во МС'!H15</f>
        <v>0.80903882877148314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890</v>
      </c>
      <c r="D14" s="55">
        <f>C14/'1.2. Кол-во МС'!H16</f>
        <v>0.18867924528301888</v>
      </c>
      <c r="E14" s="33">
        <v>3827</v>
      </c>
      <c r="F14" s="55">
        <f>E14/'1.2. Кол-во МС'!H16</f>
        <v>0.81132075471698117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670</v>
      </c>
      <c r="D15" s="55">
        <f>C15/'1.2. Кол-во МС'!H17</f>
        <v>0.20807453416149069</v>
      </c>
      <c r="E15" s="33">
        <v>2550</v>
      </c>
      <c r="F15" s="55">
        <f>E15/'1.2. Кол-во МС'!H17</f>
        <v>0.79192546583850931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1216</v>
      </c>
      <c r="D16" s="55">
        <f>C16/'1.2. Кол-во МС'!H18</f>
        <v>0.20317460317460317</v>
      </c>
      <c r="E16" s="33">
        <v>4769</v>
      </c>
      <c r="F16" s="55">
        <f>E16/'1.2. Кол-во МС'!H18</f>
        <v>0.79682539682539677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928</v>
      </c>
      <c r="D17" s="55">
        <f>C17/'1.2. Кол-во МС'!H19</f>
        <v>0.18368962787015045</v>
      </c>
      <c r="E17" s="33">
        <v>4124</v>
      </c>
      <c r="F17" s="55">
        <f>E17/'1.2. Кол-во МС'!H19</f>
        <v>0.81631037212984958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409</v>
      </c>
      <c r="D18" s="55">
        <f>C18/'1.2. Кол-во МС'!H20</f>
        <v>0.22497249724972498</v>
      </c>
      <c r="E18" s="33">
        <v>1409</v>
      </c>
      <c r="F18" s="55">
        <f>E18/'1.2. Кол-во МС'!H20</f>
        <v>0.77502750275027499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11799</v>
      </c>
      <c r="D19" s="75">
        <f>C19/'1.2. Кол-во МС'!H21</f>
        <v>0.19117909166032049</v>
      </c>
      <c r="E19" s="9">
        <f>SUM(E5:E18)</f>
        <v>49918</v>
      </c>
      <c r="F19" s="75">
        <f>E19/'1.2. Кол-во МС'!H21</f>
        <v>0.80882090833967946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CA06-A48B-488F-9362-6C52BA9DB6B3}">
  <sheetPr>
    <pageSetUpPr fitToPage="1"/>
  </sheetPr>
  <dimension ref="B2:O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3" t="s">
        <v>33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920</v>
      </c>
      <c r="D5" s="151">
        <f>C5/'1.1. Кол-во ГС'!L7</f>
        <v>0.19047619047619047</v>
      </c>
      <c r="E5" s="96">
        <v>1669</v>
      </c>
      <c r="F5" s="151">
        <f>E5/'1.1. Кол-во ГС'!L7</f>
        <v>0.34554865424430642</v>
      </c>
      <c r="G5" s="138">
        <v>1411</v>
      </c>
      <c r="H5" s="151">
        <f>G5/'1.1. Кол-во ГС'!L7</f>
        <v>0.29213250517598344</v>
      </c>
      <c r="I5" s="138">
        <v>721</v>
      </c>
      <c r="J5" s="151">
        <f>I5/'1.1. Кол-во ГС'!L7</f>
        <v>0.14927536231884059</v>
      </c>
      <c r="K5" s="138">
        <v>109</v>
      </c>
      <c r="L5" s="151">
        <f>K5/'1.1. Кол-во ГС'!L7</f>
        <v>2.2567287784679087E-2</v>
      </c>
      <c r="M5" s="152">
        <v>40</v>
      </c>
      <c r="O5" s="36" t="b">
        <f>C5+E5+G5+I5+K5='1.1. Кол-во ГС'!L7</f>
        <v>1</v>
      </c>
    </row>
    <row r="6" spans="2:15" ht="30" customHeight="1" thickBot="1" x14ac:dyDescent="0.25">
      <c r="B6" s="106" t="s">
        <v>1</v>
      </c>
      <c r="C6" s="93">
        <v>100</v>
      </c>
      <c r="D6" s="151">
        <f>C6/'1.1. Кол-во ГС'!L8</f>
        <v>8.3056478405315617E-2</v>
      </c>
      <c r="E6" s="96">
        <v>371</v>
      </c>
      <c r="F6" s="151">
        <f>E6/'1.1. Кол-во ГС'!L8</f>
        <v>0.30813953488372092</v>
      </c>
      <c r="G6" s="93">
        <v>478</v>
      </c>
      <c r="H6" s="151">
        <f>G6/'1.1. Кол-во ГС'!L8</f>
        <v>0.39700996677740863</v>
      </c>
      <c r="I6" s="93">
        <v>210</v>
      </c>
      <c r="J6" s="151">
        <f>I6/'1.1. Кол-во ГС'!L8</f>
        <v>0.1744186046511628</v>
      </c>
      <c r="K6" s="93">
        <v>45</v>
      </c>
      <c r="L6" s="151">
        <f>K6/'1.1. Кол-во ГС'!L8</f>
        <v>3.7375415282392029E-2</v>
      </c>
      <c r="M6" s="152">
        <v>43</v>
      </c>
      <c r="O6" s="36" t="b">
        <f>C6+E6+G6+I6+K6='1.1. Кол-во ГС'!L8</f>
        <v>1</v>
      </c>
    </row>
    <row r="7" spans="2:15" ht="30" customHeight="1" thickBot="1" x14ac:dyDescent="0.25">
      <c r="B7" s="106" t="s">
        <v>2</v>
      </c>
      <c r="C7" s="93">
        <v>173</v>
      </c>
      <c r="D7" s="151">
        <f>C7/'1.1. Кол-во ГС'!L9</f>
        <v>0.15109170305676856</v>
      </c>
      <c r="E7" s="96">
        <v>404</v>
      </c>
      <c r="F7" s="151">
        <f>E7/'1.1. Кол-во ГС'!L9</f>
        <v>0.35283842794759823</v>
      </c>
      <c r="G7" s="93">
        <v>333</v>
      </c>
      <c r="H7" s="151">
        <f>G7/'1.1. Кол-во ГС'!L9</f>
        <v>0.29082969432314409</v>
      </c>
      <c r="I7" s="93">
        <v>181</v>
      </c>
      <c r="J7" s="151">
        <f>I7/'1.1. Кол-во ГС'!L9</f>
        <v>0.15807860262008733</v>
      </c>
      <c r="K7" s="93">
        <v>54</v>
      </c>
      <c r="L7" s="151">
        <f>K7/'1.1. Кол-во ГС'!L9</f>
        <v>4.7161572052401748E-2</v>
      </c>
      <c r="M7" s="152">
        <v>42</v>
      </c>
      <c r="O7" s="36" t="b">
        <f>C7+E7+G7+I7+K7='1.1. Кол-во ГС'!L9</f>
        <v>1</v>
      </c>
    </row>
    <row r="8" spans="2:15" ht="30" customHeight="1" thickBot="1" x14ac:dyDescent="0.25">
      <c r="B8" s="106" t="s">
        <v>3</v>
      </c>
      <c r="C8" s="138">
        <v>789</v>
      </c>
      <c r="D8" s="151">
        <f>C8/'1.1. Кол-во ГС'!L10</f>
        <v>0.14957345971563982</v>
      </c>
      <c r="E8" s="96">
        <v>1595</v>
      </c>
      <c r="F8" s="151">
        <f>E8/'1.1. Кол-во ГС'!L10</f>
        <v>0.30236966824644551</v>
      </c>
      <c r="G8" s="138">
        <v>1699</v>
      </c>
      <c r="H8" s="151">
        <f>G8/'1.1. Кол-во ГС'!L10</f>
        <v>0.32208530805687202</v>
      </c>
      <c r="I8" s="138">
        <v>997</v>
      </c>
      <c r="J8" s="151">
        <f>I8/'1.1. Кол-во ГС'!L10</f>
        <v>0.18900473933649289</v>
      </c>
      <c r="K8" s="138">
        <v>195</v>
      </c>
      <c r="L8" s="151">
        <f>K8/'1.1. Кол-во ГС'!L10</f>
        <v>3.6966824644549763E-2</v>
      </c>
      <c r="M8" s="152">
        <v>42</v>
      </c>
      <c r="O8" s="36" t="b">
        <f>C8+E8+G8+I8+K8='1.1. Кол-во ГС'!L10</f>
        <v>1</v>
      </c>
    </row>
    <row r="9" spans="2:15" ht="30" customHeight="1" thickBot="1" x14ac:dyDescent="0.25">
      <c r="B9" s="106" t="s">
        <v>4</v>
      </c>
      <c r="C9" s="93">
        <v>301</v>
      </c>
      <c r="D9" s="151">
        <f>C9/'1.1. Кол-во ГС'!L11</f>
        <v>0.17884729649435532</v>
      </c>
      <c r="E9" s="96">
        <v>523</v>
      </c>
      <c r="F9" s="151">
        <f>E9/'1.1. Кол-во ГС'!L11</f>
        <v>0.31075460487225193</v>
      </c>
      <c r="G9" s="93">
        <v>533</v>
      </c>
      <c r="H9" s="151">
        <f>G9/'1.1. Кол-во ГС'!L11</f>
        <v>0.31669637551990493</v>
      </c>
      <c r="I9" s="93">
        <v>285</v>
      </c>
      <c r="J9" s="151">
        <f>I9/'1.1. Кол-во ГС'!L11</f>
        <v>0.16934046345811052</v>
      </c>
      <c r="K9" s="93">
        <v>41</v>
      </c>
      <c r="L9" s="151">
        <f>K9/'1.1. Кол-во ГС'!L11</f>
        <v>2.4361259655377301E-2</v>
      </c>
      <c r="M9" s="152">
        <v>42</v>
      </c>
      <c r="O9" s="36" t="b">
        <f>C9+E9+G9+I9+K9='1.1. Кол-во ГС'!L11</f>
        <v>1</v>
      </c>
    </row>
    <row r="10" spans="2:15" ht="30" customHeight="1" thickBot="1" x14ac:dyDescent="0.25">
      <c r="B10" s="106" t="s">
        <v>5</v>
      </c>
      <c r="C10" s="97">
        <v>260</v>
      </c>
      <c r="D10" s="151">
        <f>C10/'1.1. Кол-во ГС'!L12</f>
        <v>0.20092735703245751</v>
      </c>
      <c r="E10" s="97">
        <v>371</v>
      </c>
      <c r="F10" s="151">
        <f>E10/'1.1. Кол-во ГС'!L12</f>
        <v>0.28670788253477592</v>
      </c>
      <c r="G10" s="97">
        <v>426</v>
      </c>
      <c r="H10" s="151">
        <f>G10/'1.1. Кол-во ГС'!L12</f>
        <v>0.32921174652241114</v>
      </c>
      <c r="I10" s="97">
        <v>204</v>
      </c>
      <c r="J10" s="151">
        <f>I10/'1.1. Кол-во ГС'!L12</f>
        <v>0.15765069551777433</v>
      </c>
      <c r="K10" s="97">
        <v>33</v>
      </c>
      <c r="L10" s="151">
        <f>K10/'1.1. Кол-во ГС'!L12</f>
        <v>2.5502318392581144E-2</v>
      </c>
      <c r="M10" s="152">
        <v>41</v>
      </c>
      <c r="O10" s="36" t="b">
        <f>C10+E10+G10+I10+K10='1.1. Кол-во ГС'!L12</f>
        <v>1</v>
      </c>
    </row>
    <row r="11" spans="2:15" ht="30" customHeight="1" thickBot="1" x14ac:dyDescent="0.25">
      <c r="B11" s="106" t="s">
        <v>6</v>
      </c>
      <c r="C11" s="93">
        <v>544</v>
      </c>
      <c r="D11" s="151">
        <f>C11/'1.1. Кол-во ГС'!L13</f>
        <v>0.17047947351927295</v>
      </c>
      <c r="E11" s="96">
        <v>1032</v>
      </c>
      <c r="F11" s="151">
        <f>E11/'1.1. Кол-во ГС'!L13</f>
        <v>0.32340958947038545</v>
      </c>
      <c r="G11" s="93">
        <v>1023</v>
      </c>
      <c r="H11" s="151">
        <f>G11/'1.1. Кол-во ГС'!L13</f>
        <v>0.32058915700407398</v>
      </c>
      <c r="I11" s="93">
        <v>519</v>
      </c>
      <c r="J11" s="151">
        <f>I11/'1.1. Кол-во ГС'!L13</f>
        <v>0.16264493889062989</v>
      </c>
      <c r="K11" s="93">
        <v>73</v>
      </c>
      <c r="L11" s="151">
        <f>K11/'1.1. Кол-во ГС'!L13</f>
        <v>2.287684111563773E-2</v>
      </c>
      <c r="M11" s="152">
        <v>42</v>
      </c>
      <c r="O11" s="36" t="b">
        <f>C11+E11+G11+I11+K11='1.1. Кол-во ГС'!L13</f>
        <v>1</v>
      </c>
    </row>
    <row r="12" spans="2:15" ht="30" customHeight="1" thickBot="1" x14ac:dyDescent="0.25">
      <c r="B12" s="106" t="s">
        <v>7</v>
      </c>
      <c r="C12" s="93">
        <v>207</v>
      </c>
      <c r="D12" s="151">
        <f>C12/'1.1. Кол-во ГС'!L14</f>
        <v>0.11195240670632775</v>
      </c>
      <c r="E12" s="96">
        <v>540</v>
      </c>
      <c r="F12" s="151">
        <f>E12/'1.1. Кол-во ГС'!L14</f>
        <v>0.29204975662520283</v>
      </c>
      <c r="G12" s="93">
        <v>727</v>
      </c>
      <c r="H12" s="151">
        <f>G12/'1.1. Кол-во ГС'!L14</f>
        <v>0.39318550567874527</v>
      </c>
      <c r="I12" s="93">
        <v>335</v>
      </c>
      <c r="J12" s="151">
        <f>I12/'1.1. Кол-во ГС'!L14</f>
        <v>0.18117901568415359</v>
      </c>
      <c r="K12" s="93">
        <v>40</v>
      </c>
      <c r="L12" s="151">
        <f>K12/'1.1. Кол-во ГС'!L14</f>
        <v>2.1633315305570579E-2</v>
      </c>
      <c r="M12" s="152">
        <v>43</v>
      </c>
      <c r="O12" s="36" t="b">
        <f>C12+E12+G12+I12+K12='1.1. Кол-во ГС'!L14</f>
        <v>1</v>
      </c>
    </row>
    <row r="13" spans="2:15" ht="30" customHeight="1" thickBot="1" x14ac:dyDescent="0.25">
      <c r="B13" s="106" t="s">
        <v>8</v>
      </c>
      <c r="C13" s="93">
        <v>503</v>
      </c>
      <c r="D13" s="151">
        <f>C13/'1.1. Кол-во ГС'!L15</f>
        <v>0.13261270761929872</v>
      </c>
      <c r="E13" s="96">
        <v>1118</v>
      </c>
      <c r="F13" s="151">
        <f>E13/'1.1. Кол-во ГС'!L15</f>
        <v>0.29475349327708938</v>
      </c>
      <c r="G13" s="93">
        <v>1306</v>
      </c>
      <c r="H13" s="151">
        <f>G13/'1.1. Кол-во ГС'!L15</f>
        <v>0.34431848141312943</v>
      </c>
      <c r="I13" s="93">
        <v>710</v>
      </c>
      <c r="J13" s="151">
        <f>I13/'1.1. Кол-во ГС'!L15</f>
        <v>0.1871869232797258</v>
      </c>
      <c r="K13" s="93">
        <v>156</v>
      </c>
      <c r="L13" s="151">
        <f>K13/'1.1. Кол-во ГС'!L15</f>
        <v>4.1128394410756657E-2</v>
      </c>
      <c r="M13" s="152">
        <v>45</v>
      </c>
      <c r="O13" s="36" t="b">
        <f>C13+E13+G13+I13+K13='1.1. Кол-во ГС'!L15</f>
        <v>1</v>
      </c>
    </row>
    <row r="14" spans="2:15" ht="30" customHeight="1" thickBot="1" x14ac:dyDescent="0.25">
      <c r="B14" s="106" t="s">
        <v>9</v>
      </c>
      <c r="C14" s="93">
        <v>273</v>
      </c>
      <c r="D14" s="151">
        <f>C14/'1.1. Кол-во ГС'!L16</f>
        <v>0.13304093567251463</v>
      </c>
      <c r="E14" s="96">
        <v>591</v>
      </c>
      <c r="F14" s="151">
        <f>E14/'1.1. Кол-во ГС'!L16</f>
        <v>0.28801169590643277</v>
      </c>
      <c r="G14" s="93">
        <v>725</v>
      </c>
      <c r="H14" s="151">
        <f>G14/'1.1. Кол-во ГС'!L16</f>
        <v>0.35331384015594541</v>
      </c>
      <c r="I14" s="93">
        <v>403</v>
      </c>
      <c r="J14" s="151">
        <f>I14/'1.1. Кол-во ГС'!L16</f>
        <v>0.19639376218323587</v>
      </c>
      <c r="K14" s="93">
        <v>60</v>
      </c>
      <c r="L14" s="151">
        <f>K14/'1.1. Кол-во ГС'!L16</f>
        <v>2.9239766081871343E-2</v>
      </c>
      <c r="M14" s="152">
        <v>43</v>
      </c>
      <c r="O14" s="36" t="b">
        <f>C14+E14+G14+I14+K14='1.1. Кол-во ГС'!L16</f>
        <v>1</v>
      </c>
    </row>
    <row r="15" spans="2:15" ht="30" customHeight="1" thickBot="1" x14ac:dyDescent="0.25">
      <c r="B15" s="106" t="s">
        <v>10</v>
      </c>
      <c r="C15" s="93">
        <v>209</v>
      </c>
      <c r="D15" s="151">
        <f>C15/'1.1. Кол-во ГС'!L17</f>
        <v>0.12806372549019607</v>
      </c>
      <c r="E15" s="96">
        <v>536</v>
      </c>
      <c r="F15" s="151">
        <f>E15/'1.1. Кол-во ГС'!L17</f>
        <v>0.32843137254901961</v>
      </c>
      <c r="G15" s="93">
        <v>542</v>
      </c>
      <c r="H15" s="151">
        <f>G15/'1.1. Кол-во ГС'!L17</f>
        <v>0.33210784313725489</v>
      </c>
      <c r="I15" s="93">
        <v>285</v>
      </c>
      <c r="J15" s="151">
        <f>I15/'1.1. Кол-во ГС'!L17</f>
        <v>0.17463235294117646</v>
      </c>
      <c r="K15" s="93">
        <v>60</v>
      </c>
      <c r="L15" s="151">
        <f>K15/'1.1. Кол-во ГС'!L17</f>
        <v>3.6764705882352942E-2</v>
      </c>
      <c r="M15" s="152">
        <v>43</v>
      </c>
      <c r="O15" s="36" t="b">
        <f>C15+E15+G15+I15+K15='1.1. Кол-во ГС'!L17</f>
        <v>1</v>
      </c>
    </row>
    <row r="16" spans="2:15" ht="30" customHeight="1" thickBot="1" x14ac:dyDescent="0.25">
      <c r="B16" s="106" t="s">
        <v>11</v>
      </c>
      <c r="C16" s="93">
        <v>512</v>
      </c>
      <c r="D16" s="151">
        <f>C16/'1.1. Кол-во ГС'!L18</f>
        <v>0.12922766279656739</v>
      </c>
      <c r="E16" s="96">
        <v>1049</v>
      </c>
      <c r="F16" s="151">
        <f>E16/'1.1. Кол-во ГС'!L18</f>
        <v>0.26476527006562345</v>
      </c>
      <c r="G16" s="93">
        <v>1482</v>
      </c>
      <c r="H16" s="151">
        <f>G16/'1.1. Кол-во ГС'!L18</f>
        <v>0.3740535083291267</v>
      </c>
      <c r="I16" s="93">
        <v>776</v>
      </c>
      <c r="J16" s="151">
        <f>I16/'1.1. Кол-во ГС'!L18</f>
        <v>0.19586067642604746</v>
      </c>
      <c r="K16" s="93">
        <v>143</v>
      </c>
      <c r="L16" s="151">
        <f>K16/'1.1. Кол-во ГС'!L18</f>
        <v>3.6092882382635035E-2</v>
      </c>
      <c r="M16" s="152">
        <v>44</v>
      </c>
      <c r="O16" s="36" t="b">
        <f>C16+E16+G16+I16+K16='1.1. Кол-во ГС'!L18</f>
        <v>1</v>
      </c>
    </row>
    <row r="17" spans="2:15" ht="30" customHeight="1" thickBot="1" x14ac:dyDescent="0.25">
      <c r="B17" s="106" t="s">
        <v>12</v>
      </c>
      <c r="C17" s="93">
        <v>311</v>
      </c>
      <c r="D17" s="151">
        <f>C17/'1.1. Кол-во ГС'!L19</f>
        <v>0.12535268037081823</v>
      </c>
      <c r="E17" s="96">
        <v>754</v>
      </c>
      <c r="F17" s="151">
        <f>E17/'1.1. Кол-во ГС'!L19</f>
        <v>0.30390971382507054</v>
      </c>
      <c r="G17" s="93">
        <v>832</v>
      </c>
      <c r="H17" s="151">
        <f>G17/'1.1. Кол-во ГС'!L19</f>
        <v>0.33534864973800887</v>
      </c>
      <c r="I17" s="93">
        <v>501</v>
      </c>
      <c r="J17" s="151">
        <f>I17/'1.1. Кол-во ГС'!L19</f>
        <v>0.20193470374848851</v>
      </c>
      <c r="K17" s="93">
        <v>83</v>
      </c>
      <c r="L17" s="151">
        <f>K17/'1.1. Кол-во ГС'!L19</f>
        <v>3.3454252317613863E-2</v>
      </c>
      <c r="M17" s="152">
        <v>42</v>
      </c>
      <c r="O17" s="36" t="b">
        <f>C17+E17+G17+I17+K17='1.1. Кол-во ГС'!L19</f>
        <v>1</v>
      </c>
    </row>
    <row r="18" spans="2:15" ht="30" customHeight="1" thickBot="1" x14ac:dyDescent="0.25">
      <c r="B18" s="106" t="s">
        <v>13</v>
      </c>
      <c r="C18" s="93">
        <v>114</v>
      </c>
      <c r="D18" s="151">
        <f>C18/'1.1. Кол-во ГС'!L20</f>
        <v>8.4194977843426888E-2</v>
      </c>
      <c r="E18" s="96">
        <v>431</v>
      </c>
      <c r="F18" s="151">
        <f>E18/'1.1. Кол-во ГС'!L20</f>
        <v>0.31831610044313147</v>
      </c>
      <c r="G18" s="93">
        <v>514</v>
      </c>
      <c r="H18" s="151">
        <f>G18/'1.1. Кол-во ГС'!L20</f>
        <v>0.37961595273264404</v>
      </c>
      <c r="I18" s="93">
        <v>257</v>
      </c>
      <c r="J18" s="151">
        <f>I18/'1.1. Кол-во ГС'!L20</f>
        <v>0.18980797636632202</v>
      </c>
      <c r="K18" s="93">
        <v>38</v>
      </c>
      <c r="L18" s="151">
        <f>K18/'1.1. Кол-во ГС'!L20</f>
        <v>2.8064992614475627E-2</v>
      </c>
      <c r="M18" s="152">
        <v>43</v>
      </c>
      <c r="O18" s="36" t="b">
        <f>C18+E18+G18+I18+K18='1.1. Кол-во ГС'!L20</f>
        <v>1</v>
      </c>
    </row>
    <row r="19" spans="2:15" ht="30" customHeight="1" thickBot="1" x14ac:dyDescent="0.25">
      <c r="B19" s="107" t="s">
        <v>16</v>
      </c>
      <c r="C19" s="102">
        <f>SUM(C5:C18)</f>
        <v>5216</v>
      </c>
      <c r="D19" s="153">
        <f>C19/'1.1. Кол-во ГС'!L21</f>
        <v>0.14592250664428591</v>
      </c>
      <c r="E19" s="102">
        <f>SUM(E5:E18)</f>
        <v>10984</v>
      </c>
      <c r="F19" s="153">
        <f>E19/'1.1. Кол-во ГС'!L21</f>
        <v>0.30728773255000702</v>
      </c>
      <c r="G19" s="102">
        <f>SUM(G5:G18)</f>
        <v>12031</v>
      </c>
      <c r="H19" s="153">
        <f>G19/'1.1. Кол-во ГС'!L21</f>
        <v>0.33657854245349</v>
      </c>
      <c r="I19" s="102">
        <f>SUM(I5:I18)</f>
        <v>6384</v>
      </c>
      <c r="J19" s="153">
        <f>I19/'1.1. Кол-во ГС'!L21</f>
        <v>0.17859840537138061</v>
      </c>
      <c r="K19" s="102">
        <f>SUM(K5:K18)</f>
        <v>1130</v>
      </c>
      <c r="L19" s="153">
        <f>K19/'1.1. Кол-во ГС'!L21</f>
        <v>3.1612812980836479E-2</v>
      </c>
      <c r="M19" s="154">
        <f>AVERAGE(M5:M18)</f>
        <v>42.5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985B-CFAF-4AB2-A28F-E8DF1DC8FD9E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3" t="s">
        <v>34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725</v>
      </c>
      <c r="D5" s="151">
        <f>C5/'1.2. Кол-во МС'!H7</f>
        <v>8.9428888614777352E-2</v>
      </c>
      <c r="E5" s="96">
        <v>2770</v>
      </c>
      <c r="F5" s="151">
        <f>E5/'1.2. Кол-во МС'!H7</f>
        <v>0.34168002960404587</v>
      </c>
      <c r="G5" s="138">
        <v>2662</v>
      </c>
      <c r="H5" s="151">
        <f>G5/'1.2. Кол-во МС'!H7</f>
        <v>0.32835820895522388</v>
      </c>
      <c r="I5" s="138">
        <v>1705</v>
      </c>
      <c r="J5" s="151">
        <f>I5/'1.2. Кол-во МС'!H7</f>
        <v>0.21031207598371776</v>
      </c>
      <c r="K5" s="138">
        <v>245</v>
      </c>
      <c r="L5" s="151">
        <f>K5/'1.2. Кол-во МС'!H7</f>
        <v>3.0220796842235106E-2</v>
      </c>
      <c r="M5" s="152">
        <v>42</v>
      </c>
      <c r="O5" s="36" t="b">
        <f>C5+E5+G5+I5+K5='1.2. Кол-во МС'!H7</f>
        <v>1</v>
      </c>
    </row>
    <row r="6" spans="2:15" ht="30" customHeight="1" thickBot="1" x14ac:dyDescent="0.25">
      <c r="B6" s="106" t="s">
        <v>1</v>
      </c>
      <c r="C6" s="93">
        <v>132</v>
      </c>
      <c r="D6" s="151">
        <f>C6/'1.2. Кол-во МС'!H8</f>
        <v>8.4996780424983903E-2</v>
      </c>
      <c r="E6" s="96">
        <v>483</v>
      </c>
      <c r="F6" s="151">
        <f>E6/'1.2. Кол-во МС'!H8</f>
        <v>0.31101094655505473</v>
      </c>
      <c r="G6" s="93">
        <v>490</v>
      </c>
      <c r="H6" s="151">
        <f>G6/'1.2. Кол-во МС'!H8</f>
        <v>0.31551835157759178</v>
      </c>
      <c r="I6" s="93">
        <v>364</v>
      </c>
      <c r="J6" s="151">
        <f>I6/'1.2. Кол-во МС'!H8</f>
        <v>0.23438506117192531</v>
      </c>
      <c r="K6" s="93">
        <v>84</v>
      </c>
      <c r="L6" s="151">
        <f>K6/'1.2. Кол-во МС'!H8</f>
        <v>5.4088860270444301E-2</v>
      </c>
      <c r="M6" s="152">
        <v>44</v>
      </c>
      <c r="O6" s="36" t="b">
        <f>C6+E6+G6+I6+K6='1.2. Кол-во МС'!H8</f>
        <v>1</v>
      </c>
    </row>
    <row r="7" spans="2:15" ht="30" customHeight="1" thickBot="1" x14ac:dyDescent="0.25">
      <c r="B7" s="106" t="s">
        <v>2</v>
      </c>
      <c r="C7" s="93">
        <v>156</v>
      </c>
      <c r="D7" s="151">
        <f>C7/'1.2. Кол-во МС'!H9</f>
        <v>8.5013623978201641E-2</v>
      </c>
      <c r="E7" s="96">
        <v>512</v>
      </c>
      <c r="F7" s="151">
        <f>E7/'1.2. Кол-во МС'!H9</f>
        <v>0.2790190735694823</v>
      </c>
      <c r="G7" s="93">
        <v>568</v>
      </c>
      <c r="H7" s="151">
        <f>G7/'1.2. Кол-во МС'!H9</f>
        <v>0.30953678474114443</v>
      </c>
      <c r="I7" s="93">
        <v>485</v>
      </c>
      <c r="J7" s="151">
        <f>I7/'1.2. Кол-во МС'!H9</f>
        <v>0.26430517711171664</v>
      </c>
      <c r="K7" s="93">
        <v>114</v>
      </c>
      <c r="L7" s="151">
        <f>K7/'1.2. Кол-во МС'!H9</f>
        <v>6.2125340599455042E-2</v>
      </c>
      <c r="M7" s="152">
        <v>44</v>
      </c>
      <c r="O7" s="36" t="b">
        <f>C7+E7+G7+I7+K7='1.2. Кол-во МС'!H9</f>
        <v>1</v>
      </c>
    </row>
    <row r="8" spans="2:15" ht="30" customHeight="1" thickBot="1" x14ac:dyDescent="0.25">
      <c r="B8" s="106" t="s">
        <v>3</v>
      </c>
      <c r="C8" s="138">
        <v>735</v>
      </c>
      <c r="D8" s="151">
        <f>C8/'1.2. Кол-во МС'!H10</f>
        <v>0.12411347517730496</v>
      </c>
      <c r="E8" s="96">
        <v>1859</v>
      </c>
      <c r="F8" s="151">
        <f>E8/'1.2. Кол-во МС'!H10</f>
        <v>0.3139142181695373</v>
      </c>
      <c r="G8" s="138">
        <v>1889</v>
      </c>
      <c r="H8" s="151">
        <f>G8/'1.2. Кол-во МС'!H10</f>
        <v>0.31898007429922326</v>
      </c>
      <c r="I8" s="138">
        <v>1238</v>
      </c>
      <c r="J8" s="151">
        <f>I8/'1.2. Кол-во МС'!H10</f>
        <v>0.20905099628503884</v>
      </c>
      <c r="K8" s="138">
        <v>201</v>
      </c>
      <c r="L8" s="151">
        <f>K8/'1.2. Кол-во МС'!H10</f>
        <v>3.3941236068895646E-2</v>
      </c>
      <c r="M8" s="152">
        <v>43</v>
      </c>
      <c r="O8" s="36" t="b">
        <f>C8+E8+G8+I8+K8='1.2. Кол-во МС'!H10</f>
        <v>1</v>
      </c>
    </row>
    <row r="9" spans="2:15" ht="30" customHeight="1" thickBot="1" x14ac:dyDescent="0.25">
      <c r="B9" s="106" t="s">
        <v>4</v>
      </c>
      <c r="C9" s="93">
        <v>271</v>
      </c>
      <c r="D9" s="151">
        <f>C9/'1.2. Кол-во МС'!H11</f>
        <v>9.2208234093228994E-2</v>
      </c>
      <c r="E9" s="96">
        <v>845</v>
      </c>
      <c r="F9" s="151">
        <f>E9/'1.2. Кол-во МС'!H11</f>
        <v>0.28751275944198706</v>
      </c>
      <c r="G9" s="93">
        <v>998</v>
      </c>
      <c r="H9" s="151">
        <f>G9/'1.2. Кол-во МС'!H11</f>
        <v>0.33957128274923443</v>
      </c>
      <c r="I9" s="93">
        <v>713</v>
      </c>
      <c r="J9" s="151">
        <f>I9/'1.2. Кол-во МС'!H11</f>
        <v>0.24259952364749915</v>
      </c>
      <c r="K9" s="93">
        <v>112</v>
      </c>
      <c r="L9" s="151">
        <f>K9/'1.2. Кол-во МС'!H11</f>
        <v>3.8108200068050359E-2</v>
      </c>
      <c r="M9" s="155">
        <v>43</v>
      </c>
      <c r="O9" s="36" t="b">
        <f>C9+E9+G9+I9+K9='1.2. Кол-во МС'!H11</f>
        <v>1</v>
      </c>
    </row>
    <row r="10" spans="2:15" ht="30" customHeight="1" thickBot="1" x14ac:dyDescent="0.25">
      <c r="B10" s="106" t="s">
        <v>5</v>
      </c>
      <c r="C10" s="97">
        <v>234</v>
      </c>
      <c r="D10" s="151">
        <f>C10/'1.2. Кол-во МС'!H12</f>
        <v>9.8734177215189872E-2</v>
      </c>
      <c r="E10" s="97">
        <v>688</v>
      </c>
      <c r="F10" s="151">
        <f>E10/'1.2. Кол-во МС'!H12</f>
        <v>0.290295358649789</v>
      </c>
      <c r="G10" s="97">
        <v>769</v>
      </c>
      <c r="H10" s="151">
        <f>G10/'1.2. Кол-во МС'!H12</f>
        <v>0.32447257383966244</v>
      </c>
      <c r="I10" s="97">
        <v>566</v>
      </c>
      <c r="J10" s="151">
        <f>I10/'1.2. Кол-во МС'!H12</f>
        <v>0.23881856540084387</v>
      </c>
      <c r="K10" s="97">
        <v>113</v>
      </c>
      <c r="L10" s="151">
        <f>K10/'1.2. Кол-во МС'!H12</f>
        <v>4.767932489451477E-2</v>
      </c>
      <c r="M10" s="155">
        <v>44</v>
      </c>
      <c r="O10" s="36" t="b">
        <f>C10+E10+G10+I10+K10='1.2. Кол-во МС'!H12</f>
        <v>1</v>
      </c>
    </row>
    <row r="11" spans="2:15" ht="30" customHeight="1" thickBot="1" x14ac:dyDescent="0.25">
      <c r="B11" s="106" t="s">
        <v>6</v>
      </c>
      <c r="C11" s="93">
        <v>591</v>
      </c>
      <c r="D11" s="151">
        <f>C11/'1.2. Кол-во МС'!H13</f>
        <v>8.9274924471299089E-2</v>
      </c>
      <c r="E11" s="96">
        <v>2141</v>
      </c>
      <c r="F11" s="151">
        <f>E11/'1.2. Кол-во МС'!H13</f>
        <v>0.32341389728096676</v>
      </c>
      <c r="G11" s="93">
        <v>2309</v>
      </c>
      <c r="H11" s="151">
        <f>G11/'1.2. Кол-во МС'!H13</f>
        <v>0.34879154078549851</v>
      </c>
      <c r="I11" s="93">
        <v>1381</v>
      </c>
      <c r="J11" s="151">
        <f>I11/'1.2. Кол-во МС'!H13</f>
        <v>0.20861027190332326</v>
      </c>
      <c r="K11" s="93">
        <v>198</v>
      </c>
      <c r="L11" s="151">
        <f>K11/'1.2. Кол-во МС'!H13</f>
        <v>2.9909365558912385E-2</v>
      </c>
      <c r="M11" s="152">
        <v>42</v>
      </c>
      <c r="O11" s="36" t="b">
        <f>C11+E11+G11+I11+K11='1.2. Кол-во МС'!H13</f>
        <v>1</v>
      </c>
    </row>
    <row r="12" spans="2:15" ht="30" customHeight="1" thickBot="1" x14ac:dyDescent="0.25">
      <c r="B12" s="106" t="s">
        <v>7</v>
      </c>
      <c r="C12" s="93">
        <v>272</v>
      </c>
      <c r="D12" s="151">
        <f>C12/'1.2. Кол-во МС'!H14</f>
        <v>7.3039742212674549E-2</v>
      </c>
      <c r="E12" s="96">
        <v>987</v>
      </c>
      <c r="F12" s="151">
        <f>E12/'1.2. Кол-во МС'!H14</f>
        <v>0.26503759398496241</v>
      </c>
      <c r="G12" s="93">
        <v>1297</v>
      </c>
      <c r="H12" s="151">
        <f>G12/'1.2. Кол-во МС'!H14</f>
        <v>0.34828141783028999</v>
      </c>
      <c r="I12" s="93">
        <v>970</v>
      </c>
      <c r="J12" s="151">
        <f>I12/'1.2. Кол-во МС'!H14</f>
        <v>0.26047261009667022</v>
      </c>
      <c r="K12" s="93">
        <v>198</v>
      </c>
      <c r="L12" s="151">
        <f>K12/'1.2. Кол-во МС'!H14</f>
        <v>5.3168635875402791E-2</v>
      </c>
      <c r="M12" s="152">
        <v>50</v>
      </c>
      <c r="O12" s="36" t="b">
        <f>C12+E12+G12+I12+K12='1.2. Кол-во МС'!H14</f>
        <v>1</v>
      </c>
    </row>
    <row r="13" spans="2:15" ht="30" customHeight="1" thickBot="1" x14ac:dyDescent="0.25">
      <c r="B13" s="106" t="s">
        <v>8</v>
      </c>
      <c r="C13" s="93">
        <v>627</v>
      </c>
      <c r="D13" s="151">
        <f>C13/'1.2. Кол-во МС'!H15</f>
        <v>7.9821769573520052E-2</v>
      </c>
      <c r="E13" s="96">
        <v>2113</v>
      </c>
      <c r="F13" s="151">
        <f>E13/'1.2. Кол-во МС'!H15</f>
        <v>0.26900063653723744</v>
      </c>
      <c r="G13" s="93">
        <v>2801</v>
      </c>
      <c r="H13" s="151">
        <f>G13/'1.2. Кол-во МС'!H15</f>
        <v>0.35658816040738384</v>
      </c>
      <c r="I13" s="93">
        <v>1927</v>
      </c>
      <c r="J13" s="151">
        <f>I13/'1.2. Кол-во МС'!H15</f>
        <v>0.24532145130490135</v>
      </c>
      <c r="K13" s="93">
        <v>387</v>
      </c>
      <c r="L13" s="151">
        <f>K13/'1.2. Кол-во МС'!H15</f>
        <v>4.9267982176957353E-2</v>
      </c>
      <c r="M13" s="152">
        <v>44</v>
      </c>
      <c r="O13" s="36" t="b">
        <f>C13+E13+G13+I13+K13='1.2. Кол-во МС'!H15</f>
        <v>1</v>
      </c>
    </row>
    <row r="14" spans="2:15" ht="30" customHeight="1" thickBot="1" x14ac:dyDescent="0.25">
      <c r="B14" s="106" t="s">
        <v>9</v>
      </c>
      <c r="C14" s="93">
        <v>341</v>
      </c>
      <c r="D14" s="151">
        <f>C14/'1.2. Кол-во МС'!H16</f>
        <v>7.2291710833156664E-2</v>
      </c>
      <c r="E14" s="96">
        <v>1361</v>
      </c>
      <c r="F14" s="151">
        <f>E14/'1.2. Кол-во МС'!H16</f>
        <v>0.28853084587661648</v>
      </c>
      <c r="G14" s="93">
        <v>1596</v>
      </c>
      <c r="H14" s="151">
        <f>G14/'1.2. Кол-во МС'!H16</f>
        <v>0.3383506465974136</v>
      </c>
      <c r="I14" s="93">
        <v>1190</v>
      </c>
      <c r="J14" s="151">
        <f>I14/'1.2. Кол-во МС'!H16</f>
        <v>0.25227899088403649</v>
      </c>
      <c r="K14" s="93">
        <v>229</v>
      </c>
      <c r="L14" s="151">
        <f>K14/'1.2. Кол-во МС'!H16</f>
        <v>4.8547805808776767E-2</v>
      </c>
      <c r="M14" s="152">
        <v>45</v>
      </c>
      <c r="O14" s="36" t="b">
        <f>C14+E14+G14+I14+K14='1.2. Кол-во МС'!H16</f>
        <v>1</v>
      </c>
    </row>
    <row r="15" spans="2:15" ht="30" customHeight="1" thickBot="1" x14ac:dyDescent="0.25">
      <c r="B15" s="106" t="s">
        <v>10</v>
      </c>
      <c r="C15" s="93">
        <v>172</v>
      </c>
      <c r="D15" s="151">
        <f>C15/'1.2. Кол-во МС'!H17</f>
        <v>5.3416149068322982E-2</v>
      </c>
      <c r="E15" s="96">
        <v>801</v>
      </c>
      <c r="F15" s="151">
        <f>E15/'1.2. Кол-во МС'!H17</f>
        <v>0.24875776397515528</v>
      </c>
      <c r="G15" s="93">
        <v>1096</v>
      </c>
      <c r="H15" s="151">
        <f>G15/'1.2. Кол-во МС'!H17</f>
        <v>0.34037267080745343</v>
      </c>
      <c r="I15" s="93">
        <v>863</v>
      </c>
      <c r="J15" s="151">
        <f>I15/'1.2. Кол-во МС'!H17</f>
        <v>0.26801242236024847</v>
      </c>
      <c r="K15" s="93">
        <v>288</v>
      </c>
      <c r="L15" s="151">
        <f>K15/'1.2. Кол-во МС'!H17</f>
        <v>8.9440993788819881E-2</v>
      </c>
      <c r="M15" s="152">
        <v>49</v>
      </c>
      <c r="O15" s="36" t="b">
        <f>C15+E15+G15+I15+K15='1.2. Кол-во МС'!H17</f>
        <v>1</v>
      </c>
    </row>
    <row r="16" spans="2:15" ht="30" customHeight="1" thickBot="1" x14ac:dyDescent="0.25">
      <c r="B16" s="106" t="s">
        <v>11</v>
      </c>
      <c r="C16" s="93">
        <v>398</v>
      </c>
      <c r="D16" s="151">
        <f>C16/'1.2. Кол-во МС'!H18</f>
        <v>6.6499582289055975E-2</v>
      </c>
      <c r="E16" s="96">
        <v>1528</v>
      </c>
      <c r="F16" s="151">
        <f>E16/'1.2. Кол-во МС'!H18</f>
        <v>0.25530492898913953</v>
      </c>
      <c r="G16" s="93">
        <v>2283</v>
      </c>
      <c r="H16" s="151">
        <f>G16/'1.2. Кол-во МС'!H18</f>
        <v>0.38145363408521304</v>
      </c>
      <c r="I16" s="93">
        <v>1449</v>
      </c>
      <c r="J16" s="151">
        <f>I16/'1.2. Кол-во МС'!H18</f>
        <v>0.24210526315789474</v>
      </c>
      <c r="K16" s="93">
        <v>327</v>
      </c>
      <c r="L16" s="151">
        <f>K16/'1.2. Кол-во МС'!H18</f>
        <v>5.463659147869674E-2</v>
      </c>
      <c r="M16" s="152">
        <v>47</v>
      </c>
      <c r="O16" s="36" t="b">
        <f>C16+E16+G16+I16+K16='1.2. Кол-во МС'!H18</f>
        <v>1</v>
      </c>
    </row>
    <row r="17" spans="2:15" ht="30" customHeight="1" thickBot="1" x14ac:dyDescent="0.25">
      <c r="B17" s="106" t="s">
        <v>12</v>
      </c>
      <c r="C17" s="93">
        <v>532</v>
      </c>
      <c r="D17" s="151">
        <f>C17/'1.2. Кол-во МС'!H19</f>
        <v>0.10530482977038796</v>
      </c>
      <c r="E17" s="96">
        <v>1504</v>
      </c>
      <c r="F17" s="151">
        <f>E17/'1.2. Кол-во МС'!H19</f>
        <v>0.29770387965162309</v>
      </c>
      <c r="G17" s="93">
        <v>1716</v>
      </c>
      <c r="H17" s="151">
        <f>G17/'1.2. Кол-во МС'!H19</f>
        <v>0.33966745843230406</v>
      </c>
      <c r="I17" s="93">
        <v>1029</v>
      </c>
      <c r="J17" s="151">
        <f>I17/'1.2. Кол-во МС'!H19</f>
        <v>0.20368171021377673</v>
      </c>
      <c r="K17" s="93">
        <v>271</v>
      </c>
      <c r="L17" s="151">
        <f>K17/'1.2. Кол-во МС'!H19</f>
        <v>5.3642121931908156E-2</v>
      </c>
      <c r="M17" s="152">
        <v>42</v>
      </c>
      <c r="O17" s="36" t="b">
        <f>C17+E17+G17+I17+K17='1.2. Кол-во МС'!H19</f>
        <v>1</v>
      </c>
    </row>
    <row r="18" spans="2:15" ht="30" customHeight="1" thickBot="1" x14ac:dyDescent="0.25">
      <c r="B18" s="106" t="s">
        <v>13</v>
      </c>
      <c r="C18" s="93">
        <v>181</v>
      </c>
      <c r="D18" s="151">
        <f>C18/'1.2. Кол-во МС'!H20</f>
        <v>9.9559955995599567E-2</v>
      </c>
      <c r="E18" s="96">
        <v>523</v>
      </c>
      <c r="F18" s="151">
        <f>E18/'1.2. Кол-во МС'!H20</f>
        <v>0.2876787678767877</v>
      </c>
      <c r="G18" s="93">
        <v>610</v>
      </c>
      <c r="H18" s="151">
        <f>G18/'1.2. Кол-во МС'!H20</f>
        <v>0.33553355335533552</v>
      </c>
      <c r="I18" s="93">
        <v>423</v>
      </c>
      <c r="J18" s="151">
        <f>I18/'1.2. Кол-во МС'!H20</f>
        <v>0.23267326732673269</v>
      </c>
      <c r="K18" s="93">
        <v>81</v>
      </c>
      <c r="L18" s="151">
        <f>K18/'1.2. Кол-во МС'!H20</f>
        <v>4.4554455445544552E-2</v>
      </c>
      <c r="M18" s="152">
        <v>45</v>
      </c>
      <c r="O18" s="36" t="b">
        <f>C18+E18+G18+I18+K18='1.2. Кол-во МС'!H20</f>
        <v>1</v>
      </c>
    </row>
    <row r="19" spans="2:15" ht="30" customHeight="1" thickBot="1" x14ac:dyDescent="0.25">
      <c r="B19" s="107" t="s">
        <v>16</v>
      </c>
      <c r="C19" s="102">
        <f>SUM(C5:C18)</f>
        <v>5367</v>
      </c>
      <c r="D19" s="153">
        <f>C19/'1.2. Кол-во МС'!H21</f>
        <v>8.6961453084239346E-2</v>
      </c>
      <c r="E19" s="102">
        <f>SUM(E5:E18)</f>
        <v>18115</v>
      </c>
      <c r="F19" s="153">
        <f>E19/'1.2. Кол-во МС'!H21</f>
        <v>0.29351718327203202</v>
      </c>
      <c r="G19" s="102">
        <f>SUM(G5:G18)</f>
        <v>21084</v>
      </c>
      <c r="H19" s="153">
        <f>G19/'1.2. Кол-во МС'!H21</f>
        <v>0.34162386376525106</v>
      </c>
      <c r="I19" s="102">
        <f>SUM(I5:I18)</f>
        <v>14303</v>
      </c>
      <c r="J19" s="153">
        <f>I19/'1.2. Кол-во МС'!H21</f>
        <v>0.2317513813049889</v>
      </c>
      <c r="K19" s="102">
        <f>SUM(K5:K18)</f>
        <v>2848</v>
      </c>
      <c r="L19" s="153">
        <f>K19/'1.2. Кол-во МС'!H21</f>
        <v>4.6146118573488666E-2</v>
      </c>
      <c r="M19" s="154">
        <f>AVERAGE(M5:M18)</f>
        <v>44.571428571428569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9E8-50B7-446E-8190-0D1188550D7B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2.140625" style="2" customWidth="1"/>
    <col min="2" max="2" width="35.28515625" style="12" customWidth="1"/>
    <col min="3" max="3" width="10.5703125" style="2" customWidth="1"/>
    <col min="4" max="4" width="11.28515625" style="2" customWidth="1"/>
    <col min="5" max="5" width="9" style="2" customWidth="1"/>
    <col min="6" max="6" width="9.5703125" style="2" customWidth="1"/>
    <col min="7" max="8" width="10.28515625" style="2" customWidth="1"/>
    <col min="9" max="9" width="8.28515625" style="2" customWidth="1"/>
    <col min="10" max="10" width="9.5703125" style="2" customWidth="1"/>
    <col min="11" max="11" width="8.7109375" style="2" customWidth="1"/>
    <col min="12" max="12" width="10.28515625" style="2" bestFit="1" customWidth="1"/>
    <col min="13" max="13" width="8.7109375" style="2" customWidth="1"/>
    <col min="14" max="14" width="9.7109375" style="2" customWidth="1"/>
    <col min="15" max="15" width="9.85546875" style="2" bestFit="1" customWidth="1"/>
    <col min="16" max="16" width="9.85546875" style="2" customWidth="1"/>
    <col min="17" max="17" width="8.7109375" style="2" customWidth="1"/>
    <col min="18" max="18" width="9.5703125" style="2" customWidth="1"/>
    <col min="19" max="19" width="8.7109375" style="2" customWidth="1"/>
    <col min="20" max="20" width="9.7109375" style="2" customWidth="1"/>
    <col min="21" max="21" width="10.7109375" style="2" customWidth="1"/>
    <col min="22" max="22" width="8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3" t="s">
        <v>43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7" ht="15.75" x14ac:dyDescent="0.2">
      <c r="U3" s="8"/>
    </row>
    <row r="4" spans="2:27" ht="21" customHeight="1" x14ac:dyDescent="0.2">
      <c r="B4" s="215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Y4" s="35"/>
    </row>
    <row r="5" spans="2:27" ht="29.25" customHeight="1" x14ac:dyDescent="0.2">
      <c r="B5" s="216"/>
      <c r="C5" s="200" t="s">
        <v>15</v>
      </c>
      <c r="D5" s="212" t="s">
        <v>36</v>
      </c>
      <c r="E5" s="197" t="s">
        <v>197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Y5" s="35"/>
    </row>
    <row r="6" spans="2:27" ht="148.5" customHeight="1" thickBot="1" x14ac:dyDescent="0.25">
      <c r="B6" s="217"/>
      <c r="C6" s="201"/>
      <c r="D6" s="214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Y6" s="35"/>
    </row>
    <row r="7" spans="2:27" ht="30" customHeight="1" x14ac:dyDescent="0.2">
      <c r="B7" s="106" t="s">
        <v>0</v>
      </c>
      <c r="C7" s="108">
        <f t="shared" ref="C7:C21" si="0">E7+G7+I7</f>
        <v>4556</v>
      </c>
      <c r="D7" s="151">
        <f>C7/'1.1. Кол-во ГС'!L7</f>
        <v>0.94327122153209109</v>
      </c>
      <c r="E7" s="96">
        <v>687</v>
      </c>
      <c r="F7" s="151">
        <f>E7/C7</f>
        <v>0.15079016681299384</v>
      </c>
      <c r="G7" s="96">
        <v>3516</v>
      </c>
      <c r="H7" s="99">
        <f>G7/C7</f>
        <v>0.77172958735733099</v>
      </c>
      <c r="I7" s="96">
        <v>353</v>
      </c>
      <c r="J7" s="99">
        <f>I7/C7</f>
        <v>7.7480245829675151E-2</v>
      </c>
      <c r="K7" s="93">
        <v>337</v>
      </c>
      <c r="L7" s="151">
        <f>K7/C7</f>
        <v>7.3968393327480245E-2</v>
      </c>
      <c r="M7" s="93">
        <v>1168</v>
      </c>
      <c r="N7" s="151">
        <f>M7/C7</f>
        <v>0.25636523266022826</v>
      </c>
      <c r="O7" s="93">
        <v>1462</v>
      </c>
      <c r="P7" s="151">
        <f>O7/C7</f>
        <v>0.32089552238805968</v>
      </c>
      <c r="Q7" s="93">
        <v>642</v>
      </c>
      <c r="R7" s="151">
        <f>Q7/C7</f>
        <v>0.14091308165057068</v>
      </c>
      <c r="S7" s="93">
        <v>947</v>
      </c>
      <c r="T7" s="151">
        <f>S7/C7</f>
        <v>0.20785776997366109</v>
      </c>
      <c r="U7" s="93">
        <v>274</v>
      </c>
      <c r="V7" s="151">
        <f>U7/'1.1. Кол-во ГС'!L7</f>
        <v>5.67287784679089E-2</v>
      </c>
      <c r="Y7" s="65" t="b">
        <f>K7+M7+O7+Q7+S7=C7</f>
        <v>1</v>
      </c>
      <c r="Z7" s="87" t="b">
        <f>C7=E7+G7+I7</f>
        <v>1</v>
      </c>
      <c r="AA7" s="87" t="b">
        <f>C7+U7='1.1. Кол-во ГС'!L7</f>
        <v>1</v>
      </c>
    </row>
    <row r="8" spans="2:27" ht="30" customHeight="1" x14ac:dyDescent="0.2">
      <c r="B8" s="106" t="s">
        <v>1</v>
      </c>
      <c r="C8" s="108">
        <f t="shared" si="0"/>
        <v>1204</v>
      </c>
      <c r="D8" s="151">
        <f>C8/'1.1. Кол-во ГС'!L8</f>
        <v>1</v>
      </c>
      <c r="E8" s="96">
        <v>86</v>
      </c>
      <c r="F8" s="151">
        <f t="shared" ref="F8:F21" si="1">E8/C8</f>
        <v>7.1428571428571425E-2</v>
      </c>
      <c r="G8" s="96">
        <v>1019</v>
      </c>
      <c r="H8" s="99">
        <f t="shared" ref="H8:H21" si="2">G8/C8</f>
        <v>0.84634551495016608</v>
      </c>
      <c r="I8" s="96">
        <v>99</v>
      </c>
      <c r="J8" s="99">
        <f t="shared" ref="J8:J21" si="3">I8/C8</f>
        <v>8.2225913621262456E-2</v>
      </c>
      <c r="K8" s="93">
        <v>98</v>
      </c>
      <c r="L8" s="151">
        <f t="shared" ref="L8:L21" si="4">K8/C8</f>
        <v>8.1395348837209308E-2</v>
      </c>
      <c r="M8" s="93">
        <v>311</v>
      </c>
      <c r="N8" s="151">
        <f t="shared" ref="N8:N21" si="5">M8/C8</f>
        <v>0.25830564784053156</v>
      </c>
      <c r="O8" s="93">
        <v>342</v>
      </c>
      <c r="P8" s="151">
        <f t="shared" ref="P8:P21" si="6">O8/C8</f>
        <v>0.28405315614617938</v>
      </c>
      <c r="Q8" s="93">
        <v>215</v>
      </c>
      <c r="R8" s="151">
        <f t="shared" ref="R8:R21" si="7">Q8/C8</f>
        <v>0.17857142857142858</v>
      </c>
      <c r="S8" s="93">
        <v>238</v>
      </c>
      <c r="T8" s="151">
        <f t="shared" ref="T8:T21" si="8">S8/C8</f>
        <v>0.19767441860465115</v>
      </c>
      <c r="U8" s="93">
        <v>0</v>
      </c>
      <c r="V8" s="151">
        <f>U8/'1.1. Кол-во ГС'!L8</f>
        <v>0</v>
      </c>
      <c r="Y8" s="66" t="b">
        <f t="shared" ref="Y8:Y21" si="9">K8+M8+O8+Q8+S8=C8</f>
        <v>1</v>
      </c>
      <c r="Z8" s="87" t="b">
        <f t="shared" ref="Z8:Z21" si="10">C8=E8+G8+I8</f>
        <v>1</v>
      </c>
      <c r="AA8" s="87" t="b">
        <f>C8+U8='1.1. Кол-во ГС'!L8</f>
        <v>1</v>
      </c>
    </row>
    <row r="9" spans="2:27" ht="30" customHeight="1" x14ac:dyDescent="0.2">
      <c r="B9" s="106" t="s">
        <v>2</v>
      </c>
      <c r="C9" s="108">
        <f t="shared" si="0"/>
        <v>1117</v>
      </c>
      <c r="D9" s="151">
        <f>C9/'1.1. Кол-во ГС'!L9</f>
        <v>0.97554585152838424</v>
      </c>
      <c r="E9" s="96">
        <v>73</v>
      </c>
      <c r="F9" s="151">
        <f t="shared" si="1"/>
        <v>6.535362578334826E-2</v>
      </c>
      <c r="G9" s="96">
        <v>965</v>
      </c>
      <c r="H9" s="99">
        <f t="shared" si="2"/>
        <v>0.86392121754700091</v>
      </c>
      <c r="I9" s="96">
        <v>79</v>
      </c>
      <c r="J9" s="99">
        <f t="shared" si="3"/>
        <v>7.0725156669650846E-2</v>
      </c>
      <c r="K9" s="93">
        <v>132</v>
      </c>
      <c r="L9" s="151">
        <f t="shared" si="4"/>
        <v>0.11817367949865712</v>
      </c>
      <c r="M9" s="93">
        <v>334</v>
      </c>
      <c r="N9" s="151">
        <f t="shared" si="5"/>
        <v>0.29901521933751118</v>
      </c>
      <c r="O9" s="93">
        <v>283</v>
      </c>
      <c r="P9" s="151">
        <f t="shared" si="6"/>
        <v>0.25335720680393914</v>
      </c>
      <c r="Q9" s="93">
        <v>115</v>
      </c>
      <c r="R9" s="151">
        <f t="shared" si="7"/>
        <v>0.10295434198746643</v>
      </c>
      <c r="S9" s="93">
        <v>253</v>
      </c>
      <c r="T9" s="151">
        <f t="shared" si="8"/>
        <v>0.22649955237242614</v>
      </c>
      <c r="U9" s="93">
        <v>28</v>
      </c>
      <c r="V9" s="151">
        <f>U9/'1.1. Кол-во ГС'!L9</f>
        <v>2.4454148471615721E-2</v>
      </c>
      <c r="Y9" s="66" t="b">
        <f t="shared" si="9"/>
        <v>1</v>
      </c>
      <c r="Z9" s="87" t="b">
        <f t="shared" si="10"/>
        <v>1</v>
      </c>
      <c r="AA9" s="87" t="b">
        <f>C9+U9='1.1. Кол-во ГС'!L9</f>
        <v>1</v>
      </c>
    </row>
    <row r="10" spans="2:27" ht="30" customHeight="1" x14ac:dyDescent="0.2">
      <c r="B10" s="106" t="s">
        <v>3</v>
      </c>
      <c r="C10" s="108">
        <f t="shared" si="0"/>
        <v>5088</v>
      </c>
      <c r="D10" s="151">
        <f>C10/'1.1. Кол-во ГС'!L10</f>
        <v>0.9645497630331753</v>
      </c>
      <c r="E10" s="96">
        <v>729</v>
      </c>
      <c r="F10" s="151">
        <f t="shared" si="1"/>
        <v>0.14327830188679244</v>
      </c>
      <c r="G10" s="96">
        <v>4190</v>
      </c>
      <c r="H10" s="99">
        <f t="shared" si="2"/>
        <v>0.82350628930817615</v>
      </c>
      <c r="I10" s="96">
        <v>169</v>
      </c>
      <c r="J10" s="99">
        <f t="shared" si="3"/>
        <v>3.3215408805031446E-2</v>
      </c>
      <c r="K10" s="138">
        <v>220</v>
      </c>
      <c r="L10" s="151">
        <f t="shared" si="4"/>
        <v>4.3238993710691821E-2</v>
      </c>
      <c r="M10" s="138">
        <v>1697</v>
      </c>
      <c r="N10" s="151">
        <f t="shared" si="5"/>
        <v>0.33352987421383645</v>
      </c>
      <c r="O10" s="138">
        <v>1115</v>
      </c>
      <c r="P10" s="151">
        <f t="shared" si="6"/>
        <v>0.2191430817610063</v>
      </c>
      <c r="Q10" s="138">
        <v>446</v>
      </c>
      <c r="R10" s="151">
        <f t="shared" si="7"/>
        <v>8.765723270440251E-2</v>
      </c>
      <c r="S10" s="138">
        <v>1610</v>
      </c>
      <c r="T10" s="151">
        <f t="shared" si="8"/>
        <v>0.31643081761006292</v>
      </c>
      <c r="U10" s="100">
        <v>187</v>
      </c>
      <c r="V10" s="151">
        <f>U10/'1.1. Кол-во ГС'!L10</f>
        <v>3.5450236966824644E-2</v>
      </c>
      <c r="Y10" s="66" t="b">
        <f t="shared" si="9"/>
        <v>1</v>
      </c>
      <c r="Z10" s="87" t="b">
        <f t="shared" si="10"/>
        <v>1</v>
      </c>
      <c r="AA10" s="87" t="b">
        <f>C10+U10='1.1. Кол-во ГС'!L10</f>
        <v>1</v>
      </c>
    </row>
    <row r="11" spans="2:27" ht="30" customHeight="1" x14ac:dyDescent="0.2">
      <c r="B11" s="106" t="s">
        <v>4</v>
      </c>
      <c r="C11" s="108">
        <f t="shared" si="0"/>
        <v>1623</v>
      </c>
      <c r="D11" s="151">
        <f>C11/'1.1. Кол-во ГС'!L11</f>
        <v>0.964349376114082</v>
      </c>
      <c r="E11" s="96">
        <v>237</v>
      </c>
      <c r="F11" s="151">
        <f t="shared" si="1"/>
        <v>0.14602587800369685</v>
      </c>
      <c r="G11" s="96">
        <v>1241</v>
      </c>
      <c r="H11" s="99">
        <f t="shared" si="2"/>
        <v>0.76463339494762783</v>
      </c>
      <c r="I11" s="96">
        <v>145</v>
      </c>
      <c r="J11" s="99">
        <f t="shared" si="3"/>
        <v>8.9340727048675295E-2</v>
      </c>
      <c r="K11" s="93">
        <v>165</v>
      </c>
      <c r="L11" s="151">
        <f t="shared" si="4"/>
        <v>0.10166358595194085</v>
      </c>
      <c r="M11" s="93">
        <v>412</v>
      </c>
      <c r="N11" s="151">
        <f t="shared" si="5"/>
        <v>0.25385089340727046</v>
      </c>
      <c r="O11" s="93">
        <v>396</v>
      </c>
      <c r="P11" s="151">
        <f t="shared" si="6"/>
        <v>0.24399260628465805</v>
      </c>
      <c r="Q11" s="93">
        <v>168</v>
      </c>
      <c r="R11" s="151">
        <f t="shared" si="7"/>
        <v>0.10351201478743069</v>
      </c>
      <c r="S11" s="93">
        <v>482</v>
      </c>
      <c r="T11" s="151">
        <f t="shared" si="8"/>
        <v>0.29698089956869994</v>
      </c>
      <c r="U11" s="93">
        <v>60</v>
      </c>
      <c r="V11" s="151">
        <f>U11/'1.1. Кол-во ГС'!L11</f>
        <v>3.5650623885918005E-2</v>
      </c>
      <c r="Y11" s="66" t="b">
        <f t="shared" si="9"/>
        <v>1</v>
      </c>
      <c r="Z11" s="87" t="b">
        <f t="shared" si="10"/>
        <v>1</v>
      </c>
      <c r="AA11" s="87" t="b">
        <f>C11+U11='1.1. Кол-во ГС'!L11</f>
        <v>1</v>
      </c>
    </row>
    <row r="12" spans="2:27" ht="30" customHeight="1" x14ac:dyDescent="0.2">
      <c r="B12" s="106" t="s">
        <v>5</v>
      </c>
      <c r="C12" s="108">
        <f t="shared" si="0"/>
        <v>1278</v>
      </c>
      <c r="D12" s="151">
        <f>C12/'1.1. Кол-во ГС'!L12</f>
        <v>0.98763523956723343</v>
      </c>
      <c r="E12" s="96">
        <v>206</v>
      </c>
      <c r="F12" s="151">
        <f t="shared" si="1"/>
        <v>0.16118935837245696</v>
      </c>
      <c r="G12" s="96">
        <v>992</v>
      </c>
      <c r="H12" s="99">
        <f t="shared" si="2"/>
        <v>0.77621283255086071</v>
      </c>
      <c r="I12" s="96">
        <v>80</v>
      </c>
      <c r="J12" s="99">
        <f t="shared" si="3"/>
        <v>6.2597809076682318E-2</v>
      </c>
      <c r="K12" s="100">
        <v>89</v>
      </c>
      <c r="L12" s="151">
        <f t="shared" si="4"/>
        <v>6.9640062597809083E-2</v>
      </c>
      <c r="M12" s="97">
        <v>378</v>
      </c>
      <c r="N12" s="151">
        <f t="shared" si="5"/>
        <v>0.29577464788732394</v>
      </c>
      <c r="O12" s="97">
        <v>426</v>
      </c>
      <c r="P12" s="151">
        <f t="shared" si="6"/>
        <v>0.33333333333333331</v>
      </c>
      <c r="Q12" s="97">
        <v>95</v>
      </c>
      <c r="R12" s="151">
        <f t="shared" si="7"/>
        <v>7.4334898278560255E-2</v>
      </c>
      <c r="S12" s="97">
        <v>290</v>
      </c>
      <c r="T12" s="151">
        <f t="shared" si="8"/>
        <v>0.2269170579029734</v>
      </c>
      <c r="U12" s="97">
        <v>16</v>
      </c>
      <c r="V12" s="151">
        <f>U12/'1.1. Кол-во ГС'!L12</f>
        <v>1.2364760432766615E-2</v>
      </c>
      <c r="Y12" s="66" t="b">
        <f t="shared" si="9"/>
        <v>1</v>
      </c>
      <c r="Z12" s="87" t="b">
        <f t="shared" si="10"/>
        <v>1</v>
      </c>
      <c r="AA12" s="87" t="b">
        <f>C12+U12='1.1. Кол-во ГС'!L12</f>
        <v>1</v>
      </c>
    </row>
    <row r="13" spans="2:27" ht="30" customHeight="1" x14ac:dyDescent="0.2">
      <c r="B13" s="106" t="s">
        <v>6</v>
      </c>
      <c r="C13" s="108">
        <f t="shared" si="0"/>
        <v>3053</v>
      </c>
      <c r="D13" s="151">
        <f>C13/'1.1. Кол-во ГС'!L13</f>
        <v>0.95675336884989026</v>
      </c>
      <c r="E13" s="96">
        <v>613</v>
      </c>
      <c r="F13" s="151">
        <f t="shared" si="1"/>
        <v>0.200786112020963</v>
      </c>
      <c r="G13" s="96">
        <v>2305</v>
      </c>
      <c r="H13" s="99">
        <f t="shared" si="2"/>
        <v>0.75499508679986893</v>
      </c>
      <c r="I13" s="96">
        <v>135</v>
      </c>
      <c r="J13" s="99">
        <f t="shared" si="3"/>
        <v>4.421880117916803E-2</v>
      </c>
      <c r="K13" s="93">
        <v>221</v>
      </c>
      <c r="L13" s="151">
        <f t="shared" si="4"/>
        <v>7.2387815263675076E-2</v>
      </c>
      <c r="M13" s="93">
        <v>798</v>
      </c>
      <c r="N13" s="151">
        <f t="shared" si="5"/>
        <v>0.26138224697019324</v>
      </c>
      <c r="O13" s="93">
        <v>818</v>
      </c>
      <c r="P13" s="151">
        <f t="shared" si="6"/>
        <v>0.26793318047821812</v>
      </c>
      <c r="Q13" s="93">
        <v>252</v>
      </c>
      <c r="R13" s="151">
        <f t="shared" si="7"/>
        <v>8.2541762201113658E-2</v>
      </c>
      <c r="S13" s="93">
        <v>964</v>
      </c>
      <c r="T13" s="151">
        <f t="shared" si="8"/>
        <v>0.31575499508679988</v>
      </c>
      <c r="U13" s="93">
        <v>138</v>
      </c>
      <c r="V13" s="151">
        <f>U13/'1.1. Кол-во ГС'!L13</f>
        <v>4.3246631150109682E-2</v>
      </c>
      <c r="Y13" s="66" t="b">
        <f t="shared" si="9"/>
        <v>1</v>
      </c>
      <c r="Z13" s="87" t="b">
        <f t="shared" si="10"/>
        <v>1</v>
      </c>
      <c r="AA13" s="87" t="b">
        <f>C13+U13='1.1. Кол-во ГС'!L13</f>
        <v>1</v>
      </c>
    </row>
    <row r="14" spans="2:27" ht="30" customHeight="1" x14ac:dyDescent="0.2">
      <c r="B14" s="106" t="s">
        <v>7</v>
      </c>
      <c r="C14" s="108">
        <f t="shared" si="0"/>
        <v>1840</v>
      </c>
      <c r="D14" s="151">
        <f>C14/'1.1. Кол-во ГС'!L14</f>
        <v>0.99513250405624665</v>
      </c>
      <c r="E14" s="96">
        <v>207</v>
      </c>
      <c r="F14" s="151">
        <f t="shared" si="1"/>
        <v>0.1125</v>
      </c>
      <c r="G14" s="96">
        <v>1509</v>
      </c>
      <c r="H14" s="99">
        <f t="shared" si="2"/>
        <v>0.82010869565217392</v>
      </c>
      <c r="I14" s="96">
        <v>124</v>
      </c>
      <c r="J14" s="99">
        <f t="shared" si="3"/>
        <v>6.7391304347826086E-2</v>
      </c>
      <c r="K14" s="93">
        <v>142</v>
      </c>
      <c r="L14" s="151">
        <f t="shared" si="4"/>
        <v>7.7173913043478259E-2</v>
      </c>
      <c r="M14" s="93">
        <v>483</v>
      </c>
      <c r="N14" s="151">
        <f t="shared" si="5"/>
        <v>0.26250000000000001</v>
      </c>
      <c r="O14" s="93">
        <v>579</v>
      </c>
      <c r="P14" s="151">
        <f t="shared" si="6"/>
        <v>0.31467391304347825</v>
      </c>
      <c r="Q14" s="93">
        <v>239</v>
      </c>
      <c r="R14" s="151">
        <f t="shared" si="7"/>
        <v>0.12989130434782609</v>
      </c>
      <c r="S14" s="93">
        <v>397</v>
      </c>
      <c r="T14" s="151">
        <f t="shared" si="8"/>
        <v>0.21576086956521739</v>
      </c>
      <c r="U14" s="93">
        <v>9</v>
      </c>
      <c r="V14" s="151">
        <f>U14/'1.1. Кол-во ГС'!L14</f>
        <v>4.8674959437533805E-3</v>
      </c>
      <c r="Y14" s="66" t="b">
        <f t="shared" si="9"/>
        <v>1</v>
      </c>
      <c r="Z14" s="87" t="b">
        <f t="shared" si="10"/>
        <v>1</v>
      </c>
      <c r="AA14" s="87" t="b">
        <f>C14+U14='1.1. Кол-во ГС'!L14</f>
        <v>1</v>
      </c>
    </row>
    <row r="15" spans="2:27" ht="30" customHeight="1" x14ac:dyDescent="0.2">
      <c r="B15" s="106" t="s">
        <v>8</v>
      </c>
      <c r="C15" s="108">
        <f t="shared" si="0"/>
        <v>3773</v>
      </c>
      <c r="D15" s="151">
        <f>C15/'1.1. Кол-во ГС'!L15</f>
        <v>0.9947271289216979</v>
      </c>
      <c r="E15" s="96">
        <v>439</v>
      </c>
      <c r="F15" s="151">
        <f t="shared" si="1"/>
        <v>0.11635303472038167</v>
      </c>
      <c r="G15" s="96">
        <v>3041</v>
      </c>
      <c r="H15" s="99">
        <f t="shared" si="2"/>
        <v>0.80598992843890804</v>
      </c>
      <c r="I15" s="96">
        <v>293</v>
      </c>
      <c r="J15" s="99">
        <f t="shared" si="3"/>
        <v>7.7657036840710306E-2</v>
      </c>
      <c r="K15" s="93">
        <v>307</v>
      </c>
      <c r="L15" s="151">
        <f t="shared" si="4"/>
        <v>8.1367611979856883E-2</v>
      </c>
      <c r="M15" s="93">
        <v>826</v>
      </c>
      <c r="N15" s="151">
        <f t="shared" si="5"/>
        <v>0.21892393320964751</v>
      </c>
      <c r="O15" s="93">
        <v>1282</v>
      </c>
      <c r="P15" s="151">
        <f t="shared" si="6"/>
        <v>0.33978266631327858</v>
      </c>
      <c r="Q15" s="93">
        <v>633</v>
      </c>
      <c r="R15" s="151">
        <f t="shared" si="7"/>
        <v>0.16777100450569837</v>
      </c>
      <c r="S15" s="93">
        <v>725</v>
      </c>
      <c r="T15" s="151">
        <f t="shared" si="8"/>
        <v>0.1921547839915187</v>
      </c>
      <c r="U15" s="93">
        <v>20</v>
      </c>
      <c r="V15" s="151">
        <f>U15/'1.1. Кол-во ГС'!L15</f>
        <v>5.2728710783021358E-3</v>
      </c>
      <c r="Y15" s="66" t="b">
        <f t="shared" si="9"/>
        <v>1</v>
      </c>
      <c r="Z15" s="87" t="b">
        <f t="shared" si="10"/>
        <v>1</v>
      </c>
      <c r="AA15" s="87" t="b">
        <f>C15+U15='1.1. Кол-во ГС'!L15</f>
        <v>1</v>
      </c>
    </row>
    <row r="16" spans="2:27" ht="30" customHeight="1" x14ac:dyDescent="0.2">
      <c r="B16" s="106" t="s">
        <v>9</v>
      </c>
      <c r="C16" s="108">
        <f t="shared" si="0"/>
        <v>2006</v>
      </c>
      <c r="D16" s="151">
        <f>C16/'1.1. Кол-во ГС'!L16</f>
        <v>0.97758284600389866</v>
      </c>
      <c r="E16" s="96">
        <v>226</v>
      </c>
      <c r="F16" s="151">
        <f t="shared" si="1"/>
        <v>0.11266201395812563</v>
      </c>
      <c r="G16" s="96">
        <v>1598</v>
      </c>
      <c r="H16" s="99">
        <f t="shared" si="2"/>
        <v>0.79661016949152541</v>
      </c>
      <c r="I16" s="96">
        <v>182</v>
      </c>
      <c r="J16" s="99">
        <f t="shared" si="3"/>
        <v>9.072781655034895E-2</v>
      </c>
      <c r="K16" s="93">
        <v>189</v>
      </c>
      <c r="L16" s="151">
        <f t="shared" si="4"/>
        <v>9.4217347956131611E-2</v>
      </c>
      <c r="M16" s="93">
        <v>506</v>
      </c>
      <c r="N16" s="151">
        <f t="shared" si="5"/>
        <v>0.25224327018943171</v>
      </c>
      <c r="O16" s="93">
        <v>752</v>
      </c>
      <c r="P16" s="151">
        <f t="shared" si="6"/>
        <v>0.37487537387836489</v>
      </c>
      <c r="Q16" s="93">
        <v>227</v>
      </c>
      <c r="R16" s="151">
        <f t="shared" si="7"/>
        <v>0.113160518444666</v>
      </c>
      <c r="S16" s="93">
        <v>332</v>
      </c>
      <c r="T16" s="151">
        <f t="shared" si="8"/>
        <v>0.16550348953140578</v>
      </c>
      <c r="U16" s="93">
        <v>46</v>
      </c>
      <c r="V16" s="151">
        <f>U16/'1.1. Кол-во ГС'!L16</f>
        <v>2.2417153996101363E-2</v>
      </c>
      <c r="Y16" s="66" t="b">
        <f t="shared" si="9"/>
        <v>1</v>
      </c>
      <c r="Z16" s="87" t="b">
        <f t="shared" si="10"/>
        <v>1</v>
      </c>
      <c r="AA16" s="87" t="b">
        <f>C16+U16='1.1. Кол-во ГС'!L16</f>
        <v>1</v>
      </c>
    </row>
    <row r="17" spans="2:27" ht="30" customHeight="1" x14ac:dyDescent="0.2">
      <c r="B17" s="106" t="s">
        <v>10</v>
      </c>
      <c r="C17" s="108">
        <f t="shared" si="0"/>
        <v>1619</v>
      </c>
      <c r="D17" s="151">
        <f>C17/'1.1. Кол-во ГС'!L17</f>
        <v>0.99203431372549022</v>
      </c>
      <c r="E17" s="96">
        <v>200</v>
      </c>
      <c r="F17" s="151">
        <f t="shared" si="1"/>
        <v>0.12353304508956146</v>
      </c>
      <c r="G17" s="96">
        <v>1298</v>
      </c>
      <c r="H17" s="99">
        <f t="shared" si="2"/>
        <v>0.80172946263125389</v>
      </c>
      <c r="I17" s="96">
        <v>121</v>
      </c>
      <c r="J17" s="99">
        <f t="shared" si="3"/>
        <v>7.4737492279184678E-2</v>
      </c>
      <c r="K17" s="93">
        <v>120</v>
      </c>
      <c r="L17" s="151">
        <f t="shared" si="4"/>
        <v>7.4119827053736875E-2</v>
      </c>
      <c r="M17" s="93">
        <v>417</v>
      </c>
      <c r="N17" s="151">
        <f t="shared" si="5"/>
        <v>0.25756639901173561</v>
      </c>
      <c r="O17" s="93">
        <v>411</v>
      </c>
      <c r="P17" s="151">
        <f t="shared" si="6"/>
        <v>0.25386040765904877</v>
      </c>
      <c r="Q17" s="93">
        <v>233</v>
      </c>
      <c r="R17" s="151">
        <f t="shared" si="7"/>
        <v>0.14391599752933909</v>
      </c>
      <c r="S17" s="93">
        <v>438</v>
      </c>
      <c r="T17" s="151">
        <f t="shared" si="8"/>
        <v>0.27053736874613959</v>
      </c>
      <c r="U17" s="93">
        <v>13</v>
      </c>
      <c r="V17" s="151">
        <f>U17/'1.1. Кол-во ГС'!L17</f>
        <v>7.9656862745098034E-3</v>
      </c>
      <c r="Y17" s="66" t="b">
        <f t="shared" si="9"/>
        <v>1</v>
      </c>
      <c r="Z17" s="87" t="b">
        <f t="shared" si="10"/>
        <v>1</v>
      </c>
      <c r="AA17" s="87" t="b">
        <f>C17+U17='1.1. Кол-во ГС'!L17</f>
        <v>1</v>
      </c>
    </row>
    <row r="18" spans="2:27" ht="30" customHeight="1" x14ac:dyDescent="0.2">
      <c r="B18" s="106" t="s">
        <v>11</v>
      </c>
      <c r="C18" s="108">
        <f t="shared" si="0"/>
        <v>3754</v>
      </c>
      <c r="D18" s="151">
        <f>C18/'1.1. Кол-во ГС'!L18</f>
        <v>0.94750126198889451</v>
      </c>
      <c r="E18" s="96">
        <v>327</v>
      </c>
      <c r="F18" s="151">
        <f t="shared" si="1"/>
        <v>8.7107085775173149E-2</v>
      </c>
      <c r="G18" s="96">
        <v>3193</v>
      </c>
      <c r="H18" s="99">
        <f t="shared" si="2"/>
        <v>0.85055940330314328</v>
      </c>
      <c r="I18" s="96">
        <v>234</v>
      </c>
      <c r="J18" s="99">
        <f t="shared" si="3"/>
        <v>6.2333510921683537E-2</v>
      </c>
      <c r="K18" s="93">
        <v>220</v>
      </c>
      <c r="L18" s="151">
        <f t="shared" si="4"/>
        <v>5.8604155567394782E-2</v>
      </c>
      <c r="M18" s="93">
        <v>963</v>
      </c>
      <c r="N18" s="151">
        <f t="shared" si="5"/>
        <v>0.25652637187000532</v>
      </c>
      <c r="O18" s="93">
        <v>1010</v>
      </c>
      <c r="P18" s="151">
        <f t="shared" si="6"/>
        <v>0.26904635055940329</v>
      </c>
      <c r="Q18" s="93">
        <v>545</v>
      </c>
      <c r="R18" s="151">
        <f t="shared" si="7"/>
        <v>0.14517847629195524</v>
      </c>
      <c r="S18" s="93">
        <v>1016</v>
      </c>
      <c r="T18" s="151">
        <f t="shared" si="8"/>
        <v>0.27064464571124136</v>
      </c>
      <c r="U18" s="93">
        <v>208</v>
      </c>
      <c r="V18" s="151">
        <f>U18/'1.1. Кол-во ГС'!L18</f>
        <v>5.2498738011105502E-2</v>
      </c>
      <c r="Y18" s="66" t="b">
        <f t="shared" si="9"/>
        <v>1</v>
      </c>
      <c r="Z18" s="87" t="b">
        <f t="shared" si="10"/>
        <v>1</v>
      </c>
      <c r="AA18" s="87" t="b">
        <f>C18+U18='1.1. Кол-во ГС'!L18</f>
        <v>1</v>
      </c>
    </row>
    <row r="19" spans="2:27" ht="30" customHeight="1" x14ac:dyDescent="0.2">
      <c r="B19" s="106" t="s">
        <v>12</v>
      </c>
      <c r="C19" s="108">
        <f t="shared" si="0"/>
        <v>2470</v>
      </c>
      <c r="D19" s="151">
        <f>C19/'1.1. Кол-во ГС'!L19</f>
        <v>0.99556630390971379</v>
      </c>
      <c r="E19" s="96">
        <v>300</v>
      </c>
      <c r="F19" s="151">
        <f t="shared" si="1"/>
        <v>0.1214574898785425</v>
      </c>
      <c r="G19" s="96">
        <v>1918</v>
      </c>
      <c r="H19" s="99">
        <f t="shared" si="2"/>
        <v>0.7765182186234818</v>
      </c>
      <c r="I19" s="96">
        <v>252</v>
      </c>
      <c r="J19" s="99">
        <f t="shared" si="3"/>
        <v>0.10202429149797571</v>
      </c>
      <c r="K19" s="93">
        <v>207</v>
      </c>
      <c r="L19" s="151">
        <f t="shared" si="4"/>
        <v>8.3805668016194337E-2</v>
      </c>
      <c r="M19" s="93">
        <v>514</v>
      </c>
      <c r="N19" s="151">
        <f t="shared" si="5"/>
        <v>0.20809716599190284</v>
      </c>
      <c r="O19" s="93">
        <v>758</v>
      </c>
      <c r="P19" s="151">
        <f t="shared" si="6"/>
        <v>0.30688259109311739</v>
      </c>
      <c r="Q19" s="93">
        <v>290</v>
      </c>
      <c r="R19" s="151">
        <f t="shared" si="7"/>
        <v>0.11740890688259109</v>
      </c>
      <c r="S19" s="93">
        <v>701</v>
      </c>
      <c r="T19" s="151">
        <f t="shared" si="8"/>
        <v>0.28380566801619433</v>
      </c>
      <c r="U19" s="93">
        <v>11</v>
      </c>
      <c r="V19" s="151">
        <f>U19/'1.1. Кол-во ГС'!L19</f>
        <v>4.4336960902861752E-3</v>
      </c>
      <c r="Y19" s="66" t="b">
        <f t="shared" si="9"/>
        <v>1</v>
      </c>
      <c r="Z19" s="87" t="b">
        <f t="shared" si="10"/>
        <v>1</v>
      </c>
      <c r="AA19" s="87" t="b">
        <f>C19+U19='1.1. Кол-во ГС'!L19</f>
        <v>1</v>
      </c>
    </row>
    <row r="20" spans="2:27" ht="30" customHeight="1" x14ac:dyDescent="0.2">
      <c r="B20" s="106" t="s">
        <v>13</v>
      </c>
      <c r="C20" s="108">
        <f t="shared" si="0"/>
        <v>1344</v>
      </c>
      <c r="D20" s="151">
        <f>C20/'1.1. Кол-во ГС'!L20</f>
        <v>0.99261447562776961</v>
      </c>
      <c r="E20" s="96">
        <v>128</v>
      </c>
      <c r="F20" s="151">
        <f t="shared" si="1"/>
        <v>9.5238095238095233E-2</v>
      </c>
      <c r="G20" s="96">
        <v>1139</v>
      </c>
      <c r="H20" s="99">
        <f t="shared" si="2"/>
        <v>0.84747023809523814</v>
      </c>
      <c r="I20" s="96">
        <v>77</v>
      </c>
      <c r="J20" s="99">
        <f t="shared" si="3"/>
        <v>5.7291666666666664E-2</v>
      </c>
      <c r="K20" s="93">
        <v>86</v>
      </c>
      <c r="L20" s="151">
        <f t="shared" si="4"/>
        <v>6.3988095238095233E-2</v>
      </c>
      <c r="M20" s="93">
        <v>372</v>
      </c>
      <c r="N20" s="151">
        <f t="shared" si="5"/>
        <v>0.2767857142857143</v>
      </c>
      <c r="O20" s="93">
        <v>415</v>
      </c>
      <c r="P20" s="151">
        <f t="shared" si="6"/>
        <v>0.30877976190476192</v>
      </c>
      <c r="Q20" s="93">
        <v>120</v>
      </c>
      <c r="R20" s="151">
        <f t="shared" si="7"/>
        <v>8.9285714285714288E-2</v>
      </c>
      <c r="S20" s="93">
        <v>351</v>
      </c>
      <c r="T20" s="151">
        <f t="shared" si="8"/>
        <v>0.2611607142857143</v>
      </c>
      <c r="U20" s="93">
        <v>10</v>
      </c>
      <c r="V20" s="151">
        <f>U20/'1.1. Кол-во ГС'!L20</f>
        <v>7.385524372230428E-3</v>
      </c>
      <c r="Y20" s="66" t="b">
        <f t="shared" si="9"/>
        <v>1</v>
      </c>
      <c r="Z20" s="87" t="b">
        <f t="shared" si="10"/>
        <v>1</v>
      </c>
      <c r="AA20" s="87" t="b">
        <f>C20+U20='1.1. Кол-во ГС'!L20</f>
        <v>1</v>
      </c>
    </row>
    <row r="21" spans="2:27" ht="30" customHeight="1" thickBot="1" x14ac:dyDescent="0.25">
      <c r="B21" s="137" t="s">
        <v>16</v>
      </c>
      <c r="C21" s="112">
        <f t="shared" si="0"/>
        <v>34725</v>
      </c>
      <c r="D21" s="153">
        <f>C21/'1.1. Кол-во ГС'!L21</f>
        <v>0.97146454049517417</v>
      </c>
      <c r="E21" s="103">
        <f>SUM(E7:E20)</f>
        <v>4458</v>
      </c>
      <c r="F21" s="153">
        <f t="shared" si="1"/>
        <v>0.12838012958963282</v>
      </c>
      <c r="G21" s="103">
        <f>SUM(G7:G20)</f>
        <v>27924</v>
      </c>
      <c r="H21" s="101">
        <f t="shared" si="2"/>
        <v>0.80414686825053994</v>
      </c>
      <c r="I21" s="103">
        <f>SUM(I7:I20)</f>
        <v>2343</v>
      </c>
      <c r="J21" s="101">
        <f t="shared" si="3"/>
        <v>6.7473002159827211E-2</v>
      </c>
      <c r="K21" s="102">
        <f>SUM(K7:K20)</f>
        <v>2533</v>
      </c>
      <c r="L21" s="153">
        <f t="shared" si="4"/>
        <v>7.2944564434845219E-2</v>
      </c>
      <c r="M21" s="102">
        <f>SUM(M7:M20)</f>
        <v>9179</v>
      </c>
      <c r="N21" s="153">
        <f t="shared" si="5"/>
        <v>0.26433405327573795</v>
      </c>
      <c r="O21" s="102">
        <f>SUM(O7:O20)</f>
        <v>10049</v>
      </c>
      <c r="P21" s="153">
        <f t="shared" si="6"/>
        <v>0.2893880489560835</v>
      </c>
      <c r="Q21" s="102">
        <f>SUM(Q7:Q20)</f>
        <v>4220</v>
      </c>
      <c r="R21" s="153">
        <f t="shared" si="7"/>
        <v>0.12152627789776818</v>
      </c>
      <c r="S21" s="102">
        <f>SUM(S7:S20)</f>
        <v>8744</v>
      </c>
      <c r="T21" s="153">
        <f t="shared" si="8"/>
        <v>0.25180705543556514</v>
      </c>
      <c r="U21" s="102">
        <f>SUM(U7:U20)</f>
        <v>1020</v>
      </c>
      <c r="V21" s="153">
        <f>U21/'1.1. Кол-во ГС'!L21</f>
        <v>2.853545950482585E-2</v>
      </c>
      <c r="Y21" s="67" t="b">
        <f t="shared" si="9"/>
        <v>1</v>
      </c>
      <c r="Z21" s="87" t="b">
        <f t="shared" si="10"/>
        <v>1</v>
      </c>
      <c r="AA21" s="87" t="b">
        <f>C21+U21='1.1. Кол-во ГС'!L21</f>
        <v>1</v>
      </c>
    </row>
    <row r="22" spans="2:27" x14ac:dyDescent="0.2">
      <c r="M22" s="16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05F6-69CC-44CB-AA25-E3EE52A5B6A6}">
  <sheetPr>
    <pageSetUpPr fitToPage="1"/>
  </sheetPr>
  <dimension ref="B2:Z21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1.85546875" style="2" customWidth="1"/>
    <col min="2" max="2" width="34.85546875" style="2" customWidth="1"/>
    <col min="3" max="4" width="10" style="2" customWidth="1"/>
    <col min="5" max="5" width="9.140625" style="2" customWidth="1"/>
    <col min="6" max="6" width="9.85546875" style="2" customWidth="1"/>
    <col min="7" max="8" width="10.140625" style="2" customWidth="1"/>
    <col min="9" max="9" width="8.85546875" style="2" customWidth="1"/>
    <col min="10" max="10" width="8.42578125" style="2" customWidth="1"/>
    <col min="11" max="11" width="9.28515625" style="2" customWidth="1"/>
    <col min="12" max="12" width="10" style="2" customWidth="1"/>
    <col min="13" max="13" width="10.5703125" style="2" customWidth="1"/>
    <col min="14" max="14" width="10.140625" style="2" customWidth="1"/>
    <col min="15" max="15" width="10.28515625" style="2" customWidth="1"/>
    <col min="16" max="16" width="9.85546875" style="2" customWidth="1"/>
    <col min="17" max="17" width="9" style="2" customWidth="1"/>
    <col min="18" max="18" width="10" style="2" customWidth="1"/>
    <col min="19" max="19" width="10.5703125" style="2" customWidth="1"/>
    <col min="20" max="20" width="10.42578125" style="2" customWidth="1"/>
    <col min="21" max="21" width="10.140625" style="2" customWidth="1"/>
    <col min="22" max="22" width="9.85546875" style="2" customWidth="1"/>
    <col min="23" max="23" width="4" style="2" customWidth="1"/>
    <col min="24" max="24" width="13" style="2" customWidth="1"/>
    <col min="25" max="26" width="11.140625" style="2" bestFit="1" customWidth="1"/>
    <col min="27" max="16384" width="9.140625" style="2"/>
  </cols>
  <sheetData>
    <row r="2" spans="2:26" ht="20.25" x14ac:dyDescent="0.3">
      <c r="B2" s="193" t="s">
        <v>44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6" ht="15.75" x14ac:dyDescent="0.2">
      <c r="U3" s="8"/>
    </row>
    <row r="4" spans="2:26" ht="21" customHeight="1" x14ac:dyDescent="0.2">
      <c r="B4" s="218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X4"/>
      <c r="Y4"/>
    </row>
    <row r="5" spans="2:26" ht="27.75" customHeight="1" x14ac:dyDescent="0.2">
      <c r="B5" s="219"/>
      <c r="C5" s="221" t="s">
        <v>15</v>
      </c>
      <c r="D5" s="222" t="s">
        <v>36</v>
      </c>
      <c r="E5" s="197" t="s">
        <v>102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X5"/>
      <c r="Y5"/>
    </row>
    <row r="6" spans="2:26" ht="156" customHeight="1" thickBot="1" x14ac:dyDescent="0.25">
      <c r="B6" s="220"/>
      <c r="C6" s="221"/>
      <c r="D6" s="222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X6"/>
      <c r="Y6"/>
    </row>
    <row r="7" spans="2:26" ht="30" customHeight="1" thickBot="1" x14ac:dyDescent="0.3">
      <c r="B7" s="106" t="s">
        <v>0</v>
      </c>
      <c r="C7" s="108">
        <f>E7+G7+I7</f>
        <v>6600</v>
      </c>
      <c r="D7" s="151">
        <f>C7/'1.2. Кол-во МС'!H7</f>
        <v>0.81411126187245586</v>
      </c>
      <c r="E7" s="96">
        <v>929</v>
      </c>
      <c r="F7" s="99">
        <f>E7/C7</f>
        <v>0.14075757575757575</v>
      </c>
      <c r="G7" s="96">
        <v>5431</v>
      </c>
      <c r="H7" s="99">
        <f>G7/C7</f>
        <v>0.82287878787878788</v>
      </c>
      <c r="I7" s="96">
        <v>240</v>
      </c>
      <c r="J7" s="99">
        <f>I7/C7</f>
        <v>3.6363636363636362E-2</v>
      </c>
      <c r="K7" s="93">
        <v>438</v>
      </c>
      <c r="L7" s="151">
        <f>K7/C7</f>
        <v>6.6363636363636361E-2</v>
      </c>
      <c r="M7" s="93">
        <v>2074</v>
      </c>
      <c r="N7" s="151">
        <f>M7/C7</f>
        <v>0.31424242424242427</v>
      </c>
      <c r="O7" s="93">
        <v>1165</v>
      </c>
      <c r="P7" s="151">
        <f>O7/C7</f>
        <v>0.17651515151515151</v>
      </c>
      <c r="Q7" s="93">
        <v>637</v>
      </c>
      <c r="R7" s="151">
        <f>Q7/C7</f>
        <v>9.6515151515151512E-2</v>
      </c>
      <c r="S7" s="93">
        <v>2286</v>
      </c>
      <c r="T7" s="151">
        <f>S7/C7</f>
        <v>0.34636363636363637</v>
      </c>
      <c r="U7" s="93">
        <v>1507</v>
      </c>
      <c r="V7" s="151">
        <f>U7/'1.2. Кол-во МС'!H7</f>
        <v>0.18588873812754408</v>
      </c>
      <c r="W7" s="17"/>
      <c r="X7" s="69" t="b">
        <f>K7+M7+O7+Q7+S7=C7</f>
        <v>1</v>
      </c>
      <c r="Y7" s="68" t="b">
        <f>E7+G7+I7=C7</f>
        <v>1</v>
      </c>
      <c r="Z7" s="68" t="b">
        <f>C7+U7='1.2. Кол-во МС'!H7</f>
        <v>1</v>
      </c>
    </row>
    <row r="8" spans="2:26" ht="30" customHeight="1" thickBot="1" x14ac:dyDescent="0.3">
      <c r="B8" s="106" t="s">
        <v>1</v>
      </c>
      <c r="C8" s="108">
        <f t="shared" ref="C8:C21" si="0">E8+G8+I8</f>
        <v>1405</v>
      </c>
      <c r="D8" s="151">
        <f>C8/'1.2. Кол-во МС'!H8</f>
        <v>0.90470057952350291</v>
      </c>
      <c r="E8" s="96">
        <v>154</v>
      </c>
      <c r="F8" s="99">
        <f t="shared" ref="F8:F21" si="1">E8/C8</f>
        <v>0.10960854092526691</v>
      </c>
      <c r="G8" s="96">
        <v>1198</v>
      </c>
      <c r="H8" s="99">
        <f t="shared" ref="H8:H21" si="2">G8/C8</f>
        <v>0.85266903914590753</v>
      </c>
      <c r="I8" s="96">
        <v>53</v>
      </c>
      <c r="J8" s="99">
        <f t="shared" ref="J8:J21" si="3">I8/C8</f>
        <v>3.7722419928825621E-2</v>
      </c>
      <c r="K8" s="93">
        <v>153</v>
      </c>
      <c r="L8" s="151">
        <f t="shared" ref="L8:L21" si="4">K8/C8</f>
        <v>0.10889679715302492</v>
      </c>
      <c r="M8" s="93">
        <v>455</v>
      </c>
      <c r="N8" s="151">
        <f t="shared" ref="N8:N21" si="5">M8/C8</f>
        <v>0.32384341637010677</v>
      </c>
      <c r="O8" s="93">
        <v>194</v>
      </c>
      <c r="P8" s="151">
        <f t="shared" ref="P8:P21" si="6">O8/C8</f>
        <v>0.13807829181494663</v>
      </c>
      <c r="Q8" s="93">
        <v>123</v>
      </c>
      <c r="R8" s="151">
        <f t="shared" ref="R8:R21" si="7">Q8/C8</f>
        <v>8.7544483985765129E-2</v>
      </c>
      <c r="S8" s="93">
        <v>480</v>
      </c>
      <c r="T8" s="151">
        <f t="shared" ref="T8:T21" si="8">S8/C8</f>
        <v>0.34163701067615659</v>
      </c>
      <c r="U8" s="93">
        <v>148</v>
      </c>
      <c r="V8" s="151">
        <f>U8/'1.2. Кол-во МС'!H8</f>
        <v>9.5299420476497101E-2</v>
      </c>
      <c r="W8" s="17"/>
      <c r="X8" s="65" t="b">
        <f t="shared" ref="X8:X21" si="9">K8+M8+O8+Q8+S8=C8</f>
        <v>1</v>
      </c>
      <c r="Y8" s="68" t="b">
        <f t="shared" ref="Y8:Y21" si="10">E8+G8+I8=C8</f>
        <v>1</v>
      </c>
      <c r="Z8" s="68" t="b">
        <f>C8+U8='1.2. Кол-во МС'!H8</f>
        <v>1</v>
      </c>
    </row>
    <row r="9" spans="2:26" ht="30" customHeight="1" thickBot="1" x14ac:dyDescent="0.3">
      <c r="B9" s="106" t="s">
        <v>2</v>
      </c>
      <c r="C9" s="108">
        <f t="shared" si="0"/>
        <v>1499</v>
      </c>
      <c r="D9" s="151">
        <f>C9/'1.2. Кол-во МС'!H9</f>
        <v>0.81689373297002721</v>
      </c>
      <c r="E9" s="96">
        <v>136</v>
      </c>
      <c r="F9" s="99">
        <f t="shared" si="1"/>
        <v>9.0727151434289527E-2</v>
      </c>
      <c r="G9" s="96">
        <v>1333</v>
      </c>
      <c r="H9" s="99">
        <f t="shared" si="2"/>
        <v>0.88925950633755835</v>
      </c>
      <c r="I9" s="96">
        <v>30</v>
      </c>
      <c r="J9" s="99">
        <f t="shared" si="3"/>
        <v>2.0013342228152101E-2</v>
      </c>
      <c r="K9" s="93">
        <v>94</v>
      </c>
      <c r="L9" s="151">
        <f t="shared" si="4"/>
        <v>6.2708472314876584E-2</v>
      </c>
      <c r="M9" s="93">
        <v>546</v>
      </c>
      <c r="N9" s="151">
        <f t="shared" si="5"/>
        <v>0.36424282855236823</v>
      </c>
      <c r="O9" s="93">
        <v>260</v>
      </c>
      <c r="P9" s="151">
        <f t="shared" si="6"/>
        <v>0.17344896597731821</v>
      </c>
      <c r="Q9" s="93">
        <v>105</v>
      </c>
      <c r="R9" s="151">
        <f t="shared" si="7"/>
        <v>7.0046697798532356E-2</v>
      </c>
      <c r="S9" s="93">
        <v>494</v>
      </c>
      <c r="T9" s="151">
        <f t="shared" si="8"/>
        <v>0.32955303535690461</v>
      </c>
      <c r="U9" s="93">
        <v>336</v>
      </c>
      <c r="V9" s="151">
        <f>U9/'1.2. Кол-во МС'!H9</f>
        <v>0.18310626702997276</v>
      </c>
      <c r="W9" s="17"/>
      <c r="X9" s="65" t="b">
        <f t="shared" si="9"/>
        <v>1</v>
      </c>
      <c r="Y9" s="68" t="b">
        <f t="shared" si="10"/>
        <v>1</v>
      </c>
      <c r="Z9" s="68" t="b">
        <f>C9+U9='1.2. Кол-во МС'!H9</f>
        <v>1</v>
      </c>
    </row>
    <row r="10" spans="2:26" ht="30" customHeight="1" thickBot="1" x14ac:dyDescent="0.3">
      <c r="B10" s="106" t="s">
        <v>3</v>
      </c>
      <c r="C10" s="108">
        <f t="shared" si="0"/>
        <v>5411</v>
      </c>
      <c r="D10" s="151">
        <f>C10/'1.2. Кол-во МС'!H10</f>
        <v>0.91371158392434992</v>
      </c>
      <c r="E10" s="96">
        <v>894</v>
      </c>
      <c r="F10" s="99">
        <f t="shared" si="1"/>
        <v>0.16521899833672149</v>
      </c>
      <c r="G10" s="96">
        <v>4384</v>
      </c>
      <c r="H10" s="99">
        <f t="shared" si="2"/>
        <v>0.81020144150803919</v>
      </c>
      <c r="I10" s="96">
        <v>133</v>
      </c>
      <c r="J10" s="99">
        <f t="shared" si="3"/>
        <v>2.4579560155239329E-2</v>
      </c>
      <c r="K10" s="138">
        <v>332</v>
      </c>
      <c r="L10" s="151">
        <f t="shared" si="4"/>
        <v>6.1356496026612459E-2</v>
      </c>
      <c r="M10" s="138">
        <v>1659</v>
      </c>
      <c r="N10" s="151">
        <f t="shared" si="5"/>
        <v>0.30659767141009053</v>
      </c>
      <c r="O10" s="138">
        <v>1039</v>
      </c>
      <c r="P10" s="151">
        <f t="shared" si="6"/>
        <v>0.19201626316762152</v>
      </c>
      <c r="Q10" s="138">
        <v>205</v>
      </c>
      <c r="R10" s="151">
        <f t="shared" si="7"/>
        <v>3.7885788209203478E-2</v>
      </c>
      <c r="S10" s="138">
        <v>2176</v>
      </c>
      <c r="T10" s="151">
        <f t="shared" si="8"/>
        <v>0.40214378118647198</v>
      </c>
      <c r="U10" s="100">
        <v>511</v>
      </c>
      <c r="V10" s="151">
        <f>U10/'1.2. Кол-во МС'!H10</f>
        <v>8.6288416075650118E-2</v>
      </c>
      <c r="W10" s="17"/>
      <c r="X10" s="65" t="b">
        <f t="shared" si="9"/>
        <v>1</v>
      </c>
      <c r="Y10" s="68" t="b">
        <f t="shared" si="10"/>
        <v>1</v>
      </c>
      <c r="Z10" s="68" t="b">
        <f>C10+U10='1.2. Кол-во МС'!H10</f>
        <v>1</v>
      </c>
    </row>
    <row r="11" spans="2:26" ht="30" customHeight="1" thickBot="1" x14ac:dyDescent="0.3">
      <c r="B11" s="106" t="s">
        <v>4</v>
      </c>
      <c r="C11" s="108">
        <f t="shared" si="0"/>
        <v>2762</v>
      </c>
      <c r="D11" s="151">
        <f>C11/'1.2. Кол-во МС'!H11</f>
        <v>0.93977543382102757</v>
      </c>
      <c r="E11" s="96">
        <v>331</v>
      </c>
      <c r="F11" s="99">
        <f t="shared" si="1"/>
        <v>0.11984069514844316</v>
      </c>
      <c r="G11" s="96">
        <v>2349</v>
      </c>
      <c r="H11" s="99">
        <f t="shared" si="2"/>
        <v>0.85047067342505434</v>
      </c>
      <c r="I11" s="96">
        <v>82</v>
      </c>
      <c r="J11" s="99">
        <f t="shared" si="3"/>
        <v>2.9688631426502535E-2</v>
      </c>
      <c r="K11" s="93">
        <v>332</v>
      </c>
      <c r="L11" s="151">
        <f t="shared" si="4"/>
        <v>0.12020275162925416</v>
      </c>
      <c r="M11" s="93">
        <v>841</v>
      </c>
      <c r="N11" s="151">
        <f t="shared" si="5"/>
        <v>0.30448950036205646</v>
      </c>
      <c r="O11" s="93">
        <v>422</v>
      </c>
      <c r="P11" s="151">
        <f t="shared" si="6"/>
        <v>0.15278783490224476</v>
      </c>
      <c r="Q11" s="93">
        <v>215</v>
      </c>
      <c r="R11" s="151">
        <f t="shared" si="7"/>
        <v>7.7842143374366402E-2</v>
      </c>
      <c r="S11" s="93">
        <v>952</v>
      </c>
      <c r="T11" s="151">
        <f t="shared" si="8"/>
        <v>0.3446777697320782</v>
      </c>
      <c r="U11" s="93">
        <v>177</v>
      </c>
      <c r="V11" s="151">
        <f>U11/'1.2. Кол-во МС'!H11</f>
        <v>6.0224566178972441E-2</v>
      </c>
      <c r="W11" s="17"/>
      <c r="X11" s="65" t="b">
        <f t="shared" si="9"/>
        <v>1</v>
      </c>
      <c r="Y11" s="68" t="b">
        <f t="shared" si="10"/>
        <v>1</v>
      </c>
      <c r="Z11" s="68" t="b">
        <f>C11+U11='1.2. Кол-во МС'!H11</f>
        <v>1</v>
      </c>
    </row>
    <row r="12" spans="2:26" ht="30" customHeight="1" thickBot="1" x14ac:dyDescent="0.3">
      <c r="B12" s="106" t="s">
        <v>5</v>
      </c>
      <c r="C12" s="108">
        <f t="shared" si="0"/>
        <v>2061</v>
      </c>
      <c r="D12" s="151">
        <f>C12/'1.2. Кол-во МС'!H12</f>
        <v>0.86962025316455693</v>
      </c>
      <c r="E12" s="96">
        <v>277</v>
      </c>
      <c r="F12" s="99">
        <f t="shared" si="1"/>
        <v>0.1344007763221737</v>
      </c>
      <c r="G12" s="96">
        <v>1748</v>
      </c>
      <c r="H12" s="99">
        <f t="shared" si="2"/>
        <v>0.8481319747695294</v>
      </c>
      <c r="I12" s="96">
        <v>36</v>
      </c>
      <c r="J12" s="99">
        <f t="shared" si="3"/>
        <v>1.7467248908296942E-2</v>
      </c>
      <c r="K12" s="100">
        <v>158</v>
      </c>
      <c r="L12" s="151">
        <f t="shared" si="4"/>
        <v>7.6661814653081028E-2</v>
      </c>
      <c r="M12" s="97">
        <v>721</v>
      </c>
      <c r="N12" s="151">
        <f t="shared" si="5"/>
        <v>0.34983017952450268</v>
      </c>
      <c r="O12" s="97">
        <v>395</v>
      </c>
      <c r="P12" s="151">
        <f t="shared" si="6"/>
        <v>0.19165453663270257</v>
      </c>
      <c r="Q12" s="97">
        <v>145</v>
      </c>
      <c r="R12" s="151">
        <f t="shared" si="7"/>
        <v>7.0354196991751577E-2</v>
      </c>
      <c r="S12" s="97">
        <v>642</v>
      </c>
      <c r="T12" s="151">
        <f t="shared" si="8"/>
        <v>0.31149927219796214</v>
      </c>
      <c r="U12" s="97">
        <v>309</v>
      </c>
      <c r="V12" s="151">
        <f>U12/'1.2. Кол-во МС'!H12</f>
        <v>0.13037974683544304</v>
      </c>
      <c r="W12" s="17"/>
      <c r="X12" s="65" t="b">
        <f t="shared" si="9"/>
        <v>1</v>
      </c>
      <c r="Y12" s="68" t="b">
        <f t="shared" si="10"/>
        <v>1</v>
      </c>
      <c r="Z12" s="68" t="b">
        <f>C12+U12='1.2. Кол-во МС'!H12</f>
        <v>1</v>
      </c>
    </row>
    <row r="13" spans="2:26" ht="30" customHeight="1" thickBot="1" x14ac:dyDescent="0.3">
      <c r="B13" s="106" t="s">
        <v>6</v>
      </c>
      <c r="C13" s="108">
        <f t="shared" si="0"/>
        <v>5863</v>
      </c>
      <c r="D13" s="151">
        <f>C13/'1.2. Кол-во МС'!H13</f>
        <v>0.88564954682779451</v>
      </c>
      <c r="E13" s="96">
        <v>1271</v>
      </c>
      <c r="F13" s="99">
        <f t="shared" si="1"/>
        <v>0.21678321678321677</v>
      </c>
      <c r="G13" s="96">
        <v>4394</v>
      </c>
      <c r="H13" s="99">
        <f t="shared" si="2"/>
        <v>0.74944567627494452</v>
      </c>
      <c r="I13" s="96">
        <v>198</v>
      </c>
      <c r="J13" s="99">
        <f t="shared" si="3"/>
        <v>3.3771106941838651E-2</v>
      </c>
      <c r="K13" s="93">
        <v>501</v>
      </c>
      <c r="L13" s="151">
        <f t="shared" si="4"/>
        <v>8.5451134231622039E-2</v>
      </c>
      <c r="M13" s="93">
        <v>2083</v>
      </c>
      <c r="N13" s="151">
        <f t="shared" si="5"/>
        <v>0.3552788674739894</v>
      </c>
      <c r="O13" s="93">
        <v>1168</v>
      </c>
      <c r="P13" s="151">
        <f t="shared" si="6"/>
        <v>0.19921541872761386</v>
      </c>
      <c r="Q13" s="93">
        <v>416</v>
      </c>
      <c r="R13" s="151">
        <f t="shared" si="7"/>
        <v>7.0953436807095344E-2</v>
      </c>
      <c r="S13" s="93">
        <v>1695</v>
      </c>
      <c r="T13" s="151">
        <f t="shared" si="8"/>
        <v>0.28910114275967935</v>
      </c>
      <c r="U13" s="93">
        <v>757</v>
      </c>
      <c r="V13" s="151">
        <f>U13/'1.2. Кол-во МС'!H13</f>
        <v>0.11435045317220544</v>
      </c>
      <c r="W13" s="17"/>
      <c r="X13" s="65" t="b">
        <f t="shared" si="9"/>
        <v>1</v>
      </c>
      <c r="Y13" s="68" t="b">
        <f t="shared" si="10"/>
        <v>1</v>
      </c>
      <c r="Z13" s="68" t="b">
        <f>C13+U13='1.2. Кол-во МС'!H13</f>
        <v>1</v>
      </c>
    </row>
    <row r="14" spans="2:26" ht="30" customHeight="1" thickBot="1" x14ac:dyDescent="0.3">
      <c r="B14" s="106" t="s">
        <v>7</v>
      </c>
      <c r="C14" s="108">
        <f t="shared" si="0"/>
        <v>2787</v>
      </c>
      <c r="D14" s="151">
        <f>C14/'1.2. Кол-во МС'!H14</f>
        <v>0.74838882921589689</v>
      </c>
      <c r="E14" s="96">
        <v>510</v>
      </c>
      <c r="F14" s="99">
        <f t="shared" si="1"/>
        <v>0.18299246501614638</v>
      </c>
      <c r="G14" s="96">
        <v>2214</v>
      </c>
      <c r="H14" s="99">
        <f t="shared" si="2"/>
        <v>0.79440258342303549</v>
      </c>
      <c r="I14" s="96">
        <v>63</v>
      </c>
      <c r="J14" s="99">
        <f t="shared" si="3"/>
        <v>2.2604951560818085E-2</v>
      </c>
      <c r="K14" s="93">
        <v>269</v>
      </c>
      <c r="L14" s="151">
        <f t="shared" si="4"/>
        <v>9.6519555077143881E-2</v>
      </c>
      <c r="M14" s="93">
        <v>993</v>
      </c>
      <c r="N14" s="151">
        <f t="shared" si="5"/>
        <v>0.35629709364908502</v>
      </c>
      <c r="O14" s="93">
        <v>527</v>
      </c>
      <c r="P14" s="151">
        <f t="shared" si="6"/>
        <v>0.18909221385001795</v>
      </c>
      <c r="Q14" s="93">
        <v>175</v>
      </c>
      <c r="R14" s="151">
        <f t="shared" si="7"/>
        <v>6.2791532113383564E-2</v>
      </c>
      <c r="S14" s="93">
        <v>823</v>
      </c>
      <c r="T14" s="151">
        <f t="shared" si="8"/>
        <v>0.29529960531036958</v>
      </c>
      <c r="U14" s="93">
        <v>937</v>
      </c>
      <c r="V14" s="151">
        <f>U14/'1.2. Кол-во МС'!H14</f>
        <v>0.25161117078410311</v>
      </c>
      <c r="W14" s="17"/>
      <c r="X14" s="65" t="b">
        <f t="shared" si="9"/>
        <v>1</v>
      </c>
      <c r="Y14" s="68" t="b">
        <f t="shared" si="10"/>
        <v>1</v>
      </c>
      <c r="Z14" s="68" t="b">
        <f>C14+U14='1.2. Кол-во МС'!H14</f>
        <v>1</v>
      </c>
    </row>
    <row r="15" spans="2:26" ht="30" customHeight="1" thickBot="1" x14ac:dyDescent="0.3">
      <c r="B15" s="106" t="s">
        <v>8</v>
      </c>
      <c r="C15" s="108">
        <f t="shared" si="0"/>
        <v>7628</v>
      </c>
      <c r="D15" s="151">
        <f>C15/'1.2. Кол-во МС'!H15</f>
        <v>0.97110120942075107</v>
      </c>
      <c r="E15" s="96">
        <v>850</v>
      </c>
      <c r="F15" s="99">
        <f t="shared" si="1"/>
        <v>0.11143156790770845</v>
      </c>
      <c r="G15" s="96">
        <v>6529</v>
      </c>
      <c r="H15" s="99">
        <f t="shared" si="2"/>
        <v>0.85592553749344524</v>
      </c>
      <c r="I15" s="96">
        <v>249</v>
      </c>
      <c r="J15" s="99">
        <f t="shared" si="3"/>
        <v>3.2642894598846353E-2</v>
      </c>
      <c r="K15" s="93">
        <v>794</v>
      </c>
      <c r="L15" s="151">
        <f t="shared" si="4"/>
        <v>0.10409019402202412</v>
      </c>
      <c r="M15" s="93">
        <v>2719</v>
      </c>
      <c r="N15" s="151">
        <f t="shared" si="5"/>
        <v>0.35644992134242265</v>
      </c>
      <c r="O15" s="93">
        <v>1428</v>
      </c>
      <c r="P15" s="151">
        <f t="shared" si="6"/>
        <v>0.18720503408495018</v>
      </c>
      <c r="Q15" s="93">
        <v>733</v>
      </c>
      <c r="R15" s="151">
        <f t="shared" si="7"/>
        <v>9.6093340325117987E-2</v>
      </c>
      <c r="S15" s="93">
        <v>1954</v>
      </c>
      <c r="T15" s="151">
        <f t="shared" si="8"/>
        <v>0.25616151022548506</v>
      </c>
      <c r="U15" s="93">
        <v>227</v>
      </c>
      <c r="V15" s="151">
        <f>U15/'1.2. Кол-во МС'!H15</f>
        <v>2.8898790579248886E-2</v>
      </c>
      <c r="W15" s="17"/>
      <c r="X15" s="65" t="b">
        <f t="shared" si="9"/>
        <v>1</v>
      </c>
      <c r="Y15" s="68" t="b">
        <f t="shared" si="10"/>
        <v>1</v>
      </c>
      <c r="Z15" s="68" t="b">
        <f>C15+U15='1.2. Кол-во МС'!H15</f>
        <v>1</v>
      </c>
    </row>
    <row r="16" spans="2:26" ht="30" customHeight="1" thickBot="1" x14ac:dyDescent="0.3">
      <c r="B16" s="106" t="s">
        <v>9</v>
      </c>
      <c r="C16" s="108">
        <f t="shared" si="0"/>
        <v>4203</v>
      </c>
      <c r="D16" s="151">
        <f>C16/'1.2. Кол-во МС'!H16</f>
        <v>0.89103243587025649</v>
      </c>
      <c r="E16" s="96">
        <v>515</v>
      </c>
      <c r="F16" s="99">
        <f t="shared" si="1"/>
        <v>0.12253152510111825</v>
      </c>
      <c r="G16" s="96">
        <v>3599</v>
      </c>
      <c r="H16" s="99">
        <f t="shared" si="2"/>
        <v>0.85629312395907686</v>
      </c>
      <c r="I16" s="96">
        <v>89</v>
      </c>
      <c r="J16" s="99">
        <f t="shared" si="3"/>
        <v>2.11753509398049E-2</v>
      </c>
      <c r="K16" s="93">
        <v>394</v>
      </c>
      <c r="L16" s="151">
        <f t="shared" si="4"/>
        <v>9.3742564834641925E-2</v>
      </c>
      <c r="M16" s="93">
        <v>1564</v>
      </c>
      <c r="N16" s="151">
        <f t="shared" si="5"/>
        <v>0.37211515584106591</v>
      </c>
      <c r="O16" s="93">
        <v>836</v>
      </c>
      <c r="P16" s="151">
        <f t="shared" si="6"/>
        <v>0.19890554365929097</v>
      </c>
      <c r="Q16" s="93">
        <v>331</v>
      </c>
      <c r="R16" s="151">
        <f t="shared" si="7"/>
        <v>7.8753271472757555E-2</v>
      </c>
      <c r="S16" s="93">
        <v>1078</v>
      </c>
      <c r="T16" s="151">
        <f t="shared" si="8"/>
        <v>0.25648346419224366</v>
      </c>
      <c r="U16" s="93">
        <v>514</v>
      </c>
      <c r="V16" s="151">
        <f>U16/'1.2. Кол-во МС'!H16</f>
        <v>0.10896756412974348</v>
      </c>
      <c r="W16" s="17"/>
      <c r="X16" s="65" t="b">
        <f t="shared" si="9"/>
        <v>1</v>
      </c>
      <c r="Y16" s="68" t="b">
        <f t="shared" si="10"/>
        <v>1</v>
      </c>
      <c r="Z16" s="68" t="b">
        <f>C16+U16='1.2. Кол-во МС'!H16</f>
        <v>1</v>
      </c>
    </row>
    <row r="17" spans="2:26" ht="30" customHeight="1" thickBot="1" x14ac:dyDescent="0.3">
      <c r="B17" s="106" t="s">
        <v>10</v>
      </c>
      <c r="C17" s="108">
        <f t="shared" si="0"/>
        <v>2939</v>
      </c>
      <c r="D17" s="151">
        <f>C17/'1.2. Кол-во МС'!H17</f>
        <v>0.91273291925465838</v>
      </c>
      <c r="E17" s="96">
        <v>339</v>
      </c>
      <c r="F17" s="99">
        <f t="shared" si="1"/>
        <v>0.1153453555631167</v>
      </c>
      <c r="G17" s="96">
        <v>2485</v>
      </c>
      <c r="H17" s="99">
        <f t="shared" si="2"/>
        <v>0.84552568900986735</v>
      </c>
      <c r="I17" s="96">
        <v>115</v>
      </c>
      <c r="J17" s="99">
        <f t="shared" si="3"/>
        <v>3.9128955427015992E-2</v>
      </c>
      <c r="K17" s="93">
        <v>155</v>
      </c>
      <c r="L17" s="151">
        <f t="shared" si="4"/>
        <v>5.273902687989112E-2</v>
      </c>
      <c r="M17" s="93">
        <v>989</v>
      </c>
      <c r="N17" s="151">
        <f t="shared" si="5"/>
        <v>0.33650901667233751</v>
      </c>
      <c r="O17" s="93">
        <v>449</v>
      </c>
      <c r="P17" s="151">
        <f t="shared" si="6"/>
        <v>0.15277305205852332</v>
      </c>
      <c r="Q17" s="93">
        <v>411</v>
      </c>
      <c r="R17" s="151">
        <f t="shared" si="7"/>
        <v>0.13984348417829193</v>
      </c>
      <c r="S17" s="93">
        <v>935</v>
      </c>
      <c r="T17" s="151">
        <f t="shared" si="8"/>
        <v>0.31813542021095609</v>
      </c>
      <c r="U17" s="93">
        <v>281</v>
      </c>
      <c r="V17" s="151">
        <f>U17/'1.2. Кол-во МС'!H17</f>
        <v>8.7267080745341619E-2</v>
      </c>
      <c r="W17" s="17"/>
      <c r="X17" s="65" t="b">
        <f t="shared" si="9"/>
        <v>1</v>
      </c>
      <c r="Y17" s="68" t="b">
        <f t="shared" si="10"/>
        <v>1</v>
      </c>
      <c r="Z17" s="68" t="b">
        <f>C17+U17='1.2. Кол-во МС'!H17</f>
        <v>1</v>
      </c>
    </row>
    <row r="18" spans="2:26" ht="30" customHeight="1" thickBot="1" x14ac:dyDescent="0.3">
      <c r="B18" s="106" t="s">
        <v>11</v>
      </c>
      <c r="C18" s="108">
        <f t="shared" si="0"/>
        <v>5694</v>
      </c>
      <c r="D18" s="151">
        <f>C18/'1.2. Кол-во МС'!H18</f>
        <v>0.95137844611528821</v>
      </c>
      <c r="E18" s="96">
        <v>630</v>
      </c>
      <c r="F18" s="99">
        <f t="shared" si="1"/>
        <v>0.11064278187565858</v>
      </c>
      <c r="G18" s="96">
        <v>4833</v>
      </c>
      <c r="H18" s="99">
        <f t="shared" si="2"/>
        <v>0.84878819810326656</v>
      </c>
      <c r="I18" s="96">
        <v>231</v>
      </c>
      <c r="J18" s="99">
        <f t="shared" si="3"/>
        <v>4.0569020021074813E-2</v>
      </c>
      <c r="K18" s="93">
        <v>451</v>
      </c>
      <c r="L18" s="151">
        <f t="shared" si="4"/>
        <v>7.9206181945907977E-2</v>
      </c>
      <c r="M18" s="93">
        <v>1813</v>
      </c>
      <c r="N18" s="151">
        <f t="shared" si="5"/>
        <v>0.31840533895328416</v>
      </c>
      <c r="O18" s="93">
        <v>1203</v>
      </c>
      <c r="P18" s="151">
        <f t="shared" si="6"/>
        <v>0.2112750263435195</v>
      </c>
      <c r="Q18" s="93">
        <v>856</v>
      </c>
      <c r="R18" s="151">
        <f t="shared" si="7"/>
        <v>0.15033368458025992</v>
      </c>
      <c r="S18" s="93">
        <v>1371</v>
      </c>
      <c r="T18" s="151">
        <f t="shared" si="8"/>
        <v>0.24077976817702845</v>
      </c>
      <c r="U18" s="93">
        <v>291</v>
      </c>
      <c r="V18" s="151">
        <f>U18/'1.2. Кол-во МС'!H18</f>
        <v>4.8621553884711781E-2</v>
      </c>
      <c r="W18" s="17"/>
      <c r="X18" s="65" t="b">
        <f t="shared" si="9"/>
        <v>1</v>
      </c>
      <c r="Y18" s="68" t="b">
        <f t="shared" si="10"/>
        <v>1</v>
      </c>
      <c r="Z18" s="68" t="b">
        <f>C18+U18='1.2. Кол-во МС'!H18</f>
        <v>1</v>
      </c>
    </row>
    <row r="19" spans="2:26" ht="30" customHeight="1" thickBot="1" x14ac:dyDescent="0.3">
      <c r="B19" s="106" t="s">
        <v>12</v>
      </c>
      <c r="C19" s="108">
        <f t="shared" si="0"/>
        <v>4339</v>
      </c>
      <c r="D19" s="151">
        <f>C19/'1.2. Кол-во МС'!H19</f>
        <v>0.85886777513855894</v>
      </c>
      <c r="E19" s="96">
        <v>636</v>
      </c>
      <c r="F19" s="99">
        <f t="shared" si="1"/>
        <v>0.1465775524314358</v>
      </c>
      <c r="G19" s="96">
        <v>3547</v>
      </c>
      <c r="H19" s="99">
        <f t="shared" si="2"/>
        <v>0.81746946300991008</v>
      </c>
      <c r="I19" s="96">
        <v>156</v>
      </c>
      <c r="J19" s="99">
        <f t="shared" si="3"/>
        <v>3.5952984558654068E-2</v>
      </c>
      <c r="K19" s="93">
        <v>348</v>
      </c>
      <c r="L19" s="151">
        <f t="shared" si="4"/>
        <v>8.0202811707766761E-2</v>
      </c>
      <c r="M19" s="93">
        <v>1307</v>
      </c>
      <c r="N19" s="151">
        <f t="shared" si="5"/>
        <v>0.3012214796035953</v>
      </c>
      <c r="O19" s="93">
        <v>913</v>
      </c>
      <c r="P19" s="151">
        <f t="shared" si="6"/>
        <v>0.21041714680802029</v>
      </c>
      <c r="Q19" s="93">
        <v>459</v>
      </c>
      <c r="R19" s="151">
        <f t="shared" si="7"/>
        <v>0.10578474302834755</v>
      </c>
      <c r="S19" s="93">
        <v>1312</v>
      </c>
      <c r="T19" s="151">
        <f t="shared" si="8"/>
        <v>0.3023738188522701</v>
      </c>
      <c r="U19" s="93">
        <v>713</v>
      </c>
      <c r="V19" s="151">
        <f>U19/'1.2. Кол-во МС'!H19</f>
        <v>0.141132224861441</v>
      </c>
      <c r="W19" s="17"/>
      <c r="X19" s="65" t="b">
        <f t="shared" si="9"/>
        <v>1</v>
      </c>
      <c r="Y19" s="68" t="b">
        <f t="shared" si="10"/>
        <v>1</v>
      </c>
      <c r="Z19" s="68" t="b">
        <f>C19+U19='1.2. Кол-во МС'!H19</f>
        <v>1</v>
      </c>
    </row>
    <row r="20" spans="2:26" ht="30" customHeight="1" thickBot="1" x14ac:dyDescent="0.3">
      <c r="B20" s="106" t="s">
        <v>13</v>
      </c>
      <c r="C20" s="108">
        <f t="shared" si="0"/>
        <v>1709</v>
      </c>
      <c r="D20" s="151">
        <f>C20/'1.2. Кол-во МС'!H20</f>
        <v>0.94004400440044</v>
      </c>
      <c r="E20" s="96">
        <v>200</v>
      </c>
      <c r="F20" s="99">
        <f t="shared" si="1"/>
        <v>0.11702750146284377</v>
      </c>
      <c r="G20" s="96">
        <v>1439</v>
      </c>
      <c r="H20" s="99">
        <f t="shared" si="2"/>
        <v>0.84201287302516092</v>
      </c>
      <c r="I20" s="96">
        <v>70</v>
      </c>
      <c r="J20" s="99">
        <f t="shared" si="3"/>
        <v>4.0959625511995321E-2</v>
      </c>
      <c r="K20" s="93">
        <v>86</v>
      </c>
      <c r="L20" s="151">
        <f t="shared" si="4"/>
        <v>5.0321825629022821E-2</v>
      </c>
      <c r="M20" s="93">
        <v>542</v>
      </c>
      <c r="N20" s="151">
        <f t="shared" si="5"/>
        <v>0.31714452896430662</v>
      </c>
      <c r="O20" s="93">
        <v>401</v>
      </c>
      <c r="P20" s="151">
        <f t="shared" si="6"/>
        <v>0.23464014043300174</v>
      </c>
      <c r="Q20" s="93">
        <v>155</v>
      </c>
      <c r="R20" s="151">
        <f t="shared" si="7"/>
        <v>9.0696313633703923E-2</v>
      </c>
      <c r="S20" s="93">
        <v>525</v>
      </c>
      <c r="T20" s="151">
        <f t="shared" si="8"/>
        <v>0.30719719133996487</v>
      </c>
      <c r="U20" s="93">
        <v>109</v>
      </c>
      <c r="V20" s="151">
        <f>U20/'1.2. Кол-во МС'!H20</f>
        <v>5.9955995599559955E-2</v>
      </c>
      <c r="W20" s="17"/>
      <c r="X20" s="65" t="b">
        <f t="shared" si="9"/>
        <v>1</v>
      </c>
      <c r="Y20" s="68" t="b">
        <f t="shared" si="10"/>
        <v>1</v>
      </c>
      <c r="Z20" s="68" t="b">
        <f>C20+U20='1.2. Кол-во МС'!H20</f>
        <v>1</v>
      </c>
    </row>
    <row r="21" spans="2:26" ht="30" customHeight="1" x14ac:dyDescent="0.25">
      <c r="B21" s="107" t="s">
        <v>16</v>
      </c>
      <c r="C21" s="112">
        <f t="shared" si="0"/>
        <v>54900</v>
      </c>
      <c r="D21" s="153">
        <f>C21/'1.2. Кол-во МС'!H21</f>
        <v>0.88954420986114036</v>
      </c>
      <c r="E21" s="103">
        <f>SUM(E7:E20)</f>
        <v>7672</v>
      </c>
      <c r="F21" s="101">
        <f t="shared" si="1"/>
        <v>0.13974499089253187</v>
      </c>
      <c r="G21" s="103">
        <f>SUM(G7:G20)</f>
        <v>45483</v>
      </c>
      <c r="H21" s="101">
        <f t="shared" si="2"/>
        <v>0.82846994535519125</v>
      </c>
      <c r="I21" s="103">
        <f>SUM(I7:I20)</f>
        <v>1745</v>
      </c>
      <c r="J21" s="101">
        <f t="shared" si="3"/>
        <v>3.1785063752276868E-2</v>
      </c>
      <c r="K21" s="102">
        <f>SUM(K7:K20)</f>
        <v>4505</v>
      </c>
      <c r="L21" s="153">
        <f t="shared" si="4"/>
        <v>8.205828779599271E-2</v>
      </c>
      <c r="M21" s="102">
        <f>SUM(M7:M20)</f>
        <v>18306</v>
      </c>
      <c r="N21" s="153">
        <f t="shared" si="5"/>
        <v>0.33344262295081967</v>
      </c>
      <c r="O21" s="102">
        <f>SUM(O7:O20)</f>
        <v>10400</v>
      </c>
      <c r="P21" s="153">
        <f t="shared" si="6"/>
        <v>0.18943533697632059</v>
      </c>
      <c r="Q21" s="102">
        <f>SUM(Q7:Q20)</f>
        <v>4966</v>
      </c>
      <c r="R21" s="153">
        <f t="shared" si="7"/>
        <v>9.0455373406193085E-2</v>
      </c>
      <c r="S21" s="102">
        <f>SUM(S7:S20)</f>
        <v>16723</v>
      </c>
      <c r="T21" s="153">
        <f t="shared" si="8"/>
        <v>0.30460837887067393</v>
      </c>
      <c r="U21" s="102">
        <f>SUM(U7:U20)</f>
        <v>6817</v>
      </c>
      <c r="V21" s="153">
        <f>U21/'1.2. Кол-во МС'!H21</f>
        <v>0.11045579013885963</v>
      </c>
      <c r="W21" s="17"/>
      <c r="X21" s="65" t="b">
        <f t="shared" si="9"/>
        <v>1</v>
      </c>
      <c r="Y21" s="68" t="b">
        <f t="shared" si="10"/>
        <v>1</v>
      </c>
      <c r="Z21" s="68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21</vt:i4>
      </vt:variant>
    </vt:vector>
  </HeadingPairs>
  <TitlesOfParts>
    <vt:vector size="48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2023-08-15T10:16:43Z</cp:lastPrinted>
  <dcterms:created xsi:type="dcterms:W3CDTF">2014-07-01T06:07:04Z</dcterms:created>
  <dcterms:modified xsi:type="dcterms:W3CDTF">2024-12-19T07:38:37Z</dcterms:modified>
</cp:coreProperties>
</file>