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z\PycharmProjects\pythonProject\data_xlsx\"/>
    </mc:Choice>
  </mc:AlternateContent>
  <xr:revisionPtr revIDLastSave="0" documentId="8_{E2A802A7-F66C-47A5-AA61-BDAD7661D312}" xr6:coauthVersionLast="47" xr6:coauthVersionMax="47" xr10:uidLastSave="{00000000-0000-0000-0000-000000000000}"/>
  <bookViews>
    <workbookView xWindow="-120" yWindow="-120" windowWidth="29040" windowHeight="15840" tabRatio="822" activeTab="3" xr2:uid="{2C8D766F-8835-4D62-93CE-262DC01D0F53}"/>
  </bookViews>
  <sheets>
    <sheet name="Титульный" sheetId="52" r:id="rId1"/>
    <sheet name="1.1. Кол-во ГС" sheetId="1" r:id="rId2"/>
    <sheet name="1.2. Кол-во МС" sheetId="47" r:id="rId3"/>
    <sheet name="2.1. Гендерный ГС" sheetId="6" r:id="rId4"/>
    <sheet name="2.2. Гендерный МС" sheetId="5" r:id="rId5"/>
    <sheet name="3.1. Возраст ГС" sheetId="10" r:id="rId6"/>
    <sheet name="3.2. Возраст МС" sheetId="9" r:id="rId7"/>
    <sheet name="4.1. Образовательный уровень ГС" sheetId="8" r:id="rId8"/>
    <sheet name="4.2. Образовательный уровень МС" sheetId="49" r:id="rId9"/>
    <sheet name="5.1. Ученая степень ГС" sheetId="15" r:id="rId10"/>
    <sheet name="5.2. Ученая степень МС" sheetId="14" r:id="rId11"/>
    <sheet name="6.1. Стаж ГС" sheetId="13" r:id="rId12"/>
    <sheet name="6.2. Стаж МС" sheetId="12" r:id="rId13"/>
    <sheet name="7. Сменяемость ГС" sheetId="11" r:id="rId14"/>
    <sheet name="8. Кол-во гос.органов" sheetId="4" r:id="rId15"/>
    <sheet name="9. Конкурсы" sheetId="22" r:id="rId16"/>
    <sheet name="10. Участие граждан" sheetId="21" r:id="rId17"/>
    <sheet name="11. Замещение" sheetId="20" r:id="rId18"/>
    <sheet name="12. Наставничество" sheetId="46" r:id="rId19"/>
    <sheet name="13. Резерв" sheetId="19" r:id="rId20"/>
    <sheet name="14. Аттестация" sheetId="18" r:id="rId21"/>
    <sheet name="15. Чины" sheetId="17" r:id="rId22"/>
    <sheet name="16. Целевое обучение" sheetId="25" r:id="rId23"/>
    <sheet name="17.1. Профразвитие" sheetId="24" r:id="rId24"/>
    <sheet name="17.2. Профразвитие" sheetId="50" r:id="rId25"/>
    <sheet name="17.3. ДПО ГС" sheetId="23" r:id="rId26"/>
    <sheet name="17.4. ДПО ГС" sheetId="51" r:id="rId27"/>
    <sheet name="18. ДПО МС" sheetId="3" r:id="rId28"/>
    <sheet name="19. Субсидия" sheetId="28" r:id="rId29"/>
    <sheet name="20. Оклад" sheetId="27" r:id="rId30"/>
    <sheet name="21. Регламенты" sheetId="29" r:id="rId31"/>
    <sheet name="22. Ротация" sheetId="31" r:id="rId32"/>
    <sheet name="23. Федеральные награды " sheetId="35" r:id="rId33"/>
    <sheet name="24. Региональные награды" sheetId="34" r:id="rId34"/>
  </sheets>
  <definedNames>
    <definedName name="_xlnm.Print_Titles" localSheetId="14">'8. Кол-во гос.органов'!$2:$5</definedName>
    <definedName name="_xlnm.Print_Area" localSheetId="1">'1.1. Кол-во ГС'!$A$1:$R$21</definedName>
    <definedName name="_xlnm.Print_Area" localSheetId="2">'1.2. Кол-во МС'!$A$1:$N$21</definedName>
    <definedName name="_xlnm.Print_Area" localSheetId="16">'10. Участие граждан'!$A$1:$R$21</definedName>
    <definedName name="_xlnm.Print_Area" localSheetId="18">'12. Наставничество'!$A$1:$N$22</definedName>
    <definedName name="_xlnm.Print_Area" localSheetId="19">'13. Резерв'!$A$1:$S$21</definedName>
    <definedName name="_xlnm.Print_Area" localSheetId="20">'14. Аттестация'!$A$1:$M$21</definedName>
    <definedName name="_xlnm.Print_Area" localSheetId="21">'15. Чины'!$A$1:$R$21</definedName>
    <definedName name="_xlnm.Print_Area" localSheetId="27">'18. ДПО МС'!$A$1:$I$20</definedName>
    <definedName name="_xlnm.Print_Area" localSheetId="3">'2.1. Гендерный ГС'!$A$1:$G$19</definedName>
    <definedName name="_xlnm.Print_Area" localSheetId="4">'2.2. Гендерный МС'!$A$1:$G$19</definedName>
    <definedName name="_xlnm.Print_Area" localSheetId="30">'21. Регламенты'!$A$1:$N$20</definedName>
    <definedName name="_xlnm.Print_Area" localSheetId="32">'23. Федеральные награды '!$A$1:$M$22</definedName>
    <definedName name="_xlnm.Print_Area" localSheetId="33">'24. Региональные награды'!$A$1:$I$22</definedName>
    <definedName name="_xlnm.Print_Area" localSheetId="5">'3.1. Возраст ГС'!$A$1:$N$19</definedName>
    <definedName name="_xlnm.Print_Area" localSheetId="6">'3.2. Возраст МС'!$A$1:$N$19</definedName>
    <definedName name="_xlnm.Print_Area" localSheetId="7">'4.1. Образовательный уровень ГС'!$B$1:$V$21</definedName>
    <definedName name="_xlnm.Print_Area" localSheetId="8">'4.2. Образовательный уровень МС'!$A$1:$V$21</definedName>
    <definedName name="_xlnm.Print_Area" localSheetId="11">'6.1. Стаж ГС'!$A$1:$L$19</definedName>
    <definedName name="_xlnm.Print_Area" localSheetId="12">'6.2. Стаж МС'!$A$1:$L$19</definedName>
    <definedName name="_xlnm.Print_Area" localSheetId="13">'7. Сменяемость ГС'!$A$1:$Q$19</definedName>
    <definedName name="_xlnm.Print_Area" localSheetId="15">'9. Конкурсы'!$A$1:$J$20</definedName>
  </definedNames>
  <calcPr calcId="191029" fullCalcOnLoad="1"/>
</workbook>
</file>

<file path=xl/calcChain.xml><?xml version="1.0" encoding="utf-8"?>
<calcChain xmlns="http://schemas.openxmlformats.org/spreadsheetml/2006/main">
  <c r="M8" i="46" l="1"/>
  <c r="N19" i="21"/>
  <c r="N13" i="21"/>
  <c r="L19" i="21"/>
  <c r="L13" i="21"/>
  <c r="Z9" i="49"/>
  <c r="Y12" i="49"/>
  <c r="Z13" i="8"/>
  <c r="Z20" i="8"/>
  <c r="Y11" i="8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6" i="29"/>
  <c r="J18" i="29"/>
  <c r="J15" i="29"/>
  <c r="H18" i="29"/>
  <c r="D18" i="29"/>
  <c r="D9" i="29"/>
  <c r="Q20" i="29"/>
  <c r="P20" i="29"/>
  <c r="T21" i="17"/>
  <c r="S19" i="11"/>
  <c r="T19" i="11"/>
  <c r="R19" i="9"/>
  <c r="R19" i="10"/>
  <c r="S21" i="47"/>
  <c r="P21" i="47"/>
  <c r="W21" i="1"/>
  <c r="T21" i="1"/>
  <c r="D20" i="19"/>
  <c r="F16" i="14"/>
  <c r="H16" i="29"/>
  <c r="D16" i="29"/>
  <c r="J13" i="2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5" i="11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5" i="10"/>
  <c r="T20" i="47"/>
  <c r="U20" i="47" s="1"/>
  <c r="Q20" i="47"/>
  <c r="R20" i="47" s="1"/>
  <c r="T19" i="47"/>
  <c r="U19" i="47" s="1"/>
  <c r="Q19" i="47"/>
  <c r="R19" i="47" s="1"/>
  <c r="T18" i="47"/>
  <c r="U18" i="47"/>
  <c r="Q18" i="47"/>
  <c r="R18" i="47"/>
  <c r="T17" i="47"/>
  <c r="U17" i="47" s="1"/>
  <c r="Q17" i="47"/>
  <c r="R17" i="47" s="1"/>
  <c r="T16" i="47"/>
  <c r="U16" i="47" s="1"/>
  <c r="Q16" i="47"/>
  <c r="R16" i="47" s="1"/>
  <c r="T15" i="47"/>
  <c r="U15" i="47"/>
  <c r="Q15" i="47"/>
  <c r="R15" i="47"/>
  <c r="T14" i="47"/>
  <c r="U14" i="47" s="1"/>
  <c r="Q14" i="47"/>
  <c r="R14" i="47" s="1"/>
  <c r="T13" i="47"/>
  <c r="U13" i="47" s="1"/>
  <c r="Q13" i="47"/>
  <c r="R13" i="47" s="1"/>
  <c r="T12" i="47"/>
  <c r="U12" i="47"/>
  <c r="Q12" i="47"/>
  <c r="R12" i="47"/>
  <c r="T11" i="47"/>
  <c r="U11" i="47" s="1"/>
  <c r="Q11" i="47"/>
  <c r="R11" i="47" s="1"/>
  <c r="T10" i="47"/>
  <c r="U10" i="47" s="1"/>
  <c r="Q10" i="47"/>
  <c r="R10" i="47" s="1"/>
  <c r="T9" i="47"/>
  <c r="U9" i="47"/>
  <c r="Q9" i="47"/>
  <c r="R9" i="47"/>
  <c r="T8" i="47"/>
  <c r="U8" i="47" s="1"/>
  <c r="Q8" i="47"/>
  <c r="R8" i="47" s="1"/>
  <c r="T7" i="47"/>
  <c r="U7" i="47" s="1"/>
  <c r="Q7" i="47"/>
  <c r="R7" i="47" s="1"/>
  <c r="I9" i="35"/>
  <c r="Q21" i="21"/>
  <c r="H11" i="21"/>
  <c r="C5" i="11"/>
  <c r="J5" i="11" s="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7" i="21"/>
  <c r="V8" i="21"/>
  <c r="V9" i="21"/>
  <c r="V10" i="21"/>
  <c r="V11" i="21"/>
  <c r="V12" i="21"/>
  <c r="V13" i="21"/>
  <c r="V14" i="21"/>
  <c r="V15" i="21"/>
  <c r="V16" i="21"/>
  <c r="V17" i="21"/>
  <c r="V18" i="21"/>
  <c r="V19" i="21"/>
  <c r="V20" i="21"/>
  <c r="V7" i="21"/>
  <c r="L7" i="22"/>
  <c r="N7" i="22" s="1"/>
  <c r="L8" i="22"/>
  <c r="N8" i="22" s="1"/>
  <c r="L9" i="22"/>
  <c r="M9" i="22"/>
  <c r="L10" i="22"/>
  <c r="M10" i="22"/>
  <c r="L11" i="22"/>
  <c r="N11" i="22" s="1"/>
  <c r="L12" i="22"/>
  <c r="N12" i="22" s="1"/>
  <c r="L13" i="22"/>
  <c r="N13" i="22" s="1"/>
  <c r="L14" i="22"/>
  <c r="N14" i="22" s="1"/>
  <c r="L15" i="22"/>
  <c r="M15" i="22"/>
  <c r="L16" i="22"/>
  <c r="N16" i="22"/>
  <c r="L17" i="22"/>
  <c r="N17" i="22" s="1"/>
  <c r="L18" i="22"/>
  <c r="N18" i="22"/>
  <c r="L19" i="22"/>
  <c r="M19" i="22"/>
  <c r="L6" i="22"/>
  <c r="N6" i="22"/>
  <c r="X8" i="1"/>
  <c r="Y8" i="1"/>
  <c r="X9" i="1"/>
  <c r="Y9" i="1" s="1"/>
  <c r="X10" i="1"/>
  <c r="Y10" i="1" s="1"/>
  <c r="X11" i="1"/>
  <c r="Y11" i="1"/>
  <c r="X12" i="1"/>
  <c r="Y12" i="1"/>
  <c r="X13" i="1"/>
  <c r="Y13" i="1"/>
  <c r="X14" i="1"/>
  <c r="Y14" i="1"/>
  <c r="X15" i="1"/>
  <c r="Y15" i="1" s="1"/>
  <c r="X16" i="1"/>
  <c r="Y16" i="1" s="1"/>
  <c r="X17" i="1"/>
  <c r="Y17" i="1"/>
  <c r="X18" i="1"/>
  <c r="Y18" i="1"/>
  <c r="X19" i="1"/>
  <c r="Y19" i="1"/>
  <c r="X20" i="1"/>
  <c r="Y20" i="1" s="1"/>
  <c r="X7" i="1"/>
  <c r="Y7" i="1" s="1"/>
  <c r="U8" i="1"/>
  <c r="V8" i="1" s="1"/>
  <c r="U9" i="1"/>
  <c r="V9" i="1"/>
  <c r="U10" i="1"/>
  <c r="V10" i="1"/>
  <c r="U11" i="1"/>
  <c r="V11" i="1"/>
  <c r="U12" i="1"/>
  <c r="V12" i="1" s="1"/>
  <c r="U13" i="1"/>
  <c r="V13" i="1" s="1"/>
  <c r="U14" i="1"/>
  <c r="V14" i="1" s="1"/>
  <c r="U15" i="1"/>
  <c r="V15" i="1"/>
  <c r="U16" i="1"/>
  <c r="V16" i="1"/>
  <c r="U17" i="1"/>
  <c r="V17" i="1"/>
  <c r="U18" i="1"/>
  <c r="V18" i="1"/>
  <c r="U19" i="1"/>
  <c r="V19" i="1" s="1"/>
  <c r="U20" i="1"/>
  <c r="V20" i="1" s="1"/>
  <c r="U7" i="1"/>
  <c r="V7" i="1"/>
  <c r="H17" i="29"/>
  <c r="H14" i="29"/>
  <c r="H13" i="29"/>
  <c r="H11" i="29"/>
  <c r="H10" i="29"/>
  <c r="H8" i="29"/>
  <c r="H7" i="29"/>
  <c r="H6" i="29"/>
  <c r="L9" i="35"/>
  <c r="D19" i="29"/>
  <c r="D17" i="29"/>
  <c r="D15" i="29"/>
  <c r="D14" i="29"/>
  <c r="D13" i="29"/>
  <c r="D12" i="29"/>
  <c r="D11" i="29"/>
  <c r="D10" i="29"/>
  <c r="D8" i="29"/>
  <c r="D7" i="29"/>
  <c r="D6" i="29"/>
  <c r="C7" i="3"/>
  <c r="F7" i="3" s="1"/>
  <c r="C8" i="3"/>
  <c r="F8" i="3"/>
  <c r="C9" i="3"/>
  <c r="C10" i="3"/>
  <c r="F10" i="3" s="1"/>
  <c r="C11" i="3"/>
  <c r="F11" i="3"/>
  <c r="C12" i="3"/>
  <c r="F12" i="3"/>
  <c r="C13" i="3"/>
  <c r="H13" i="3"/>
  <c r="C14" i="3"/>
  <c r="H14" i="3"/>
  <c r="C15" i="3"/>
  <c r="C16" i="3"/>
  <c r="C17" i="3"/>
  <c r="D17" i="3" s="1"/>
  <c r="C18" i="3"/>
  <c r="C19" i="3"/>
  <c r="D19" i="3" s="1"/>
  <c r="C6" i="3"/>
  <c r="F6" i="3" s="1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8" i="34"/>
  <c r="D22" i="34"/>
  <c r="E22" i="34" s="1"/>
  <c r="G22" i="34"/>
  <c r="H22" i="34"/>
  <c r="I22" i="34"/>
  <c r="C22" i="34"/>
  <c r="M22" i="35"/>
  <c r="K22" i="35"/>
  <c r="J22" i="35"/>
  <c r="D22" i="35"/>
  <c r="E22" i="35"/>
  <c r="F22" i="35"/>
  <c r="G22" i="35"/>
  <c r="C22" i="35"/>
  <c r="G20" i="31"/>
  <c r="E20" i="31"/>
  <c r="F20" i="31" s="1"/>
  <c r="C20" i="31"/>
  <c r="D20" i="31" s="1"/>
  <c r="M20" i="29"/>
  <c r="K20" i="29"/>
  <c r="L20" i="29" s="1"/>
  <c r="I20" i="29"/>
  <c r="J20" i="29" s="1"/>
  <c r="G20" i="29"/>
  <c r="H20" i="29"/>
  <c r="E20" i="29"/>
  <c r="C20" i="29"/>
  <c r="D20" i="29"/>
  <c r="D20" i="27"/>
  <c r="C20" i="27"/>
  <c r="D20" i="28"/>
  <c r="E20" i="28"/>
  <c r="F20" i="28"/>
  <c r="G20" i="28"/>
  <c r="C20" i="28"/>
  <c r="I20" i="3"/>
  <c r="G20" i="3"/>
  <c r="E20" i="3"/>
  <c r="F22" i="51"/>
  <c r="G22" i="51"/>
  <c r="H22" i="51"/>
  <c r="I22" i="51"/>
  <c r="J22" i="51"/>
  <c r="C22" i="51" s="1"/>
  <c r="D22" i="51" s="1"/>
  <c r="K22" i="51"/>
  <c r="L22" i="51"/>
  <c r="E22" i="51"/>
  <c r="Q21" i="23"/>
  <c r="R21" i="23"/>
  <c r="S21" i="23"/>
  <c r="T21" i="23"/>
  <c r="P21" i="23"/>
  <c r="I21" i="23"/>
  <c r="J21" i="23"/>
  <c r="K21" i="23"/>
  <c r="L21" i="23"/>
  <c r="M21" i="23"/>
  <c r="N21" i="23"/>
  <c r="H21" i="23"/>
  <c r="F21" i="23"/>
  <c r="C21" i="23" s="1"/>
  <c r="E21" i="23"/>
  <c r="D22" i="50"/>
  <c r="E22" i="50"/>
  <c r="F22" i="50"/>
  <c r="G22" i="50"/>
  <c r="H22" i="50"/>
  <c r="I22" i="50"/>
  <c r="J22" i="50"/>
  <c r="K22" i="50"/>
  <c r="L22" i="50"/>
  <c r="M22" i="50"/>
  <c r="N22" i="50"/>
  <c r="C22" i="50"/>
  <c r="F21" i="24"/>
  <c r="G21" i="24"/>
  <c r="H21" i="24"/>
  <c r="I21" i="24"/>
  <c r="E21" i="24"/>
  <c r="C21" i="24" s="1"/>
  <c r="D21" i="24" s="1"/>
  <c r="I20" i="25"/>
  <c r="J20" i="25" s="1"/>
  <c r="D20" i="25"/>
  <c r="E20" i="25"/>
  <c r="F20" i="25"/>
  <c r="G20" i="25"/>
  <c r="C20" i="25"/>
  <c r="Q21" i="17"/>
  <c r="O21" i="17"/>
  <c r="M21" i="17"/>
  <c r="K21" i="17"/>
  <c r="C21" i="17" s="1"/>
  <c r="I21" i="17"/>
  <c r="E21" i="17" s="1"/>
  <c r="G21" i="17"/>
  <c r="L21" i="18"/>
  <c r="K21" i="18"/>
  <c r="J21" i="18"/>
  <c r="D21" i="18"/>
  <c r="I21" i="18"/>
  <c r="H21" i="18"/>
  <c r="G21" i="18"/>
  <c r="F21" i="18"/>
  <c r="E21" i="18"/>
  <c r="C21" i="18" s="1"/>
  <c r="R21" i="19"/>
  <c r="P21" i="19"/>
  <c r="Q21" i="19" s="1"/>
  <c r="N21" i="19"/>
  <c r="L21" i="19"/>
  <c r="J21" i="19"/>
  <c r="H21" i="19"/>
  <c r="F21" i="19"/>
  <c r="U21" i="19" s="1"/>
  <c r="C21" i="19"/>
  <c r="L22" i="46"/>
  <c r="K22" i="46"/>
  <c r="M22" i="46"/>
  <c r="I22" i="46"/>
  <c r="J22" i="46" s="1"/>
  <c r="G22" i="46"/>
  <c r="N22" i="46" s="1"/>
  <c r="F22" i="46"/>
  <c r="D22" i="46"/>
  <c r="C22" i="46"/>
  <c r="Q22" i="20"/>
  <c r="O22" i="20"/>
  <c r="M22" i="20"/>
  <c r="K22" i="20"/>
  <c r="I22" i="20"/>
  <c r="G22" i="20"/>
  <c r="G21" i="21"/>
  <c r="H21" i="21"/>
  <c r="F21" i="21"/>
  <c r="E21" i="21"/>
  <c r="D21" i="21"/>
  <c r="E22" i="20"/>
  <c r="D22" i="20"/>
  <c r="O21" i="21"/>
  <c r="P21" i="21" s="1"/>
  <c r="M21" i="21"/>
  <c r="K21" i="21"/>
  <c r="I21" i="21"/>
  <c r="J21" i="21" s="1"/>
  <c r="C21" i="21"/>
  <c r="T21" i="21" s="1"/>
  <c r="J20" i="22"/>
  <c r="L20" i="22" s="1"/>
  <c r="M20" i="22" s="1"/>
  <c r="H20" i="22"/>
  <c r="F20" i="22"/>
  <c r="D20" i="22"/>
  <c r="C20" i="22"/>
  <c r="I20" i="22" s="1"/>
  <c r="P19" i="11"/>
  <c r="O19" i="11"/>
  <c r="N19" i="11"/>
  <c r="M19" i="11"/>
  <c r="K19" i="11"/>
  <c r="I19" i="11"/>
  <c r="G19" i="11"/>
  <c r="Q19" i="11" s="1"/>
  <c r="E19" i="11"/>
  <c r="K19" i="12"/>
  <c r="I19" i="12"/>
  <c r="G19" i="12"/>
  <c r="E19" i="12"/>
  <c r="C19" i="12"/>
  <c r="K19" i="13"/>
  <c r="I19" i="13"/>
  <c r="J19" i="13" s="1"/>
  <c r="G19" i="13"/>
  <c r="H19" i="13" s="1"/>
  <c r="E19" i="13"/>
  <c r="N19" i="13" s="1"/>
  <c r="C19" i="13"/>
  <c r="G19" i="14"/>
  <c r="E19" i="14"/>
  <c r="C19" i="14"/>
  <c r="G19" i="15"/>
  <c r="H19" i="15" s="1"/>
  <c r="E19" i="15"/>
  <c r="C19" i="15"/>
  <c r="D19" i="15" s="1"/>
  <c r="U21" i="49"/>
  <c r="V21" i="49" s="1"/>
  <c r="S21" i="49"/>
  <c r="X21" i="49" s="1"/>
  <c r="Q21" i="49"/>
  <c r="O21" i="49"/>
  <c r="M21" i="49"/>
  <c r="K21" i="49"/>
  <c r="I21" i="49"/>
  <c r="G21" i="49"/>
  <c r="E21" i="49"/>
  <c r="C21" i="49" s="1"/>
  <c r="U21" i="8"/>
  <c r="Z21" i="8" s="1"/>
  <c r="V21" i="8"/>
  <c r="S21" i="8"/>
  <c r="Q21" i="8"/>
  <c r="O21" i="8"/>
  <c r="M21" i="8"/>
  <c r="K21" i="8"/>
  <c r="I21" i="8"/>
  <c r="G21" i="8"/>
  <c r="E21" i="8"/>
  <c r="M19" i="9"/>
  <c r="K19" i="9"/>
  <c r="L19" i="9" s="1"/>
  <c r="I19" i="9"/>
  <c r="P19" i="9" s="1"/>
  <c r="G19" i="9"/>
  <c r="E19" i="9"/>
  <c r="C19" i="9"/>
  <c r="S19" i="9"/>
  <c r="M19" i="10"/>
  <c r="K19" i="10"/>
  <c r="I19" i="10"/>
  <c r="G19" i="10"/>
  <c r="H19" i="10" s="1"/>
  <c r="E19" i="10"/>
  <c r="P19" i="10" s="1"/>
  <c r="C19" i="10"/>
  <c r="S19" i="10"/>
  <c r="E19" i="5"/>
  <c r="C19" i="5"/>
  <c r="E19" i="6"/>
  <c r="F19" i="6" s="1"/>
  <c r="C19" i="6"/>
  <c r="L21" i="47"/>
  <c r="M21" i="47"/>
  <c r="K21" i="47"/>
  <c r="C21" i="47" s="1"/>
  <c r="N21" i="47" s="1"/>
  <c r="H21" i="47"/>
  <c r="J19" i="12" s="1"/>
  <c r="I21" i="47"/>
  <c r="G21" i="47"/>
  <c r="Q21" i="47"/>
  <c r="R21" i="47" s="1"/>
  <c r="P21" i="1"/>
  <c r="Q21" i="1"/>
  <c r="O21" i="1"/>
  <c r="L21" i="1"/>
  <c r="L19" i="13" s="1"/>
  <c r="M21" i="1"/>
  <c r="E21" i="1" s="1"/>
  <c r="K21" i="1"/>
  <c r="U21" i="1" s="1"/>
  <c r="V21" i="1" s="1"/>
  <c r="H21" i="1"/>
  <c r="I21" i="1"/>
  <c r="G21" i="1"/>
  <c r="J21" i="1" s="1"/>
  <c r="D20" i="4"/>
  <c r="C20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6" i="4"/>
  <c r="H10" i="35"/>
  <c r="H11" i="35"/>
  <c r="H12" i="35"/>
  <c r="H13" i="35"/>
  <c r="H14" i="35"/>
  <c r="H15" i="35"/>
  <c r="H16" i="35"/>
  <c r="H17" i="35"/>
  <c r="H18" i="35"/>
  <c r="H19" i="35"/>
  <c r="H20" i="35"/>
  <c r="H21" i="35"/>
  <c r="H9" i="35"/>
  <c r="H8" i="35"/>
  <c r="E8" i="17"/>
  <c r="N8" i="17"/>
  <c r="E9" i="17"/>
  <c r="F9" i="17"/>
  <c r="E10" i="17"/>
  <c r="E11" i="17"/>
  <c r="J11" i="17"/>
  <c r="E12" i="17"/>
  <c r="R12" i="17" s="1"/>
  <c r="E13" i="17"/>
  <c r="E14" i="17"/>
  <c r="R14" i="17" s="1"/>
  <c r="E15" i="17"/>
  <c r="J15" i="17" s="1"/>
  <c r="E16" i="17"/>
  <c r="E17" i="17"/>
  <c r="R17" i="17"/>
  <c r="E18" i="17"/>
  <c r="J18" i="17" s="1"/>
  <c r="E19" i="17"/>
  <c r="E20" i="17"/>
  <c r="N20" i="17"/>
  <c r="C8" i="17"/>
  <c r="D8" i="17" s="1"/>
  <c r="C9" i="17"/>
  <c r="P9" i="17" s="1"/>
  <c r="C10" i="17"/>
  <c r="P10" i="17"/>
  <c r="C11" i="17"/>
  <c r="D11" i="17"/>
  <c r="C12" i="17"/>
  <c r="C13" i="17"/>
  <c r="P13" i="17" s="1"/>
  <c r="C14" i="17"/>
  <c r="D14" i="17"/>
  <c r="C15" i="17"/>
  <c r="P15" i="17" s="1"/>
  <c r="C16" i="17"/>
  <c r="L16" i="17" s="1"/>
  <c r="H16" i="17"/>
  <c r="C17" i="17"/>
  <c r="P17" i="17"/>
  <c r="C18" i="17"/>
  <c r="C19" i="17"/>
  <c r="H19" i="17"/>
  <c r="L19" i="17"/>
  <c r="C20" i="17"/>
  <c r="D20" i="17" s="1"/>
  <c r="E8" i="19"/>
  <c r="E9" i="19"/>
  <c r="I9" i="19" s="1"/>
  <c r="E10" i="19"/>
  <c r="Q10" i="19" s="1"/>
  <c r="E11" i="19"/>
  <c r="E12" i="19"/>
  <c r="G12" i="19"/>
  <c r="E13" i="19"/>
  <c r="G13" i="19" s="1"/>
  <c r="E14" i="19"/>
  <c r="E15" i="19"/>
  <c r="Q15" i="19"/>
  <c r="E16" i="19"/>
  <c r="K16" i="19" s="1"/>
  <c r="E17" i="19"/>
  <c r="Q17" i="19" s="1"/>
  <c r="E18" i="19"/>
  <c r="I18" i="19"/>
  <c r="E19" i="19"/>
  <c r="S19" i="19"/>
  <c r="E20" i="19"/>
  <c r="I20" i="19" s="1"/>
  <c r="C7" i="49"/>
  <c r="Y7" i="49" s="1"/>
  <c r="Z7" i="49"/>
  <c r="X7" i="49"/>
  <c r="C9" i="49"/>
  <c r="P9" i="49" s="1"/>
  <c r="Y9" i="49"/>
  <c r="C10" i="49"/>
  <c r="T10" i="49" s="1"/>
  <c r="C11" i="49"/>
  <c r="Z11" i="49" s="1"/>
  <c r="C12" i="49"/>
  <c r="Z12" i="49" s="1"/>
  <c r="T12" i="49"/>
  <c r="C13" i="49"/>
  <c r="J13" i="49" s="1"/>
  <c r="C14" i="49"/>
  <c r="D14" i="49" s="1"/>
  <c r="C15" i="49"/>
  <c r="Z15" i="49" s="1"/>
  <c r="Y15" i="49"/>
  <c r="R15" i="49"/>
  <c r="C16" i="49"/>
  <c r="Y16" i="49" s="1"/>
  <c r="C17" i="49"/>
  <c r="X17" i="49"/>
  <c r="C18" i="49"/>
  <c r="H18" i="49" s="1"/>
  <c r="F18" i="49"/>
  <c r="C19" i="49"/>
  <c r="Z19" i="49" s="1"/>
  <c r="Y19" i="49"/>
  <c r="C20" i="49"/>
  <c r="Z20" i="49" s="1"/>
  <c r="Y20" i="49"/>
  <c r="C8" i="8"/>
  <c r="Z8" i="8" s="1"/>
  <c r="C9" i="8"/>
  <c r="Z9" i="8" s="1"/>
  <c r="C10" i="8"/>
  <c r="C11" i="8"/>
  <c r="T11" i="8" s="1"/>
  <c r="C12" i="8"/>
  <c r="Z12" i="8" s="1"/>
  <c r="X12" i="8"/>
  <c r="C13" i="8"/>
  <c r="Y13" i="8"/>
  <c r="C14" i="8"/>
  <c r="X14" i="8"/>
  <c r="C15" i="8"/>
  <c r="X15" i="8" s="1"/>
  <c r="C16" i="8"/>
  <c r="Z16" i="8" s="1"/>
  <c r="C17" i="8"/>
  <c r="Y17" i="8" s="1"/>
  <c r="Z17" i="8"/>
  <c r="X17" i="8"/>
  <c r="C18" i="8"/>
  <c r="R18" i="8" s="1"/>
  <c r="C19" i="8"/>
  <c r="C20" i="8"/>
  <c r="Y20" i="8" s="1"/>
  <c r="F9" i="34"/>
  <c r="F10" i="34"/>
  <c r="F11" i="34"/>
  <c r="F12" i="34"/>
  <c r="F13" i="34"/>
  <c r="F14" i="34"/>
  <c r="F15" i="34"/>
  <c r="F22" i="34" s="1"/>
  <c r="F16" i="34"/>
  <c r="F17" i="34"/>
  <c r="F18" i="34"/>
  <c r="F19" i="34"/>
  <c r="F20" i="34"/>
  <c r="F21" i="34"/>
  <c r="F8" i="34"/>
  <c r="I10" i="35"/>
  <c r="L10" i="35" s="1"/>
  <c r="I11" i="35"/>
  <c r="L11" i="35"/>
  <c r="I12" i="35"/>
  <c r="I13" i="35"/>
  <c r="L13" i="35"/>
  <c r="I14" i="35"/>
  <c r="L14" i="35"/>
  <c r="I15" i="35"/>
  <c r="L15" i="35"/>
  <c r="I16" i="35"/>
  <c r="L16" i="35" s="1"/>
  <c r="I17" i="35"/>
  <c r="L17" i="35" s="1"/>
  <c r="I18" i="35"/>
  <c r="L18" i="35"/>
  <c r="I19" i="35"/>
  <c r="L19" i="35"/>
  <c r="I20" i="35"/>
  <c r="L20" i="35"/>
  <c r="I21" i="35"/>
  <c r="L21" i="35"/>
  <c r="I8" i="35"/>
  <c r="L8" i="35" s="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6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N7" i="29"/>
  <c r="N8" i="29"/>
  <c r="N9" i="29"/>
  <c r="N10" i="29"/>
  <c r="N11" i="29"/>
  <c r="N12" i="29"/>
  <c r="N13" i="29"/>
  <c r="N14" i="29"/>
  <c r="N15" i="29"/>
  <c r="N16" i="29"/>
  <c r="N17" i="29"/>
  <c r="N18" i="29"/>
  <c r="N19" i="29"/>
  <c r="N6" i="29"/>
  <c r="J7" i="29"/>
  <c r="J8" i="29"/>
  <c r="J10" i="29"/>
  <c r="J11" i="29"/>
  <c r="J13" i="29"/>
  <c r="J14" i="29"/>
  <c r="J16" i="29"/>
  <c r="J17" i="29"/>
  <c r="J6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13" i="3"/>
  <c r="F16" i="3"/>
  <c r="D11" i="3"/>
  <c r="D8" i="3"/>
  <c r="D9" i="3"/>
  <c r="H11" i="3"/>
  <c r="D16" i="3"/>
  <c r="H18" i="3"/>
  <c r="C9" i="51"/>
  <c r="D9" i="51"/>
  <c r="C10" i="51"/>
  <c r="D10" i="51"/>
  <c r="C11" i="51"/>
  <c r="D11" i="51"/>
  <c r="C12" i="51"/>
  <c r="D12" i="51"/>
  <c r="C13" i="51"/>
  <c r="D13" i="51" s="1"/>
  <c r="C14" i="51"/>
  <c r="D14" i="51"/>
  <c r="C15" i="51"/>
  <c r="D15" i="51"/>
  <c r="C16" i="51"/>
  <c r="D16" i="51"/>
  <c r="C17" i="51"/>
  <c r="D17" i="51"/>
  <c r="C18" i="51"/>
  <c r="D18" i="51"/>
  <c r="C19" i="51"/>
  <c r="D19" i="51" s="1"/>
  <c r="C20" i="51"/>
  <c r="D20" i="51"/>
  <c r="C21" i="51"/>
  <c r="D21" i="51"/>
  <c r="C8" i="51"/>
  <c r="D8" i="51"/>
  <c r="C7" i="23"/>
  <c r="O7" i="23"/>
  <c r="C8" i="23"/>
  <c r="O8" i="23"/>
  <c r="C9" i="23"/>
  <c r="G9" i="23" s="1"/>
  <c r="C10" i="23"/>
  <c r="C11" i="23"/>
  <c r="C12" i="23"/>
  <c r="O12" i="23" s="1"/>
  <c r="C13" i="23"/>
  <c r="D13" i="23" s="1"/>
  <c r="C14" i="23"/>
  <c r="O14" i="23" s="1"/>
  <c r="C15" i="23"/>
  <c r="O15" i="23" s="1"/>
  <c r="G15" i="23"/>
  <c r="C16" i="23"/>
  <c r="G16" i="23"/>
  <c r="C17" i="23"/>
  <c r="C18" i="23"/>
  <c r="G18" i="23" s="1"/>
  <c r="D18" i="23"/>
  <c r="C19" i="23"/>
  <c r="C20" i="23"/>
  <c r="O20" i="23" s="1"/>
  <c r="C8" i="24"/>
  <c r="D8" i="24"/>
  <c r="C9" i="24"/>
  <c r="D9" i="24" s="1"/>
  <c r="C10" i="24"/>
  <c r="D10" i="24"/>
  <c r="C11" i="24"/>
  <c r="D11" i="24" s="1"/>
  <c r="C12" i="24"/>
  <c r="D12" i="24" s="1"/>
  <c r="C13" i="24"/>
  <c r="D13" i="24" s="1"/>
  <c r="C14" i="24"/>
  <c r="D14" i="24"/>
  <c r="C15" i="24"/>
  <c r="C16" i="24"/>
  <c r="D16" i="24"/>
  <c r="C17" i="24"/>
  <c r="D17" i="24"/>
  <c r="C18" i="24"/>
  <c r="D18" i="24"/>
  <c r="C19" i="24"/>
  <c r="D19" i="24"/>
  <c r="C20" i="24"/>
  <c r="D20" i="24"/>
  <c r="D15" i="24"/>
  <c r="C7" i="24"/>
  <c r="D7" i="24" s="1"/>
  <c r="J18" i="25"/>
  <c r="H20" i="25"/>
  <c r="P14" i="17"/>
  <c r="P19" i="17"/>
  <c r="N10" i="17"/>
  <c r="N11" i="17"/>
  <c r="L14" i="17"/>
  <c r="L20" i="17"/>
  <c r="J9" i="17"/>
  <c r="J12" i="17"/>
  <c r="H17" i="17"/>
  <c r="F10" i="17"/>
  <c r="F12" i="17"/>
  <c r="E7" i="17"/>
  <c r="J7" i="17"/>
  <c r="C7" i="17"/>
  <c r="P7" i="17" s="1"/>
  <c r="D8" i="18"/>
  <c r="N8" i="18"/>
  <c r="D9" i="18"/>
  <c r="N9" i="18" s="1"/>
  <c r="D10" i="18"/>
  <c r="N10" i="18" s="1"/>
  <c r="D11" i="18"/>
  <c r="N11" i="18" s="1"/>
  <c r="D12" i="18"/>
  <c r="N12" i="18"/>
  <c r="D13" i="18"/>
  <c r="N13" i="18" s="1"/>
  <c r="D14" i="18"/>
  <c r="N14" i="18"/>
  <c r="D15" i="18"/>
  <c r="N15" i="18" s="1"/>
  <c r="D16" i="18"/>
  <c r="N16" i="18" s="1"/>
  <c r="D17" i="18"/>
  <c r="N17" i="18" s="1"/>
  <c r="D18" i="18"/>
  <c r="N18" i="18"/>
  <c r="D19" i="18"/>
  <c r="N19" i="18" s="1"/>
  <c r="D20" i="18"/>
  <c r="N20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D7" i="18"/>
  <c r="N7" i="18"/>
  <c r="C7" i="18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7" i="19"/>
  <c r="S13" i="19"/>
  <c r="S15" i="19"/>
  <c r="Q11" i="19"/>
  <c r="Q12" i="19"/>
  <c r="Q18" i="19"/>
  <c r="Q19" i="19"/>
  <c r="O12" i="19"/>
  <c r="O15" i="19"/>
  <c r="O18" i="19"/>
  <c r="O19" i="19"/>
  <c r="M12" i="19"/>
  <c r="M15" i="19"/>
  <c r="M18" i="19"/>
  <c r="K11" i="19"/>
  <c r="K19" i="19"/>
  <c r="I12" i="19"/>
  <c r="I13" i="19"/>
  <c r="I19" i="19"/>
  <c r="G11" i="19"/>
  <c r="E7" i="19"/>
  <c r="G7" i="19"/>
  <c r="E8" i="46"/>
  <c r="M9" i="46"/>
  <c r="M10" i="46"/>
  <c r="M11" i="46"/>
  <c r="M12" i="46"/>
  <c r="M13" i="46"/>
  <c r="M14" i="46"/>
  <c r="M15" i="46"/>
  <c r="M16" i="46"/>
  <c r="M17" i="46"/>
  <c r="M18" i="46"/>
  <c r="M19" i="46"/>
  <c r="M20" i="46"/>
  <c r="M21" i="46"/>
  <c r="N9" i="46"/>
  <c r="Q9" i="46"/>
  <c r="J9" i="46"/>
  <c r="N10" i="46"/>
  <c r="Q10" i="46" s="1"/>
  <c r="P10" i="46"/>
  <c r="N11" i="46"/>
  <c r="P11" i="46"/>
  <c r="N12" i="46"/>
  <c r="P12" i="46"/>
  <c r="N13" i="46"/>
  <c r="Q13" i="46" s="1"/>
  <c r="N14" i="46"/>
  <c r="Q14" i="46"/>
  <c r="N15" i="46"/>
  <c r="J15" i="46" s="1"/>
  <c r="N16" i="46"/>
  <c r="J16" i="46" s="1"/>
  <c r="N17" i="46"/>
  <c r="J17" i="46" s="1"/>
  <c r="N18" i="46"/>
  <c r="Q18" i="46" s="1"/>
  <c r="P18" i="46"/>
  <c r="N19" i="46"/>
  <c r="Q19" i="46" s="1"/>
  <c r="N20" i="46"/>
  <c r="P20" i="46"/>
  <c r="N21" i="46"/>
  <c r="P21" i="46" s="1"/>
  <c r="Q21" i="46"/>
  <c r="N8" i="46"/>
  <c r="P8" i="46" s="1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C9" i="20"/>
  <c r="C10" i="20"/>
  <c r="R10" i="20"/>
  <c r="C11" i="20"/>
  <c r="L11" i="20" s="1"/>
  <c r="C12" i="20"/>
  <c r="Q12" i="46" s="1"/>
  <c r="C13" i="20"/>
  <c r="P13" i="20" s="1"/>
  <c r="C14" i="20"/>
  <c r="C15" i="20"/>
  <c r="C16" i="20"/>
  <c r="C17" i="20"/>
  <c r="P17" i="20" s="1"/>
  <c r="C18" i="20"/>
  <c r="C19" i="20"/>
  <c r="C20" i="20"/>
  <c r="H20" i="20" s="1"/>
  <c r="C21" i="20"/>
  <c r="J21" i="20" s="1"/>
  <c r="C8" i="20"/>
  <c r="F8" i="20" s="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N8" i="21"/>
  <c r="N9" i="21"/>
  <c r="N10" i="21"/>
  <c r="N11" i="21"/>
  <c r="N12" i="21"/>
  <c r="N14" i="21"/>
  <c r="N15" i="21"/>
  <c r="N16" i="21"/>
  <c r="N17" i="21"/>
  <c r="N18" i="21"/>
  <c r="N20" i="21"/>
  <c r="P7" i="21"/>
  <c r="N7" i="21"/>
  <c r="L8" i="21"/>
  <c r="L9" i="21"/>
  <c r="L10" i="21"/>
  <c r="L11" i="21"/>
  <c r="L12" i="21"/>
  <c r="L14" i="21"/>
  <c r="L15" i="21"/>
  <c r="L16" i="21"/>
  <c r="L17" i="21"/>
  <c r="L18" i="21"/>
  <c r="L20" i="21"/>
  <c r="L7" i="21"/>
  <c r="J8" i="21"/>
  <c r="J9" i="21"/>
  <c r="J10" i="21"/>
  <c r="J11" i="21"/>
  <c r="J12" i="21"/>
  <c r="J14" i="21"/>
  <c r="J15" i="21"/>
  <c r="J16" i="21"/>
  <c r="J17" i="21"/>
  <c r="J18" i="21"/>
  <c r="J19" i="21"/>
  <c r="J20" i="21"/>
  <c r="J7" i="21"/>
  <c r="H8" i="21"/>
  <c r="H9" i="21"/>
  <c r="H10" i="21"/>
  <c r="H12" i="21"/>
  <c r="H13" i="21"/>
  <c r="H14" i="21"/>
  <c r="H15" i="21"/>
  <c r="H16" i="21"/>
  <c r="H17" i="21"/>
  <c r="H18" i="21"/>
  <c r="H19" i="21"/>
  <c r="H20" i="21"/>
  <c r="H7" i="2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5" i="12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5" i="13"/>
  <c r="X15" i="49"/>
  <c r="X16" i="49"/>
  <c r="X19" i="49"/>
  <c r="X20" i="4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5" i="9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5" i="10"/>
  <c r="I5" i="5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5" i="6"/>
  <c r="I7" i="22"/>
  <c r="I8" i="22"/>
  <c r="I9" i="22"/>
  <c r="I10" i="22"/>
  <c r="I11" i="22"/>
  <c r="I13" i="22"/>
  <c r="I14" i="22"/>
  <c r="I15" i="22"/>
  <c r="I16" i="22"/>
  <c r="I17" i="22"/>
  <c r="I19" i="22"/>
  <c r="G7" i="22"/>
  <c r="G8" i="22"/>
  <c r="G9" i="22"/>
  <c r="G10" i="22"/>
  <c r="G11" i="22"/>
  <c r="G13" i="22"/>
  <c r="G14" i="22"/>
  <c r="G15" i="22"/>
  <c r="G16" i="22"/>
  <c r="G17" i="22"/>
  <c r="G19" i="22"/>
  <c r="E7" i="22"/>
  <c r="E8" i="22"/>
  <c r="E9" i="22"/>
  <c r="E10" i="22"/>
  <c r="E11" i="22"/>
  <c r="E13" i="22"/>
  <c r="E14" i="22"/>
  <c r="E15" i="22"/>
  <c r="E16" i="22"/>
  <c r="E17" i="22"/>
  <c r="E19" i="22"/>
  <c r="I6" i="22"/>
  <c r="G6" i="22"/>
  <c r="E6" i="22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1"/>
  <c r="C6" i="11"/>
  <c r="D6" i="11" s="1"/>
  <c r="C7" i="11"/>
  <c r="F7" i="11"/>
  <c r="C8" i="11"/>
  <c r="F8" i="11"/>
  <c r="C9" i="11"/>
  <c r="D9" i="11" s="1"/>
  <c r="H9" i="11"/>
  <c r="C10" i="11"/>
  <c r="L10" i="11"/>
  <c r="C11" i="11"/>
  <c r="L11" i="11"/>
  <c r="C12" i="11"/>
  <c r="L12" i="11" s="1"/>
  <c r="C13" i="11"/>
  <c r="L13" i="11" s="1"/>
  <c r="C14" i="11"/>
  <c r="L14" i="11"/>
  <c r="C15" i="11"/>
  <c r="F15" i="11" s="1"/>
  <c r="L15" i="11"/>
  <c r="C16" i="11"/>
  <c r="F16" i="11"/>
  <c r="C17" i="11"/>
  <c r="H17" i="11"/>
  <c r="D17" i="11"/>
  <c r="C18" i="11"/>
  <c r="F18" i="11" s="1"/>
  <c r="C8" i="49"/>
  <c r="P8" i="49" s="1"/>
  <c r="L8" i="49"/>
  <c r="T8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5" i="5"/>
  <c r="C10" i="47"/>
  <c r="N10" i="47" s="1"/>
  <c r="C11" i="47"/>
  <c r="N11" i="47" s="1"/>
  <c r="C12" i="47"/>
  <c r="N12" i="47" s="1"/>
  <c r="C13" i="47"/>
  <c r="C14" i="47"/>
  <c r="F14" i="47" s="1"/>
  <c r="N14" i="47"/>
  <c r="C15" i="47"/>
  <c r="F15" i="47" s="1"/>
  <c r="N15" i="47"/>
  <c r="C16" i="47"/>
  <c r="N16" i="47"/>
  <c r="C17" i="47"/>
  <c r="C18" i="47"/>
  <c r="N18" i="47"/>
  <c r="C19" i="47"/>
  <c r="C20" i="47"/>
  <c r="R7" i="49"/>
  <c r="X10" i="8"/>
  <c r="X11" i="8"/>
  <c r="T12" i="8"/>
  <c r="L13" i="8"/>
  <c r="N16" i="8"/>
  <c r="X19" i="8"/>
  <c r="T20" i="8"/>
  <c r="C7" i="8"/>
  <c r="C8" i="47"/>
  <c r="C9" i="47"/>
  <c r="N9" i="47" s="1"/>
  <c r="J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D8" i="47"/>
  <c r="F8" i="47" s="1"/>
  <c r="D9" i="47"/>
  <c r="F9" i="47" s="1"/>
  <c r="D10" i="47"/>
  <c r="F10" i="47"/>
  <c r="D11" i="47"/>
  <c r="D12" i="47"/>
  <c r="D13" i="47"/>
  <c r="F13" i="47" s="1"/>
  <c r="D14" i="47"/>
  <c r="D15" i="47"/>
  <c r="D16" i="47"/>
  <c r="F16" i="47" s="1"/>
  <c r="D17" i="47"/>
  <c r="F17" i="47" s="1"/>
  <c r="D18" i="47"/>
  <c r="F18" i="47" s="1"/>
  <c r="D19" i="47"/>
  <c r="D20" i="47"/>
  <c r="C10" i="1"/>
  <c r="C18" i="1"/>
  <c r="N9" i="1"/>
  <c r="N13" i="1"/>
  <c r="N17" i="1"/>
  <c r="F6" i="29"/>
  <c r="J10" i="1"/>
  <c r="J17" i="1"/>
  <c r="J7" i="1"/>
  <c r="E7" i="47"/>
  <c r="D7" i="47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8" i="1"/>
  <c r="F8" i="1" s="1"/>
  <c r="D9" i="1"/>
  <c r="F9" i="1" s="1"/>
  <c r="R9" i="1"/>
  <c r="D10" i="1"/>
  <c r="F10" i="1" s="1"/>
  <c r="R10" i="1"/>
  <c r="D11" i="1"/>
  <c r="D12" i="1"/>
  <c r="D13" i="1"/>
  <c r="R13" i="1"/>
  <c r="D14" i="1"/>
  <c r="R14" i="1" s="1"/>
  <c r="D15" i="1"/>
  <c r="F15" i="1" s="1"/>
  <c r="R15" i="1"/>
  <c r="D16" i="1"/>
  <c r="R16" i="1" s="1"/>
  <c r="D17" i="1"/>
  <c r="R17" i="1" s="1"/>
  <c r="D18" i="1"/>
  <c r="F18" i="1" s="1"/>
  <c r="D19" i="1"/>
  <c r="D20" i="1"/>
  <c r="R20" i="1" s="1"/>
  <c r="C11" i="1"/>
  <c r="C15" i="1"/>
  <c r="C19" i="1"/>
  <c r="F19" i="1"/>
  <c r="E7" i="1"/>
  <c r="D7" i="1"/>
  <c r="R7" i="1" s="1"/>
  <c r="C7" i="1"/>
  <c r="J8" i="1"/>
  <c r="J9" i="1"/>
  <c r="J13" i="1"/>
  <c r="D5" i="12"/>
  <c r="D7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D6" i="12"/>
  <c r="D8" i="12"/>
  <c r="D9" i="12"/>
  <c r="D10" i="12"/>
  <c r="D11" i="12"/>
  <c r="D12" i="12"/>
  <c r="D13" i="12"/>
  <c r="D14" i="12"/>
  <c r="D15" i="12"/>
  <c r="D16" i="12"/>
  <c r="D17" i="12"/>
  <c r="D18" i="12"/>
  <c r="L5" i="12"/>
  <c r="J5" i="12"/>
  <c r="H5" i="12"/>
  <c r="F5" i="12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L5" i="13"/>
  <c r="J5" i="13"/>
  <c r="H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F5" i="13"/>
  <c r="D5" i="13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F6" i="14"/>
  <c r="F7" i="14"/>
  <c r="F8" i="14"/>
  <c r="F9" i="14"/>
  <c r="F10" i="14"/>
  <c r="F11" i="14"/>
  <c r="F12" i="14"/>
  <c r="F13" i="14"/>
  <c r="F14" i="14"/>
  <c r="F15" i="14"/>
  <c r="F17" i="14"/>
  <c r="F18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H5" i="14"/>
  <c r="F5" i="14"/>
  <c r="D5" i="14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H5" i="15"/>
  <c r="F5" i="15"/>
  <c r="D5" i="15"/>
  <c r="V8" i="49"/>
  <c r="V9" i="49"/>
  <c r="V10" i="49"/>
  <c r="V11" i="49"/>
  <c r="V12" i="49"/>
  <c r="V13" i="49"/>
  <c r="V14" i="49"/>
  <c r="V15" i="49"/>
  <c r="V16" i="49"/>
  <c r="V17" i="49"/>
  <c r="V18" i="49"/>
  <c r="V19" i="49"/>
  <c r="V20" i="49"/>
  <c r="T11" i="49"/>
  <c r="T19" i="49"/>
  <c r="T20" i="49"/>
  <c r="R10" i="49"/>
  <c r="R11" i="49"/>
  <c r="R16" i="49"/>
  <c r="R19" i="49"/>
  <c r="R20" i="49"/>
  <c r="P11" i="49"/>
  <c r="P15" i="49"/>
  <c r="P16" i="49"/>
  <c r="P18" i="49"/>
  <c r="P19" i="49"/>
  <c r="P20" i="49"/>
  <c r="N11" i="49"/>
  <c r="N15" i="49"/>
  <c r="N16" i="49"/>
  <c r="N19" i="49"/>
  <c r="N20" i="49"/>
  <c r="V7" i="49"/>
  <c r="L11" i="49"/>
  <c r="L12" i="49"/>
  <c r="L15" i="49"/>
  <c r="L16" i="49"/>
  <c r="L19" i="49"/>
  <c r="L20" i="49"/>
  <c r="J11" i="49"/>
  <c r="J12" i="49"/>
  <c r="J15" i="49"/>
  <c r="J16" i="49"/>
  <c r="J19" i="49"/>
  <c r="J20" i="49"/>
  <c r="H11" i="49"/>
  <c r="H12" i="49"/>
  <c r="H15" i="49"/>
  <c r="H16" i="49"/>
  <c r="H19" i="49"/>
  <c r="H20" i="49"/>
  <c r="F10" i="49"/>
  <c r="F11" i="49"/>
  <c r="F12" i="49"/>
  <c r="F15" i="49"/>
  <c r="F16" i="49"/>
  <c r="F19" i="49"/>
  <c r="F20" i="49"/>
  <c r="D11" i="49"/>
  <c r="D12" i="49"/>
  <c r="D15" i="49"/>
  <c r="D16" i="49"/>
  <c r="D19" i="49"/>
  <c r="D20" i="49"/>
  <c r="R8" i="8"/>
  <c r="R11" i="8"/>
  <c r="R16" i="8"/>
  <c r="R20" i="8"/>
  <c r="P9" i="8"/>
  <c r="N8" i="8"/>
  <c r="N19" i="8"/>
  <c r="L9" i="8"/>
  <c r="J13" i="8"/>
  <c r="J16" i="8"/>
  <c r="H13" i="8"/>
  <c r="F8" i="8"/>
  <c r="V7" i="8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L5" i="9"/>
  <c r="J5" i="9"/>
  <c r="H5" i="9"/>
  <c r="F5" i="9"/>
  <c r="D5" i="9"/>
  <c r="L5" i="10"/>
  <c r="J5" i="10"/>
  <c r="H5" i="10"/>
  <c r="F5" i="10"/>
  <c r="D5" i="10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J8" i="47"/>
  <c r="J9" i="47"/>
  <c r="J10" i="47"/>
  <c r="J11" i="47"/>
  <c r="J12" i="47"/>
  <c r="J13" i="47"/>
  <c r="J14" i="47"/>
  <c r="J15" i="47"/>
  <c r="J16" i="47"/>
  <c r="J17" i="47"/>
  <c r="J18" i="47"/>
  <c r="J19" i="47"/>
  <c r="J20" i="47"/>
  <c r="N8" i="1"/>
  <c r="N10" i="1"/>
  <c r="N11" i="1"/>
  <c r="N12" i="1"/>
  <c r="N14" i="1"/>
  <c r="N15" i="1"/>
  <c r="N16" i="1"/>
  <c r="N18" i="1"/>
  <c r="N19" i="1"/>
  <c r="N20" i="1"/>
  <c r="J11" i="1"/>
  <c r="J12" i="1"/>
  <c r="J14" i="1"/>
  <c r="J15" i="1"/>
  <c r="J16" i="1"/>
  <c r="J18" i="1"/>
  <c r="J19" i="1"/>
  <c r="D5" i="5"/>
  <c r="F5" i="6"/>
  <c r="D5" i="6"/>
  <c r="R11" i="1"/>
  <c r="R19" i="1"/>
  <c r="N7" i="1"/>
  <c r="T8" i="49"/>
  <c r="H7" i="49"/>
  <c r="F7" i="49"/>
  <c r="N7" i="49"/>
  <c r="D7" i="49"/>
  <c r="L7" i="49"/>
  <c r="P7" i="49"/>
  <c r="J7" i="49"/>
  <c r="H20" i="8"/>
  <c r="H8" i="8"/>
  <c r="L20" i="8"/>
  <c r="L16" i="8"/>
  <c r="L8" i="8"/>
  <c r="N14" i="8"/>
  <c r="P16" i="8"/>
  <c r="P12" i="8"/>
  <c r="C7" i="47"/>
  <c r="F7" i="47" s="1"/>
  <c r="N17" i="47"/>
  <c r="N13" i="47"/>
  <c r="N20" i="47"/>
  <c r="F20" i="47"/>
  <c r="C14" i="1"/>
  <c r="F14" i="1"/>
  <c r="C20" i="1"/>
  <c r="F20" i="1" s="1"/>
  <c r="C16" i="1"/>
  <c r="C12" i="1"/>
  <c r="C8" i="1"/>
  <c r="C13" i="1"/>
  <c r="F13" i="1"/>
  <c r="C9" i="1"/>
  <c r="C17" i="1"/>
  <c r="J20" i="1"/>
  <c r="G7" i="23"/>
  <c r="L7" i="17"/>
  <c r="H7" i="17"/>
  <c r="J10" i="8"/>
  <c r="F17" i="8"/>
  <c r="H10" i="8"/>
  <c r="L17" i="8"/>
  <c r="N13" i="8"/>
  <c r="R13" i="8"/>
  <c r="T16" i="8"/>
  <c r="T9" i="8"/>
  <c r="P20" i="8"/>
  <c r="D16" i="8"/>
  <c r="D19" i="8"/>
  <c r="D13" i="8"/>
  <c r="F16" i="8"/>
  <c r="N20" i="8"/>
  <c r="P17" i="8"/>
  <c r="R10" i="8"/>
  <c r="X13" i="8"/>
  <c r="T13" i="8"/>
  <c r="J17" i="8"/>
  <c r="L10" i="8"/>
  <c r="P13" i="8"/>
  <c r="D17" i="8"/>
  <c r="D11" i="8"/>
  <c r="F20" i="8"/>
  <c r="N17" i="8"/>
  <c r="T19" i="8"/>
  <c r="X20" i="8"/>
  <c r="X16" i="8"/>
  <c r="H16" i="8"/>
  <c r="D20" i="8"/>
  <c r="F13" i="8"/>
  <c r="H17" i="8"/>
  <c r="J20" i="8"/>
  <c r="P14" i="8"/>
  <c r="R17" i="8"/>
  <c r="R14" i="8"/>
  <c r="T17" i="8"/>
  <c r="L6" i="11"/>
  <c r="F6" i="11"/>
  <c r="J6" i="11"/>
  <c r="H6" i="11"/>
  <c r="D7" i="23"/>
  <c r="N7" i="17"/>
  <c r="Q7" i="19"/>
  <c r="O7" i="19"/>
  <c r="S7" i="19"/>
  <c r="I7" i="19"/>
  <c r="K7" i="19"/>
  <c r="G18" i="19"/>
  <c r="I14" i="19"/>
  <c r="I10" i="19"/>
  <c r="M20" i="19"/>
  <c r="K18" i="19"/>
  <c r="K14" i="19"/>
  <c r="M13" i="19"/>
  <c r="D7" i="31"/>
  <c r="F7" i="29"/>
  <c r="D6" i="31"/>
  <c r="M7" i="19"/>
  <c r="F7" i="17"/>
  <c r="R7" i="17"/>
  <c r="T7" i="49"/>
  <c r="H7" i="8"/>
  <c r="T7" i="8"/>
  <c r="N7" i="8"/>
  <c r="X7" i="8"/>
  <c r="J7" i="8"/>
  <c r="H8" i="3"/>
  <c r="O9" i="23"/>
  <c r="H10" i="20"/>
  <c r="L10" i="20"/>
  <c r="N10" i="20"/>
  <c r="F10" i="20"/>
  <c r="P10" i="20"/>
  <c r="J10" i="20"/>
  <c r="H7" i="11"/>
  <c r="D7" i="11"/>
  <c r="L7" i="11"/>
  <c r="J7" i="11"/>
  <c r="D9" i="49"/>
  <c r="G8" i="23"/>
  <c r="D8" i="23"/>
  <c r="F8" i="17"/>
  <c r="J8" i="17"/>
  <c r="R8" i="17"/>
  <c r="P8" i="17"/>
  <c r="J9" i="20"/>
  <c r="N9" i="20"/>
  <c r="R9" i="20"/>
  <c r="F9" i="20"/>
  <c r="H9" i="20"/>
  <c r="L9" i="20"/>
  <c r="K12" i="19"/>
  <c r="S12" i="19"/>
  <c r="F13" i="20"/>
  <c r="F10" i="11"/>
  <c r="J10" i="11"/>
  <c r="H10" i="11"/>
  <c r="N12" i="49"/>
  <c r="P12" i="49"/>
  <c r="X12" i="49"/>
  <c r="R12" i="49"/>
  <c r="D10" i="3"/>
  <c r="N12" i="20"/>
  <c r="F9" i="11"/>
  <c r="F9" i="3"/>
  <c r="H9" i="3"/>
  <c r="J8" i="11"/>
  <c r="H16" i="3"/>
  <c r="J15" i="11"/>
  <c r="D15" i="11"/>
  <c r="D16" i="23"/>
  <c r="O16" i="23"/>
  <c r="D14" i="3"/>
  <c r="F14" i="3"/>
  <c r="F13" i="11"/>
  <c r="H13" i="11"/>
  <c r="J13" i="11"/>
  <c r="D13" i="11"/>
  <c r="T15" i="49"/>
  <c r="D14" i="23"/>
  <c r="G14" i="23"/>
  <c r="H13" i="17"/>
  <c r="J15" i="20"/>
  <c r="L15" i="20"/>
  <c r="N15" i="20"/>
  <c r="J14" i="8"/>
  <c r="F14" i="8"/>
  <c r="H12" i="3"/>
  <c r="F13" i="17"/>
  <c r="J13" i="17"/>
  <c r="L13" i="17"/>
  <c r="O13" i="19"/>
  <c r="L14" i="20"/>
  <c r="N14" i="20"/>
  <c r="F14" i="20"/>
  <c r="H14" i="20"/>
  <c r="P14" i="20"/>
  <c r="J14" i="20"/>
  <c r="D11" i="11"/>
  <c r="H11" i="11"/>
  <c r="F11" i="11"/>
  <c r="F17" i="3"/>
  <c r="S18" i="19"/>
  <c r="H19" i="20"/>
  <c r="F19" i="20"/>
  <c r="J19" i="20"/>
  <c r="L19" i="20"/>
  <c r="N19" i="20"/>
  <c r="P19" i="20"/>
  <c r="E20" i="4"/>
  <c r="D16" i="11"/>
  <c r="H16" i="11"/>
  <c r="J16" i="11"/>
  <c r="L16" i="11"/>
  <c r="F19" i="3"/>
  <c r="H19" i="3"/>
  <c r="G20" i="23"/>
  <c r="D20" i="23"/>
  <c r="R20" i="17"/>
  <c r="F20" i="17"/>
  <c r="J20" i="17"/>
  <c r="H21" i="20"/>
  <c r="D18" i="11"/>
  <c r="L18" i="11"/>
  <c r="J18" i="11"/>
  <c r="H18" i="11"/>
  <c r="D18" i="3"/>
  <c r="F18" i="3"/>
  <c r="D19" i="23"/>
  <c r="P20" i="20"/>
  <c r="L20" i="20"/>
  <c r="N20" i="20"/>
  <c r="J20" i="20"/>
  <c r="F17" i="11"/>
  <c r="J17" i="11"/>
  <c r="L17" i="11"/>
  <c r="N8" i="47"/>
  <c r="D15" i="23"/>
  <c r="C21" i="8"/>
  <c r="H21" i="8" s="1"/>
  <c r="N21" i="8"/>
  <c r="F12" i="20"/>
  <c r="H10" i="17"/>
  <c r="N21" i="21"/>
  <c r="H22" i="35"/>
  <c r="E20" i="22"/>
  <c r="P9" i="46"/>
  <c r="D13" i="17"/>
  <c r="J14" i="46"/>
  <c r="J13" i="46"/>
  <c r="D10" i="11"/>
  <c r="H14" i="17"/>
  <c r="R15" i="20"/>
  <c r="D12" i="11"/>
  <c r="F12" i="11"/>
  <c r="H12" i="11"/>
  <c r="J12" i="11"/>
  <c r="O18" i="23"/>
  <c r="H18" i="17"/>
  <c r="J19" i="46"/>
  <c r="J18" i="46"/>
  <c r="Q20" i="19"/>
  <c r="J21" i="46"/>
  <c r="J19" i="17"/>
  <c r="N21" i="18"/>
  <c r="D21" i="19"/>
  <c r="F12" i="47"/>
  <c r="D19" i="5"/>
  <c r="H16" i="20"/>
  <c r="F16" i="20"/>
  <c r="R16" i="20"/>
  <c r="C20" i="3"/>
  <c r="H20" i="3"/>
  <c r="F20" i="3"/>
  <c r="D12" i="3"/>
  <c r="P18" i="20"/>
  <c r="R18" i="20"/>
  <c r="N18" i="20"/>
  <c r="L18" i="20"/>
  <c r="H18" i="20"/>
  <c r="J18" i="20"/>
  <c r="P16" i="17"/>
  <c r="I22" i="35"/>
  <c r="L22" i="35"/>
  <c r="S20" i="19"/>
  <c r="D19" i="17"/>
  <c r="F19" i="47"/>
  <c r="N19" i="47"/>
  <c r="P9" i="20"/>
  <c r="M7" i="22"/>
  <c r="J8" i="46"/>
  <c r="M6" i="22"/>
  <c r="D19" i="6"/>
  <c r="M8" i="22"/>
  <c r="M11" i="22"/>
  <c r="J12" i="46"/>
  <c r="R12" i="20"/>
  <c r="L19" i="10"/>
  <c r="J15" i="8"/>
  <c r="F15" i="8"/>
  <c r="F15" i="20"/>
  <c r="E22" i="46"/>
  <c r="R14" i="20"/>
  <c r="M12" i="22"/>
  <c r="P16" i="20"/>
  <c r="M14" i="22"/>
  <c r="L17" i="20"/>
  <c r="N15" i="22"/>
  <c r="R19" i="20"/>
  <c r="N18" i="49"/>
  <c r="R18" i="49"/>
  <c r="F18" i="20"/>
  <c r="M16" i="22"/>
  <c r="P20" i="17"/>
  <c r="H20" i="17"/>
  <c r="N19" i="22"/>
  <c r="R20" i="20"/>
  <c r="M18" i="22"/>
  <c r="S8" i="19"/>
  <c r="G8" i="19"/>
  <c r="M8" i="19"/>
  <c r="I8" i="19"/>
  <c r="O10" i="23"/>
  <c r="G10" i="23"/>
  <c r="H17" i="49"/>
  <c r="N8" i="49"/>
  <c r="Z8" i="49"/>
  <c r="Y8" i="49"/>
  <c r="J16" i="20"/>
  <c r="N16" i="20"/>
  <c r="L16" i="20"/>
  <c r="O8" i="19"/>
  <c r="W21" i="21"/>
  <c r="R21" i="21"/>
  <c r="J14" i="11"/>
  <c r="D14" i="11"/>
  <c r="L11" i="17"/>
  <c r="H11" i="17"/>
  <c r="P21" i="8"/>
  <c r="H15" i="20"/>
  <c r="P15" i="20"/>
  <c r="O17" i="23"/>
  <c r="D17" i="23"/>
  <c r="G17" i="23"/>
  <c r="L14" i="8"/>
  <c r="H14" i="8"/>
  <c r="Z14" i="8"/>
  <c r="Y14" i="8"/>
  <c r="D14" i="8"/>
  <c r="T14" i="8"/>
  <c r="M14" i="19"/>
  <c r="S14" i="19"/>
  <c r="O14" i="19"/>
  <c r="G14" i="19"/>
  <c r="Q14" i="19"/>
  <c r="P18" i="17"/>
  <c r="L18" i="17"/>
  <c r="D18" i="17"/>
  <c r="R13" i="17"/>
  <c r="N13" i="17"/>
  <c r="F21" i="8"/>
  <c r="Y21" i="8"/>
  <c r="R16" i="17"/>
  <c r="N16" i="17"/>
  <c r="O19" i="23"/>
  <c r="G19" i="23"/>
  <c r="T17" i="49"/>
  <c r="L17" i="49"/>
  <c r="P17" i="49"/>
  <c r="Z17" i="49"/>
  <c r="D17" i="49"/>
  <c r="Y17" i="49"/>
  <c r="J17" i="49"/>
  <c r="H15" i="3"/>
  <c r="D15" i="3"/>
  <c r="F15" i="3"/>
  <c r="N17" i="49"/>
  <c r="J11" i="11"/>
  <c r="D8" i="11"/>
  <c r="Y15" i="8"/>
  <c r="R15" i="8"/>
  <c r="Z15" i="8"/>
  <c r="P15" i="8"/>
  <c r="N15" i="8"/>
  <c r="L15" i="8"/>
  <c r="H15" i="8"/>
  <c r="T21" i="8"/>
  <c r="H14" i="11"/>
  <c r="F17" i="49"/>
  <c r="L17" i="17"/>
  <c r="D17" i="17"/>
  <c r="H12" i="17"/>
  <c r="L12" i="17"/>
  <c r="P12" i="17"/>
  <c r="D12" i="17"/>
  <c r="P17" i="46"/>
  <c r="Q17" i="46"/>
  <c r="Y10" i="49"/>
  <c r="J10" i="49"/>
  <c r="L10" i="49"/>
  <c r="Z10" i="49"/>
  <c r="P10" i="49"/>
  <c r="D10" i="49"/>
  <c r="D10" i="23"/>
  <c r="L21" i="8"/>
  <c r="F14" i="11"/>
  <c r="J17" i="20"/>
  <c r="I17" i="19"/>
  <c r="R12" i="1"/>
  <c r="F12" i="1"/>
  <c r="P14" i="46"/>
  <c r="K8" i="19"/>
  <c r="H8" i="11"/>
  <c r="F16" i="17"/>
  <c r="T15" i="8"/>
  <c r="D15" i="8"/>
  <c r="F17" i="20"/>
  <c r="R17" i="49"/>
  <c r="F11" i="1"/>
  <c r="P12" i="20"/>
  <c r="L12" i="20"/>
  <c r="T10" i="8"/>
  <c r="Z10" i="8"/>
  <c r="N10" i="8"/>
  <c r="Y10" i="8"/>
  <c r="P10" i="8"/>
  <c r="D10" i="8"/>
  <c r="F10" i="8"/>
  <c r="I11" i="19"/>
  <c r="O11" i="19"/>
  <c r="S11" i="19"/>
  <c r="M11" i="19"/>
  <c r="D15" i="17"/>
  <c r="L15" i="17"/>
  <c r="N19" i="17"/>
  <c r="R19" i="17"/>
  <c r="F19" i="17"/>
  <c r="J10" i="17"/>
  <c r="R10" i="17"/>
  <c r="J11" i="46"/>
  <c r="O11" i="23"/>
  <c r="D11" i="23"/>
  <c r="R17" i="20"/>
  <c r="N17" i="20"/>
  <c r="Q16" i="19"/>
  <c r="N10" i="22"/>
  <c r="P11" i="17"/>
  <c r="H17" i="20"/>
  <c r="H10" i="49"/>
  <c r="N10" i="49"/>
  <c r="N8" i="20"/>
  <c r="J20" i="46"/>
  <c r="Q20" i="46"/>
  <c r="Q8" i="19"/>
  <c r="Z19" i="8"/>
  <c r="Y19" i="8"/>
  <c r="J19" i="8"/>
  <c r="H19" i="8"/>
  <c r="P19" i="8"/>
  <c r="L19" i="8"/>
  <c r="R19" i="8"/>
  <c r="F19" i="8"/>
  <c r="Z18" i="49"/>
  <c r="Y18" i="49"/>
  <c r="X18" i="49"/>
  <c r="D18" i="49"/>
  <c r="J16" i="17"/>
  <c r="S16" i="19"/>
  <c r="P7" i="8"/>
  <c r="Z7" i="8"/>
  <c r="R7" i="8"/>
  <c r="Y7" i="8"/>
  <c r="L7" i="8"/>
  <c r="D7" i="8"/>
  <c r="F7" i="8"/>
  <c r="R18" i="17"/>
  <c r="N18" i="17"/>
  <c r="G20" i="22"/>
  <c r="G11" i="23"/>
  <c r="L8" i="11"/>
  <c r="K15" i="19"/>
  <c r="R21" i="20"/>
  <c r="L14" i="49"/>
  <c r="O20" i="19"/>
  <c r="F17" i="17"/>
  <c r="J8" i="8"/>
  <c r="X8" i="8"/>
  <c r="G19" i="19"/>
  <c r="J17" i="17"/>
  <c r="M13" i="22"/>
  <c r="N21" i="20"/>
  <c r="H18" i="8"/>
  <c r="D9" i="8"/>
  <c r="R9" i="8"/>
  <c r="K20" i="19"/>
  <c r="Q13" i="19"/>
  <c r="N17" i="17"/>
  <c r="D13" i="3"/>
  <c r="Y12" i="8"/>
  <c r="R11" i="17"/>
  <c r="H9" i="8"/>
  <c r="P8" i="8"/>
  <c r="D8" i="8"/>
  <c r="N9" i="8"/>
  <c r="K9" i="19"/>
  <c r="Q9" i="19"/>
  <c r="F11" i="17"/>
  <c r="N9" i="17"/>
  <c r="G15" i="19"/>
  <c r="D10" i="17"/>
  <c r="Y9" i="8"/>
  <c r="Y8" i="8"/>
  <c r="E21" i="19"/>
  <c r="I21" i="19" s="1"/>
  <c r="M9" i="19"/>
  <c r="F9" i="8"/>
  <c r="I15" i="19"/>
  <c r="M19" i="19"/>
  <c r="L10" i="17"/>
  <c r="R9" i="17"/>
  <c r="N9" i="22"/>
  <c r="Z14" i="49"/>
  <c r="J9" i="8"/>
  <c r="N21" i="17" l="1"/>
  <c r="R21" i="17"/>
  <c r="F21" i="17"/>
  <c r="P22" i="46"/>
  <c r="D21" i="17"/>
  <c r="P21" i="17"/>
  <c r="L21" i="17"/>
  <c r="H21" i="17"/>
  <c r="R21" i="49"/>
  <c r="N21" i="49"/>
  <c r="L21" i="49"/>
  <c r="Z21" i="49"/>
  <c r="J21" i="49"/>
  <c r="D21" i="49"/>
  <c r="H21" i="49"/>
  <c r="F21" i="49"/>
  <c r="Y21" i="49"/>
  <c r="P21" i="49"/>
  <c r="J19" i="11"/>
  <c r="D21" i="23"/>
  <c r="G21" i="23"/>
  <c r="O21" i="23"/>
  <c r="R8" i="20"/>
  <c r="X21" i="8"/>
  <c r="C19" i="11"/>
  <c r="F19" i="9"/>
  <c r="J8" i="20"/>
  <c r="J19" i="9"/>
  <c r="F8" i="49"/>
  <c r="F14" i="17"/>
  <c r="T9" i="49"/>
  <c r="K10" i="19"/>
  <c r="H8" i="49"/>
  <c r="D13" i="49"/>
  <c r="F11" i="47"/>
  <c r="L8" i="17"/>
  <c r="H10" i="3"/>
  <c r="X10" i="49"/>
  <c r="Y11" i="49"/>
  <c r="J21" i="47"/>
  <c r="L13" i="20"/>
  <c r="Y14" i="49"/>
  <c r="F20" i="29"/>
  <c r="T14" i="49"/>
  <c r="D7" i="3"/>
  <c r="C21" i="1"/>
  <c r="F13" i="49"/>
  <c r="D16" i="17"/>
  <c r="N14" i="49"/>
  <c r="I16" i="19"/>
  <c r="L18" i="49"/>
  <c r="J21" i="8"/>
  <c r="M17" i="19"/>
  <c r="S17" i="19"/>
  <c r="D18" i="8"/>
  <c r="P18" i="8"/>
  <c r="O9" i="19"/>
  <c r="D21" i="8"/>
  <c r="J18" i="49"/>
  <c r="H8" i="20"/>
  <c r="G17" i="19"/>
  <c r="J8" i="49"/>
  <c r="J21" i="17"/>
  <c r="F19" i="10"/>
  <c r="H19" i="12"/>
  <c r="P8" i="20"/>
  <c r="D19" i="9"/>
  <c r="X8" i="49"/>
  <c r="L21" i="21"/>
  <c r="F20" i="20"/>
  <c r="F17" i="1"/>
  <c r="J9" i="11"/>
  <c r="F9" i="49"/>
  <c r="N11" i="8"/>
  <c r="N12" i="8"/>
  <c r="H12" i="8"/>
  <c r="P11" i="8"/>
  <c r="R18" i="1"/>
  <c r="X13" i="49"/>
  <c r="N15" i="17"/>
  <c r="Y18" i="8"/>
  <c r="O21" i="19"/>
  <c r="N19" i="12"/>
  <c r="H15" i="17"/>
  <c r="L19" i="12"/>
  <c r="J18" i="8"/>
  <c r="K17" i="19"/>
  <c r="D21" i="47"/>
  <c r="F21" i="47" s="1"/>
  <c r="D19" i="14"/>
  <c r="D8" i="49"/>
  <c r="P21" i="20"/>
  <c r="L9" i="11"/>
  <c r="J13" i="20"/>
  <c r="R9" i="49"/>
  <c r="D6" i="3"/>
  <c r="J11" i="8"/>
  <c r="N7" i="47"/>
  <c r="F12" i="8"/>
  <c r="J9" i="49"/>
  <c r="F19" i="13"/>
  <c r="X11" i="49"/>
  <c r="G10" i="19"/>
  <c r="F18" i="17"/>
  <c r="X14" i="49"/>
  <c r="H19" i="9"/>
  <c r="D19" i="13"/>
  <c r="F7" i="1"/>
  <c r="L5" i="11"/>
  <c r="M21" i="19"/>
  <c r="N13" i="49"/>
  <c r="J11" i="20"/>
  <c r="R12" i="8"/>
  <c r="T18" i="49"/>
  <c r="L8" i="20"/>
  <c r="M16" i="19"/>
  <c r="R21" i="8"/>
  <c r="S9" i="19"/>
  <c r="L18" i="8"/>
  <c r="L12" i="8"/>
  <c r="Q8" i="46"/>
  <c r="G16" i="19"/>
  <c r="G12" i="23"/>
  <c r="Q15" i="46"/>
  <c r="R8" i="49"/>
  <c r="N21" i="1"/>
  <c r="J12" i="20"/>
  <c r="L21" i="20"/>
  <c r="H15" i="11"/>
  <c r="N13" i="20"/>
  <c r="L9" i="49"/>
  <c r="H9" i="17"/>
  <c r="H6" i="3"/>
  <c r="H11" i="8"/>
  <c r="F16" i="1"/>
  <c r="D12" i="8"/>
  <c r="F11" i="8"/>
  <c r="H13" i="49"/>
  <c r="R13" i="49"/>
  <c r="F19" i="15"/>
  <c r="R13" i="20"/>
  <c r="P16" i="46"/>
  <c r="G9" i="19"/>
  <c r="F15" i="17"/>
  <c r="O13" i="23"/>
  <c r="H7" i="3"/>
  <c r="Z18" i="8"/>
  <c r="P14" i="49"/>
  <c r="N9" i="49"/>
  <c r="S10" i="19"/>
  <c r="R15" i="17"/>
  <c r="T21" i="47"/>
  <c r="U21" i="47" s="1"/>
  <c r="H22" i="46"/>
  <c r="Y16" i="8"/>
  <c r="T18" i="8"/>
  <c r="H19" i="14"/>
  <c r="R14" i="49"/>
  <c r="F21" i="20"/>
  <c r="P15" i="46"/>
  <c r="D12" i="23"/>
  <c r="Z13" i="49"/>
  <c r="O16" i="19"/>
  <c r="H8" i="17"/>
  <c r="J14" i="17"/>
  <c r="F19" i="5"/>
  <c r="V21" i="21"/>
  <c r="F14" i="49"/>
  <c r="L13" i="49"/>
  <c r="J19" i="10"/>
  <c r="Z11" i="8"/>
  <c r="N20" i="22"/>
  <c r="H13" i="20"/>
  <c r="F18" i="8"/>
  <c r="D19" i="10"/>
  <c r="G21" i="19"/>
  <c r="O10" i="19"/>
  <c r="F11" i="20"/>
  <c r="H12" i="20"/>
  <c r="T21" i="49"/>
  <c r="C22" i="20"/>
  <c r="Q22" i="46" s="1"/>
  <c r="G13" i="23"/>
  <c r="J10" i="46"/>
  <c r="P11" i="20"/>
  <c r="D5" i="11"/>
  <c r="N18" i="8"/>
  <c r="J12" i="8"/>
  <c r="R8" i="1"/>
  <c r="F5" i="11"/>
  <c r="P19" i="46"/>
  <c r="K13" i="19"/>
  <c r="X9" i="8"/>
  <c r="T16" i="49"/>
  <c r="N12" i="17"/>
  <c r="M17" i="22"/>
  <c r="S21" i="19"/>
  <c r="N20" i="29"/>
  <c r="X18" i="8"/>
  <c r="K21" i="19"/>
  <c r="Y13" i="49"/>
  <c r="D21" i="1"/>
  <c r="I19" i="6"/>
  <c r="M10" i="19"/>
  <c r="H11" i="20"/>
  <c r="D9" i="17"/>
  <c r="Q16" i="46"/>
  <c r="N11" i="20"/>
  <c r="H5" i="11"/>
  <c r="L11" i="8"/>
  <c r="P13" i="49"/>
  <c r="P13" i="46"/>
  <c r="D7" i="17"/>
  <c r="D9" i="23"/>
  <c r="H17" i="3"/>
  <c r="Z16" i="49"/>
  <c r="G20" i="19"/>
  <c r="D20" i="3"/>
  <c r="O17" i="19"/>
  <c r="H14" i="49"/>
  <c r="T13" i="49"/>
  <c r="R11" i="20"/>
  <c r="Q11" i="46"/>
  <c r="L9" i="17"/>
  <c r="D19" i="12"/>
  <c r="X21" i="1"/>
  <c r="Y21" i="1" s="1"/>
  <c r="H20" i="31"/>
  <c r="N14" i="17"/>
  <c r="H9" i="49"/>
  <c r="J14" i="49"/>
  <c r="F19" i="12"/>
  <c r="X9" i="49"/>
  <c r="I19" i="5"/>
  <c r="F19" i="14"/>
  <c r="H22" i="20" l="1"/>
  <c r="F21" i="1"/>
  <c r="R21" i="1"/>
  <c r="H19" i="11"/>
  <c r="L19" i="11"/>
  <c r="D19" i="11"/>
  <c r="F19" i="11"/>
  <c r="J22" i="20"/>
  <c r="F22" i="20"/>
  <c r="L22" i="20"/>
  <c r="N22" i="20"/>
  <c r="P22" i="20"/>
  <c r="R22" i="20"/>
</calcChain>
</file>

<file path=xl/sharedStrings.xml><?xml version="1.0" encoding="utf-8"?>
<sst xmlns="http://schemas.openxmlformats.org/spreadsheetml/2006/main" count="1052" uniqueCount="289">
  <si>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</si>
  <si>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</si>
  <si>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</si>
  <si>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</si>
  <si>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</si>
  <si>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</si>
  <si>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</si>
  <si>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</si>
  <si>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</si>
  <si>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</si>
  <si>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</si>
  <si>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</si>
  <si>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</si>
  <si>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</si>
  <si>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Субъект Федерации</t>
  </si>
  <si>
    <t>Всего</t>
  </si>
  <si>
    <t>ВСЕГО</t>
  </si>
  <si>
    <t>Количественный состав государственных служащих</t>
  </si>
  <si>
    <t>Количественный состав муниципальных служащих</t>
  </si>
  <si>
    <t>Численность должностей муниципальной службы</t>
  </si>
  <si>
    <t>Количество мужчин</t>
  </si>
  <si>
    <t>% от общей численности служащих</t>
  </si>
  <si>
    <t>Количество женщин</t>
  </si>
  <si>
    <t>Гендерный состав государственных служащих</t>
  </si>
  <si>
    <t>Гендерный состав муниципальных служащих</t>
  </si>
  <si>
    <t>возраст до 30 лет</t>
  </si>
  <si>
    <t>%</t>
  </si>
  <si>
    <t>возраст от 31 до 40 лет</t>
  </si>
  <si>
    <t>возраст от 41 до 50 лет</t>
  </si>
  <si>
    <t>возраст от 51 до 60 лет</t>
  </si>
  <si>
    <t>возраст старше 61 года</t>
  </si>
  <si>
    <t>средний возраст служащих</t>
  </si>
  <si>
    <t>Возрастной состав государственных служащих</t>
  </si>
  <si>
    <t>Возрастной состав муниципальных служащих</t>
  </si>
  <si>
    <t>Количество служащих с высшим образованием</t>
  </si>
  <si>
    <t>% от общего числа служащих</t>
  </si>
  <si>
    <t>менеджер ГМУ</t>
  </si>
  <si>
    <t>экономист, финансист</t>
  </si>
  <si>
    <t>юрист</t>
  </si>
  <si>
    <t>инженер</t>
  </si>
  <si>
    <t>иная специальность</t>
  </si>
  <si>
    <t>Количество служащих со средним профессиональным образованием</t>
  </si>
  <si>
    <t>Образовательный уровень государственных служащих</t>
  </si>
  <si>
    <t>Образовательный уровень муниципальных служащих</t>
  </si>
  <si>
    <t>Количество служащих имеющих два и более высших образования</t>
  </si>
  <si>
    <t>Количество кандидатов наук</t>
  </si>
  <si>
    <t>Количество докторов наук</t>
  </si>
  <si>
    <t>Информация о наличии высших образований и ученых степеней у муниципальных служащих</t>
  </si>
  <si>
    <t>Информация о наличии высших образований и ученых степеней у государственных служащих</t>
  </si>
  <si>
    <t>от 5 до 10 лет</t>
  </si>
  <si>
    <t>от 10 до 15 лет</t>
  </si>
  <si>
    <t>свыше 15 лет</t>
  </si>
  <si>
    <t>до 1 года</t>
  </si>
  <si>
    <t>от 1 года до 5 лет</t>
  </si>
  <si>
    <t xml:space="preserve">Состав государственных служащих по стажу </t>
  </si>
  <si>
    <t xml:space="preserve">Состав муниципальных служащих по стажу </t>
  </si>
  <si>
    <t>Количество служащих, уволенных на отчетную дату</t>
  </si>
  <si>
    <t>из них:</t>
  </si>
  <si>
    <t>Количество служащих уволенных по достижению предельного возраста пребывания на службе</t>
  </si>
  <si>
    <t>Количество уволенных служащих пребывавших в должности менее 1 года</t>
  </si>
  <si>
    <t>Количество служащих предупрежденных о предстоящем возможном увольнении</t>
  </si>
  <si>
    <t>по инициативе служащего</t>
  </si>
  <si>
    <t xml:space="preserve">по инициативе представителя нанимателя </t>
  </si>
  <si>
    <t>по истечению срока срочного служебного контракта</t>
  </si>
  <si>
    <t>Сменяемость государственных служащих</t>
  </si>
  <si>
    <t>Количество государственных органов</t>
  </si>
  <si>
    <t>на последнюю дату отчета предыдущего года</t>
  </si>
  <si>
    <t>на отчетную дату</t>
  </si>
  <si>
    <t>Информация о количестве государственных органов</t>
  </si>
  <si>
    <t>Конкурсы, результаты которых были обжалованы</t>
  </si>
  <si>
    <t>чел.</t>
  </si>
  <si>
    <t>% от числа лиц подавших документы</t>
  </si>
  <si>
    <t>количество лиц, не прошедших конкурсный отбор</t>
  </si>
  <si>
    <t>количество лиц, включенных в кадровый резерв</t>
  </si>
  <si>
    <t>в том числе:</t>
  </si>
  <si>
    <t>Информация о замещении вакантных должностей государственной службы</t>
  </si>
  <si>
    <t>Информация об участии граждан в конкурсах на замещение вакантных должностей государственной службы, включении в кадровый резерв</t>
  </si>
  <si>
    <t>Всего назначено на должности государственной службы с начала отчетного года</t>
  </si>
  <si>
    <t>% от количества лиц, назначенных на вакантные должности</t>
  </si>
  <si>
    <t>Количество государственных органов, сформировавших резерв</t>
  </si>
  <si>
    <t>% от общего числа органов</t>
  </si>
  <si>
    <t>граждан</t>
  </si>
  <si>
    <t>государственных служащих</t>
  </si>
  <si>
    <t>по результатам конкурса на включение в кадровый резерв</t>
  </si>
  <si>
    <t>по результатам конкурса на замещение вакантной должности</t>
  </si>
  <si>
    <t>по результатам аттестации</t>
  </si>
  <si>
    <t>в связи с сокращением должностей</t>
  </si>
  <si>
    <t>по основаниям, предусмотренным ч.1 ст. 39 Федерального закона 79-ФЗ</t>
  </si>
  <si>
    <t>Состав резерва</t>
  </si>
  <si>
    <t>Формирование кадрового резерва на государственной службе</t>
  </si>
  <si>
    <t>Количество служащих прошедших аттестацию</t>
  </si>
  <si>
    <t>с начала отчетного года</t>
  </si>
  <si>
    <t>АППГ</t>
  </si>
  <si>
    <t>соответствуют замещаемой должности</t>
  </si>
  <si>
    <t>соответствуют замещаемой должности и рекомендованы к включению в кадровый резерв</t>
  </si>
  <si>
    <t>соответствуют замещаемой должности при условии успешного получения дополнительного профессионального образования</t>
  </si>
  <si>
    <t>не соответствуют замещаемой должности</t>
  </si>
  <si>
    <t xml:space="preserve">Аттестация государственных служащих </t>
  </si>
  <si>
    <t>без сдачи квалификационного экзамена</t>
  </si>
  <si>
    <t>по результатам квалификационного экзамена</t>
  </si>
  <si>
    <t>Количество служащих, которым присвоен классный чин</t>
  </si>
  <si>
    <t>Информация о присвоении государственным служащим классных чинов</t>
  </si>
  <si>
    <t>Количество граждан, получивших профессиональное образование в соответствии с договором о целевом обучении</t>
  </si>
  <si>
    <t>Количество граждан, заключивших договор о целевом обучении</t>
  </si>
  <si>
    <t>Количество граждан, поступивших на государственную службу в соответствии с договором о целевом обучении</t>
  </si>
  <si>
    <t>Обучение граждан на основе договоров о целевом обучении с обязательством последующего прохождения гражданской службы</t>
  </si>
  <si>
    <t>Количество служащих, получивших ДПО</t>
  </si>
  <si>
    <t>профессиональную переподготовку</t>
  </si>
  <si>
    <t>% от обученных</t>
  </si>
  <si>
    <t>повышение квалификации</t>
  </si>
  <si>
    <t>в том числе прошли:</t>
  </si>
  <si>
    <t>Дополнительное профессиональное образование (ДПО) государственных служащих</t>
  </si>
  <si>
    <t>Дополнительное профессиональное образование (ДПО) муниципальных служащих</t>
  </si>
  <si>
    <t>Количество гражданских служащих, получивших субсидию</t>
  </si>
  <si>
    <t>Количество гражданских служащих, состоящих на учете</t>
  </si>
  <si>
    <t>Предоставление единовременной субсидии на приобретение жилого помещения</t>
  </si>
  <si>
    <t>на начало отчетного года</t>
  </si>
  <si>
    <t>Должностной оклад в структуре денежного содержания государственных служащих</t>
  </si>
  <si>
    <t>Средняя величина</t>
  </si>
  <si>
    <t>Количество должностей, для которых утверждены должностные регламенты</t>
  </si>
  <si>
    <t>Количество служащих, должностные регламенты которых содержат показатели результативности</t>
  </si>
  <si>
    <t>Создание и внедрение системы показателей результативности профессиональной служебной деятельности государственных служащих</t>
  </si>
  <si>
    <t>всего</t>
  </si>
  <si>
    <t>за отчетный период</t>
  </si>
  <si>
    <t>Ротация государственных служащих</t>
  </si>
  <si>
    <t>Рассмотрено представлений</t>
  </si>
  <si>
    <t>согласовано</t>
  </si>
  <si>
    <t>не согласовано</t>
  </si>
  <si>
    <t>возвращено на доработку</t>
  </si>
  <si>
    <t xml:space="preserve">Награждение региональными наградами </t>
  </si>
  <si>
    <t>Награждение государственными наградами РФ</t>
  </si>
  <si>
    <t>Количество лиц, в отношении которых изменился вид или степень награды в соответствии с Указом Президента РФ или Распоряжением Президента РФ</t>
  </si>
  <si>
    <t>повышение вида или степени награды</t>
  </si>
  <si>
    <t>понижение вида или степени награды</t>
  </si>
  <si>
    <t>Количество служащих, прошедших иные образовательные программы (тренинги, обучающие семинары (менее 16 часов)</t>
  </si>
  <si>
    <t>Количество служащих, с оплатой труда, установленной в зависимости от достижения показателей результативности</t>
  </si>
  <si>
    <t>ИТОГО</t>
  </si>
  <si>
    <t>Всего
(с момента действия Программы)</t>
  </si>
  <si>
    <t>Количество денежных средств выделенных на предоставление единовременной субсидии на приобретение жилого помещения гражданским служащим, руб.</t>
  </si>
  <si>
    <t>Всего 
(с момента действия Программы)</t>
  </si>
  <si>
    <t>Количество служащих уволенных в связи с сокращением штатной численности, преобразованием государственных органов</t>
  </si>
  <si>
    <t>Численность должностей, не отнесенных к должностям муниципальной службы</t>
  </si>
  <si>
    <t xml:space="preserve">по иным основаниям </t>
  </si>
  <si>
    <t xml:space="preserve">Общее количество конкурсов на включение в кадровый резерв </t>
  </si>
  <si>
    <t>по срочному служебному контракту</t>
  </si>
  <si>
    <t>исполнение обязанностей по которым связано с государственной тайной</t>
  </si>
  <si>
    <t>по иным основаниям</t>
  </si>
  <si>
    <t>Количество лиц, назначенных на должности без проведения конкурса</t>
  </si>
  <si>
    <t xml:space="preserve">количество лиц, не допущенных для участия в конкурсе </t>
  </si>
  <si>
    <t>Информация о наставничестве на государственной службе</t>
  </si>
  <si>
    <t>которым назначены наставники</t>
  </si>
  <si>
    <t>% от количества лиц, назначенных на должности</t>
  </si>
  <si>
    <t>Количество лиц, впервые назначенных на высшие и главные должности государственной службы</t>
  </si>
  <si>
    <t>Количество наставников, назначенных распорядительным актом органа</t>
  </si>
  <si>
    <t>% от количества назначенных наставников</t>
  </si>
  <si>
    <t xml:space="preserve">% от количества лиц, в отношении которых установленно наставничество </t>
  </si>
  <si>
    <t xml:space="preserve">Всего </t>
  </si>
  <si>
    <t>в т.ч. ранее срока, установленного для прохождения службы в предыдущем классном чине</t>
  </si>
  <si>
    <t xml:space="preserve">с установлением испытательного срока </t>
  </si>
  <si>
    <t>в том числе, по уровням образования</t>
  </si>
  <si>
    <t>бакалавриат</t>
  </si>
  <si>
    <t>специалитет</t>
  </si>
  <si>
    <t>магистратура</t>
  </si>
  <si>
    <t>Информация о конкурсах на замещение вакантных должностей государственной службы в органах государственной власти, включении в кадровый резерв</t>
  </si>
  <si>
    <t>в возрасте до 30 лет</t>
  </si>
  <si>
    <t xml:space="preserve">Конкурсы, проводимые повторно, если в результате первоначального конкурса не были выявлены кандидаты, отвечающие квалификационным требованиям к вакантной должности </t>
  </si>
  <si>
    <t xml:space="preserve">количество </t>
  </si>
  <si>
    <t xml:space="preserve">% от общего количества конкурсов </t>
  </si>
  <si>
    <t>Несостоявшиеся конкурсы  в связи с наличием одного кандидата, или отсутствием кандидатов на вакантную должность</t>
  </si>
  <si>
    <t>% от общего количества конкурсов</t>
  </si>
  <si>
    <t>количество</t>
  </si>
  <si>
    <t>количество лиц, не участвовавших в конкурсе по причине признания конкурса несостоявшимся (единственный кандидат)</t>
  </si>
  <si>
    <t>Количество лиц, назначенных на должности в порядке должностного роста</t>
  </si>
  <si>
    <t>Профессиональное развитие государственных служащих</t>
  </si>
  <si>
    <t xml:space="preserve">Количество служащих, принявших участие в мероприятиях по профессиональному развитию </t>
  </si>
  <si>
    <t>% от общего числа служащих (без учёта служащих, находящихся в отпуске по уходу за ребенком)</t>
  </si>
  <si>
    <t>из них на основании:</t>
  </si>
  <si>
    <t>решения представителя нанимателя</t>
  </si>
  <si>
    <t xml:space="preserve">назначения в порядке должностного роста впервые на должность категории "руководители" высшей или главной группы должностей или на должность категории "специалисты" высшей группы должностей </t>
  </si>
  <si>
    <t xml:space="preserve">Количество лиц, назначенных на должности по результатам конкурса </t>
  </si>
  <si>
    <t xml:space="preserve">из кадрового резерва </t>
  </si>
  <si>
    <t xml:space="preserve">поступления гражданина на службу впервые </t>
  </si>
  <si>
    <t>Реализация мероприятий по профессиональному развитию служащих посредством:</t>
  </si>
  <si>
    <t xml:space="preserve">Государственного заказа </t>
  </si>
  <si>
    <t>Объём финансирования (тыс. руб.)</t>
  </si>
  <si>
    <t>план</t>
  </si>
  <si>
    <t xml:space="preserve">факт </t>
  </si>
  <si>
    <t>Количество служащих</t>
  </si>
  <si>
    <t>факт</t>
  </si>
  <si>
    <t>Государственного задания</t>
  </si>
  <si>
    <t>Средств государственного органа</t>
  </si>
  <si>
    <t xml:space="preserve">Профессиональная переподготовка </t>
  </si>
  <si>
    <t xml:space="preserve">% от обученных </t>
  </si>
  <si>
    <t xml:space="preserve">в т.ч. на основании государственных образовательных сертификатов </t>
  </si>
  <si>
    <t xml:space="preserve">Повышение квалификации </t>
  </si>
  <si>
    <t>объём финансирования (тыс. руб.)</t>
  </si>
  <si>
    <t>в т.ч. прошедших обучение в дистанционной форме</t>
  </si>
  <si>
    <t xml:space="preserve">Иные мероприятия по профессиональному развитию государственных служащих </t>
  </si>
  <si>
    <t xml:space="preserve">мероприятия, направленные на получение новых знаний, умений </t>
  </si>
  <si>
    <t xml:space="preserve">Количество наставников, которым произведена доплата  в соответствии со статьей 151 ТК РФ 
</t>
  </si>
  <si>
    <t xml:space="preserve">иные случаи установления наставничества </t>
  </si>
  <si>
    <t>изменение +/–</t>
  </si>
  <si>
    <t xml:space="preserve">количество служащих </t>
  </si>
  <si>
    <t>Количество служащих, прошедших иные мероприятия по профессиональному развитию</t>
  </si>
  <si>
    <t>служебные стажировки (факт)</t>
  </si>
  <si>
    <t>самообразование (факт)</t>
  </si>
  <si>
    <t>замещено работниками</t>
  </si>
  <si>
    <t>замещено служащими</t>
  </si>
  <si>
    <t>Численность государственных должностей субъекта Российской Федерации</t>
  </si>
  <si>
    <t>Численность работников системы государственного управления субъекта Российской Федерации</t>
  </si>
  <si>
    <t xml:space="preserve">замещено, чел. </t>
  </si>
  <si>
    <t xml:space="preserve">замещено, % </t>
  </si>
  <si>
    <t>замещено, %</t>
  </si>
  <si>
    <t>Численность работников системы муниципального управления субъекта Российской Федерации</t>
  </si>
  <si>
    <t>замещено, чел.</t>
  </si>
  <si>
    <t>на замещение вакантных должностей государственной службы</t>
  </si>
  <si>
    <t>в т.ч. в электронной форме</t>
  </si>
  <si>
    <t xml:space="preserve">на включение в кадровый резерв </t>
  </si>
  <si>
    <t>по результатам конкурса на замещение вакантных должностей государственной службы (чел.)</t>
  </si>
  <si>
    <t>по результатам конкурса на включение в кадровый резерв (чел.)</t>
  </si>
  <si>
    <t>количество лиц, назначенных на вакантную должность по результатам конкурса</t>
  </si>
  <si>
    <t>% от числа лиц подавших документы для участия в конкурсе на замещение вакантных должностей государственной службы</t>
  </si>
  <si>
    <t xml:space="preserve">Коэффициент текучести кадров </t>
  </si>
  <si>
    <t xml:space="preserve">в т.ч. за счет собственных средств </t>
  </si>
  <si>
    <t>Примечание 
(основания изменения)</t>
  </si>
  <si>
    <t xml:space="preserve">Количество лиц, в отношении которых установленно наставничество </t>
  </si>
  <si>
    <t>% награжденных лиц от общего числа представленных кандидатов</t>
  </si>
  <si>
    <t>Количество лиц, представленных к государственным наградам РФ, награждению Почетной грамотой Президента РФ и объявлению благодарности Президента РФ</t>
  </si>
  <si>
    <t>Количество врученных государственных наград РФ, 
Почетных грамот Президента РФ, благодарностей Президента РФ</t>
  </si>
  <si>
    <t>количество лиц, 
находящихся в отпуске
 по уходу за ребенком</t>
  </si>
  <si>
    <t>Численность должностей государственной гражданской службы</t>
  </si>
  <si>
    <t>Численность должностей, не отнесенных к должностям государственной гражданской службы</t>
  </si>
  <si>
    <t xml:space="preserve">Всего 
по штатному расписанию </t>
  </si>
  <si>
    <t xml:space="preserve">Всего
 по штатному расписанию </t>
  </si>
  <si>
    <t>Всего
 по штатному расписанию</t>
  </si>
  <si>
    <t>из них имеют квалификацию по специальности
 (направлению подготовки):</t>
  </si>
  <si>
    <t>из них имеют квалификацию по специальности 
(направлению подготовки):</t>
  </si>
  <si>
    <t>Общее количество конкурсов на замещение вакантных должностей государственной службы  
 с начала года (в том числе повторных и несостоявшихся)</t>
  </si>
  <si>
    <t>Количество должностей государственной службы, 
в отношении которых предусмотрена ротация служащих</t>
  </si>
  <si>
    <t>Количество 
государственных служащих, 
в отношении которых 
была произведена ротация</t>
  </si>
  <si>
    <t>Всего 
с января 2013 года</t>
  </si>
  <si>
    <t>Количество лиц, награжденных 
в соответствии 
с Указом Президента РФ или Распоряжением Президента РФ</t>
  </si>
  <si>
    <t>% представлений лиц, 
в отношении которых изменился вид или степень награды 
к общему количеству награжденных 
в соответствии с Указом Президента РФ или Распоряжением Президента РФ</t>
  </si>
  <si>
    <t>мероприятия, 
направленные 
на обмен опытом</t>
  </si>
  <si>
    <t>% от всех поступивших представлений</t>
  </si>
  <si>
    <t>в т.ч. в отношении руководителей (заместителей руководителей) органов власти, предприятий, организаций и учреждений</t>
  </si>
  <si>
    <t>количество служащих АППГ</t>
  </si>
  <si>
    <t>Подсчет изменен: ст.9/ст.7</t>
  </si>
  <si>
    <t>Форма изменена, показатели нет</t>
  </si>
  <si>
    <t>Поступило представлений 
о награждении региональными наградами</t>
  </si>
  <si>
    <t>Общее количество конкурсов</t>
  </si>
  <si>
    <t>Среднее значение по участию граждан в конкурсах</t>
  </si>
  <si>
    <t>Количество лиц, впервые поступивших
на государственную службу</t>
  </si>
  <si>
    <t>Показатель внедрения наставничества</t>
  </si>
  <si>
    <t>Введен столбец</t>
  </si>
  <si>
    <t xml:space="preserve">назначения на иную должность 
при сокращении должностей
 или упразднения государственного органа  </t>
  </si>
  <si>
    <t>Доля должностного оклада в структуре денежного содержания, в %</t>
  </si>
  <si>
    <t>Объём финансирования, тыс.руб.</t>
  </si>
  <si>
    <t>В Нижегородской области 5 победителей конкурсов на замещение вакантной должности отказались от назначения на должность</t>
  </si>
  <si>
    <t>исправлено: ст.3 = ст.5 + ст.7</t>
  </si>
  <si>
    <t>изменено от значения АППГ</t>
  </si>
  <si>
    <t>Доля конкурсов на замещение вакантных должностей</t>
  </si>
  <si>
    <t>Доля конкурсов на включение в кадровый резерв</t>
  </si>
  <si>
    <t>количество лиц, 
несогласованных федеральным органом исполнительной власти</t>
  </si>
  <si>
    <t>количество лиц, 
несогласованных Комиссией при Президенте РФ 
по государственным наградам</t>
  </si>
  <si>
    <t>Доля служащих, в отношении которых назначено наставничество, от количества поступивших на службу</t>
  </si>
  <si>
    <t>Доля служащих, рекомендованных в резерв от прошедших аттестацию</t>
  </si>
  <si>
    <t>объём финансирования
(тыс. руб.)</t>
  </si>
  <si>
    <t>МОНИТОРИНГ
развития государственной, муниципальной службы, реализации 
наградной политики в субъектах Российской Федерации, 
находящихся в пределах Приволжского федерального округа,
по итогам I полугодия 2021 года</t>
  </si>
  <si>
    <t>Упразднен Аппарат Правительства республики (указ Главы республики от 15.04.2021 г. № 93-УГ)</t>
  </si>
  <si>
    <t>Упразднено Управление по контролю и надзору в сфере образования республики (указ Главы республики от 13.10.2020 г. № УГ-439), министерство молодежной политики и спорта республики реорганизовано в Министерство спорта республики и Госкомитет республики по молодежной политике (указ Главы республики от 21.06.2021 г. № УГ-309)</t>
  </si>
  <si>
    <t>Образовано министерство лесного хозяйства и охраны объектов животного мира Нижегородской области путем присоединения комитета по охране, использованию и воспроизводству объектов животного мира Нижегородской области к департаменту лесного хозяйства Нижегородской области (указы губернатора области от 11.02.2021 г. № 17)</t>
  </si>
  <si>
    <t>количество должностей гос.гражд.службы на 31.12.2020</t>
  </si>
  <si>
    <t>Изменение
+/-
 (по сранению с 2020 г.)</t>
  </si>
  <si>
    <t>Прирост (по сранению с 2020 г.)</t>
  </si>
  <si>
    <t>количество  гос.гражд.служащих на 31.12.2020</t>
  </si>
  <si>
    <t>количество должностей мун.службы на 31.12.2020</t>
  </si>
  <si>
    <t>количество  мун.служащих на 31.12.2020</t>
  </si>
  <si>
    <t>возраст до 30 лет на 31.12.2020 г.</t>
  </si>
  <si>
    <t>Изменение по сравнению с 2020 г.</t>
  </si>
  <si>
    <t>Количество уволенных служащих, пребывавших в должности менее 1 года
1 полугодие 2020 г.</t>
  </si>
  <si>
    <t>Изменение по сравнению с 1 полугодием 2020 г.</t>
  </si>
  <si>
    <t>Доля лиц, включ. в кадр.резерв от числа лиц, подавших документы для участия в конкурсе</t>
  </si>
  <si>
    <t>расчет от количества должностей на 01.01.2021</t>
  </si>
  <si>
    <t>расчет от количества гос.гражд.служащих на 01.01.2021</t>
  </si>
  <si>
    <r>
      <t xml:space="preserve">Количество должностей гос.гражд.
службы на 01.01.2021 </t>
    </r>
    <r>
      <rPr>
        <sz val="8"/>
        <rFont val="Arial Cyr"/>
        <charset val="204"/>
      </rPr>
      <t>(берем данные с мониторинга на 31.12.2019)</t>
    </r>
  </si>
  <si>
    <r>
      <t xml:space="preserve">Количество гос. гражд. служащих на 01.01.2021 </t>
    </r>
    <r>
      <rPr>
        <sz val="8"/>
        <rFont val="Arial Cyr"/>
        <charset val="204"/>
      </rPr>
      <t>(берем данные с мониторинга на 31.12.2019)</t>
    </r>
  </si>
  <si>
    <t>количество лиц, несогласованных полномочным представителем Президента РФ</t>
  </si>
  <si>
    <t>Количество лиц, 
подавших документы
 для участия в конкурсе, 
с начала отчетного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</si>
</sst>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_-* #,##0.00_р_._-;\-* #,##0.00_р_._-;_-* &quot;-&quot;??_р_._-;_-@_-"/>
    <numFmt numFmtId="178" formatCode="0.0"/>
    <numFmt numFmtId="182" formatCode="0.0%"/>
  </numFmts>
  <fonts count="36" x14ac:knownFonts="1">
    <font>
      <sz val="10"/>
      <name val="Arial Cyr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Arial Cyr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0"/>
      <name val="Arial Cyr"/>
      <charset val="204"/>
    </font>
    <font>
      <sz val="10"/>
      <name val="Arial Cyr"/>
      <charset val="204"/>
    </font>
    <font>
      <sz val="10"/>
      <color indexed="8"/>
      <name val="Times New Roman"/>
      <family val="1"/>
      <charset val="204"/>
    </font>
    <font>
      <i/>
      <sz val="14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sz val="14"/>
      <name val="Arial Cyr"/>
      <charset val="204"/>
    </font>
    <font>
      <b/>
      <i/>
      <sz val="14"/>
      <color indexed="8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6"/>
      <name val="Times New Roman"/>
      <family val="1"/>
      <charset val="204"/>
    </font>
    <font>
      <i/>
      <sz val="16"/>
      <name val="Times New Roman"/>
      <family val="1"/>
      <charset val="204"/>
    </font>
    <font>
      <b/>
      <i/>
      <sz val="16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16"/>
      <color indexed="8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i/>
      <sz val="12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3" fillId="0" borderId="0"/>
    <xf numFmtId="9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352">
    <xf numFmtId="0" fontId="0" fillId="0" borderId="0" xfId="0"/>
    <xf numFmtId="0" fontId="8" fillId="2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right" vertical="top"/>
    </xf>
    <xf numFmtId="0" fontId="7" fillId="4" borderId="1" xfId="0" applyFont="1" applyFill="1" applyBorder="1" applyAlignment="1">
      <alignment horizontal="left" vertical="top" wrapText="1"/>
    </xf>
    <xf numFmtId="0" fontId="0" fillId="0" borderId="0" xfId="0" applyProtection="1">
      <protection locked="0"/>
    </xf>
    <xf numFmtId="9" fontId="0" fillId="0" borderId="0" xfId="2" applyFont="1" applyAlignment="1" applyProtection="1">
      <alignment textRotation="90"/>
      <protection locked="0"/>
    </xf>
    <xf numFmtId="0" fontId="0" fillId="0" borderId="0" xfId="0" applyAlignment="1" applyProtection="1">
      <alignment textRotation="90"/>
      <protection locked="0"/>
    </xf>
    <xf numFmtId="9" fontId="5" fillId="2" borderId="2" xfId="2" applyFont="1" applyFill="1" applyBorder="1" applyAlignment="1" applyProtection="1">
      <alignment horizontal="center" vertical="center" textRotation="90" wrapText="1"/>
    </xf>
    <xf numFmtId="10" fontId="5" fillId="2" borderId="2" xfId="0" applyNumberFormat="1" applyFont="1" applyFill="1" applyBorder="1" applyAlignment="1" applyProtection="1">
      <alignment horizontal="center" vertical="center" textRotation="90" wrapText="1"/>
    </xf>
    <xf numFmtId="0" fontId="5" fillId="2" borderId="2" xfId="0" applyFont="1" applyFill="1" applyBorder="1" applyAlignment="1" applyProtection="1">
      <alignment horizontal="center" vertical="center" textRotation="90" wrapText="1"/>
    </xf>
    <xf numFmtId="0" fontId="5" fillId="0" borderId="0" xfId="0" applyFont="1" applyAlignment="1" applyProtection="1">
      <alignment horizontal="center" vertical="top"/>
      <protection locked="0"/>
    </xf>
    <xf numFmtId="3" fontId="9" fillId="2" borderId="1" xfId="0" applyNumberFormat="1" applyFont="1" applyFill="1" applyBorder="1" applyAlignment="1" applyProtection="1">
      <alignment horizontal="center" vertical="center"/>
      <protection locked="0"/>
    </xf>
    <xf numFmtId="182" fontId="5" fillId="2" borderId="1" xfId="0" applyNumberFormat="1" applyFont="1" applyFill="1" applyBorder="1" applyAlignment="1" applyProtection="1">
      <alignment horizontal="center" vertical="center" wrapText="1"/>
    </xf>
    <xf numFmtId="1" fontId="9" fillId="2" borderId="1" xfId="0" applyNumberFormat="1" applyFont="1" applyFill="1" applyBorder="1" applyAlignment="1" applyProtection="1">
      <alignment horizontal="center" vertical="center"/>
      <protection locked="0"/>
    </xf>
    <xf numFmtId="1" fontId="4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4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1" fontId="0" fillId="0" borderId="0" xfId="0" applyNumberFormat="1" applyProtection="1">
      <protection locked="0"/>
    </xf>
    <xf numFmtId="0" fontId="0" fillId="4" borderId="0" xfId="0" applyFill="1" applyProtection="1">
      <protection locked="0"/>
    </xf>
    <xf numFmtId="0" fontId="21" fillId="0" borderId="0" xfId="0" applyFont="1" applyProtection="1">
      <protection locked="0"/>
    </xf>
    <xf numFmtId="0" fontId="10" fillId="0" borderId="0" xfId="0" applyFont="1" applyAlignment="1" applyProtection="1">
      <alignment horizontal="center" vertical="center"/>
      <protection locked="0"/>
    </xf>
    <xf numFmtId="178" fontId="0" fillId="0" borderId="0" xfId="0" applyNumberFormat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 textRotation="90" wrapText="1"/>
    </xf>
    <xf numFmtId="0" fontId="5" fillId="5" borderId="1" xfId="0" applyFont="1" applyFill="1" applyBorder="1" applyAlignment="1" applyProtection="1">
      <alignment horizontal="center" vertical="center" textRotation="90" wrapText="1"/>
    </xf>
    <xf numFmtId="0" fontId="3" fillId="0" borderId="2" xfId="0" applyFont="1" applyBorder="1" applyAlignment="1" applyProtection="1">
      <alignment horizontal="center" vertical="center" textRotation="90" wrapText="1"/>
    </xf>
    <xf numFmtId="0" fontId="7" fillId="4" borderId="1" xfId="0" applyFont="1" applyFill="1" applyBorder="1" applyAlignment="1" applyProtection="1">
      <alignment horizontal="left" vertical="top" wrapText="1"/>
    </xf>
    <xf numFmtId="0" fontId="9" fillId="6" borderId="1" xfId="1" applyFont="1" applyFill="1" applyBorder="1" applyAlignment="1" applyProtection="1">
      <alignment horizontal="left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1" fontId="4" fillId="4" borderId="0" xfId="0" applyNumberFormat="1" applyFont="1" applyFill="1" applyAlignment="1" applyProtection="1">
      <alignment horizontal="center" vertical="center"/>
      <protection locked="0"/>
    </xf>
    <xf numFmtId="1" fontId="7" fillId="4" borderId="1" xfId="0" applyNumberFormat="1" applyFont="1" applyFill="1" applyBorder="1" applyAlignment="1" applyProtection="1">
      <alignment horizontal="center" vertical="center"/>
      <protection locked="0"/>
    </xf>
    <xf numFmtId="1" fontId="7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textRotation="90" wrapText="1"/>
    </xf>
    <xf numFmtId="0" fontId="3" fillId="4" borderId="1" xfId="0" applyFont="1" applyFill="1" applyBorder="1" applyAlignment="1" applyProtection="1">
      <alignment horizontal="center" vertical="center" textRotation="90" wrapText="1"/>
    </xf>
    <xf numFmtId="1" fontId="4" fillId="0" borderId="1" xfId="0" applyNumberFormat="1" applyFont="1" applyBorder="1" applyAlignment="1" applyProtection="1">
      <alignment horizontal="center" vertical="center" wrapText="1"/>
    </xf>
    <xf numFmtId="0" fontId="5" fillId="0" borderId="3" xfId="0" applyFont="1" applyBorder="1" applyAlignment="1" applyProtection="1">
      <alignment horizontal="right" vertical="top"/>
      <protection locked="0"/>
    </xf>
    <xf numFmtId="0" fontId="5" fillId="0" borderId="0" xfId="0" applyFont="1" applyBorder="1" applyAlignment="1" applyProtection="1">
      <alignment horizontal="right" vertical="top"/>
      <protection locked="0"/>
    </xf>
    <xf numFmtId="0" fontId="3" fillId="2" borderId="1" xfId="0" applyFont="1" applyFill="1" applyBorder="1" applyAlignment="1" applyProtection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wrapText="1"/>
      <protection locked="0"/>
    </xf>
    <xf numFmtId="0" fontId="3" fillId="4" borderId="1" xfId="0" applyFont="1" applyFill="1" applyBorder="1" applyAlignment="1" applyProtection="1">
      <alignment horizontal="center" vertical="center" textRotation="90" wrapText="1"/>
    </xf>
    <xf numFmtId="0" fontId="3" fillId="4" borderId="1" xfId="0" applyFont="1" applyFill="1" applyBorder="1" applyAlignment="1" applyProtection="1">
      <alignment horizontal="center" vertical="center" wrapText="1"/>
    </xf>
    <xf numFmtId="3" fontId="7" fillId="0" borderId="2" xfId="1" applyNumberFormat="1" applyFont="1" applyFill="1" applyBorder="1" applyAlignment="1" applyProtection="1">
      <alignment horizontal="center" vertical="center"/>
    </xf>
    <xf numFmtId="182" fontId="18" fillId="5" borderId="2" xfId="2" applyNumberFormat="1" applyFont="1" applyFill="1" applyBorder="1" applyAlignment="1" applyProtection="1">
      <alignment horizontal="center" vertical="center"/>
    </xf>
    <xf numFmtId="182" fontId="18" fillId="5" borderId="2" xfId="1" applyNumberFormat="1" applyFont="1" applyFill="1" applyBorder="1" applyAlignment="1" applyProtection="1">
      <alignment horizontal="center" vertical="center"/>
    </xf>
    <xf numFmtId="3" fontId="7" fillId="0" borderId="2" xfId="1" applyNumberFormat="1" applyFont="1" applyFill="1" applyBorder="1" applyAlignment="1" applyProtection="1">
      <alignment horizontal="center" vertical="center"/>
      <protection locked="0"/>
    </xf>
    <xf numFmtId="3" fontId="7" fillId="0" borderId="1" xfId="1" applyNumberFormat="1" applyFont="1" applyFill="1" applyBorder="1" applyAlignment="1" applyProtection="1">
      <alignment horizontal="center" vertical="center"/>
      <protection locked="0"/>
    </xf>
    <xf numFmtId="3" fontId="8" fillId="5" borderId="2" xfId="1" applyNumberFormat="1" applyFont="1" applyFill="1" applyBorder="1" applyAlignment="1" applyProtection="1">
      <alignment horizontal="center" vertical="center"/>
      <protection locked="0"/>
    </xf>
    <xf numFmtId="3" fontId="7" fillId="4" borderId="1" xfId="0" applyNumberFormat="1" applyFont="1" applyFill="1" applyBorder="1" applyAlignment="1" applyProtection="1">
      <alignment horizontal="center" vertical="center"/>
      <protection locked="0"/>
    </xf>
    <xf numFmtId="3" fontId="7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4" borderId="0" xfId="0" applyNumberFormat="1" applyFont="1" applyFill="1" applyAlignment="1" applyProtection="1">
      <alignment horizontal="center" vertical="center"/>
      <protection locked="0"/>
    </xf>
    <xf numFmtId="1" fontId="3" fillId="5" borderId="4" xfId="0" applyNumberFormat="1" applyFont="1" applyFill="1" applyBorder="1" applyAlignment="1" applyProtection="1">
      <alignment horizontal="center" vertical="center"/>
    </xf>
    <xf numFmtId="1" fontId="3" fillId="5" borderId="5" xfId="0" applyNumberFormat="1" applyFont="1" applyFill="1" applyBorder="1" applyAlignment="1" applyProtection="1">
      <alignment horizontal="center" vertical="center"/>
    </xf>
    <xf numFmtId="1" fontId="3" fillId="5" borderId="6" xfId="0" applyNumberFormat="1" applyFont="1" applyFill="1" applyBorder="1" applyAlignment="1" applyProtection="1">
      <alignment horizontal="center" vertical="center"/>
    </xf>
    <xf numFmtId="1" fontId="3" fillId="4" borderId="0" xfId="0" applyNumberFormat="1" applyFont="1" applyFill="1" applyBorder="1" applyAlignment="1" applyProtection="1">
      <alignment horizontal="center" vertical="center" textRotation="90"/>
    </xf>
    <xf numFmtId="0" fontId="0" fillId="0" borderId="0" xfId="0" applyAlignment="1" applyProtection="1">
      <protection locked="0"/>
    </xf>
    <xf numFmtId="0" fontId="3" fillId="5" borderId="7" xfId="0" applyFont="1" applyFill="1" applyBorder="1" applyAlignment="1" applyProtection="1">
      <alignment horizontal="center" vertical="center"/>
    </xf>
    <xf numFmtId="0" fontId="3" fillId="5" borderId="7" xfId="0" applyFont="1" applyFill="1" applyBorder="1" applyProtection="1"/>
    <xf numFmtId="0" fontId="4" fillId="0" borderId="1" xfId="0" applyFont="1" applyBorder="1" applyAlignment="1" applyProtection="1">
      <alignment horizontal="center" vertical="center" textRotation="90" wrapText="1"/>
    </xf>
    <xf numFmtId="0" fontId="4" fillId="5" borderId="1" xfId="0" applyFont="1" applyFill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wrapText="1"/>
      <protection locked="0"/>
    </xf>
    <xf numFmtId="1" fontId="4" fillId="4" borderId="1" xfId="0" applyNumberFormat="1" applyFont="1" applyFill="1" applyBorder="1" applyAlignment="1" applyProtection="1">
      <alignment horizontal="center" vertical="center" wrapText="1"/>
    </xf>
    <xf numFmtId="0" fontId="14" fillId="5" borderId="1" xfId="0" applyFont="1" applyFill="1" applyBorder="1" applyAlignment="1" applyProtection="1">
      <alignment horizontal="center" vertical="center" textRotation="90" wrapText="1"/>
    </xf>
    <xf numFmtId="0" fontId="14" fillId="2" borderId="1" xfId="0" applyFont="1" applyFill="1" applyBorder="1" applyAlignment="1" applyProtection="1">
      <alignment horizontal="center" vertical="center" textRotation="90" wrapText="1"/>
    </xf>
    <xf numFmtId="182" fontId="6" fillId="5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Protection="1">
      <protection locked="0"/>
    </xf>
    <xf numFmtId="1" fontId="4" fillId="0" borderId="1" xfId="0" applyNumberFormat="1" applyFont="1" applyBorder="1" applyAlignment="1" applyProtection="1">
      <alignment horizontal="center" vertical="center"/>
      <protection locked="0"/>
    </xf>
    <xf numFmtId="1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5" fillId="0" borderId="0" xfId="0" applyFont="1" applyProtection="1">
      <protection locked="0"/>
    </xf>
    <xf numFmtId="0" fontId="12" fillId="0" borderId="0" xfId="0" applyFont="1" applyAlignment="1" applyProtection="1">
      <alignment horizontal="center" wrapText="1"/>
      <protection locked="0"/>
    </xf>
    <xf numFmtId="0" fontId="16" fillId="0" borderId="0" xfId="0" applyFont="1" applyProtection="1">
      <protection locked="0"/>
    </xf>
    <xf numFmtId="1" fontId="3" fillId="5" borderId="7" xfId="0" applyNumberFormat="1" applyFont="1" applyFill="1" applyBorder="1" applyProtection="1"/>
    <xf numFmtId="0" fontId="9" fillId="0" borderId="0" xfId="0" applyFont="1" applyAlignment="1" applyProtection="1">
      <alignment horizontal="center" wrapText="1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left" vertical="top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textRotation="90" wrapText="1"/>
    </xf>
    <xf numFmtId="0" fontId="14" fillId="5" borderId="1" xfId="0" applyNumberFormat="1" applyFont="1" applyFill="1" applyBorder="1" applyAlignment="1" applyProtection="1">
      <alignment horizontal="center" vertical="center" textRotation="90" wrapText="1"/>
    </xf>
    <xf numFmtId="0" fontId="13" fillId="4" borderId="1" xfId="0" applyNumberFormat="1" applyFont="1" applyFill="1" applyBorder="1" applyAlignment="1" applyProtection="1">
      <alignment horizontal="center" vertical="center" textRotation="90" wrapText="1"/>
    </xf>
    <xf numFmtId="0" fontId="19" fillId="0" borderId="0" xfId="0" applyFont="1" applyFill="1" applyBorder="1" applyAlignment="1" applyProtection="1">
      <alignment horizontal="left" vertical="top"/>
      <protection locked="0"/>
    </xf>
    <xf numFmtId="0" fontId="3" fillId="5" borderId="1" xfId="0" applyFont="1" applyFill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Protection="1">
      <protection locked="0"/>
    </xf>
    <xf numFmtId="2" fontId="4" fillId="4" borderId="1" xfId="0" applyNumberFormat="1" applyFont="1" applyFill="1" applyBorder="1" applyAlignment="1" applyProtection="1">
      <alignment horizontal="center" vertical="center" wrapText="1"/>
      <protection locked="0"/>
    </xf>
    <xf numFmtId="2" fontId="9" fillId="2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6" fillId="5" borderId="1" xfId="0" applyFont="1" applyFill="1" applyBorder="1" applyAlignment="1" applyProtection="1">
      <alignment horizontal="center" vertical="center" wrapText="1"/>
    </xf>
    <xf numFmtId="0" fontId="20" fillId="0" borderId="0" xfId="0" applyFont="1" applyAlignment="1" applyProtection="1">
      <alignment wrapText="1"/>
      <protection locked="0"/>
    </xf>
    <xf numFmtId="1" fontId="4" fillId="4" borderId="1" xfId="0" applyNumberFormat="1" applyFont="1" applyFill="1" applyBorder="1" applyAlignment="1" applyProtection="1">
      <alignment horizontal="center" vertical="center"/>
    </xf>
    <xf numFmtId="182" fontId="6" fillId="5" borderId="1" xfId="0" applyNumberFormat="1" applyFont="1" applyFill="1" applyBorder="1" applyAlignment="1" applyProtection="1">
      <alignment horizontal="center" vertical="center"/>
    </xf>
    <xf numFmtId="182" fontId="6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textRotation="90" wrapText="1"/>
    </xf>
    <xf numFmtId="0" fontId="22" fillId="0" borderId="0" xfId="0" applyFont="1" applyProtection="1"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4" fillId="5" borderId="7" xfId="0" applyFont="1" applyFill="1" applyBorder="1" applyAlignment="1" applyProtection="1">
      <alignment horizontal="center" vertical="center"/>
    </xf>
    <xf numFmtId="1" fontId="6" fillId="2" borderId="1" xfId="0" applyNumberFormat="1" applyFont="1" applyFill="1" applyBorder="1" applyAlignment="1" applyProtection="1">
      <alignment horizontal="center" vertical="center" textRotation="90" wrapText="1"/>
    </xf>
    <xf numFmtId="0" fontId="4" fillId="5" borderId="7" xfId="0" applyFont="1" applyFill="1" applyBorder="1" applyAlignment="1" applyProtection="1">
      <alignment vertical="center"/>
      <protection locked="0"/>
    </xf>
    <xf numFmtId="0" fontId="9" fillId="5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wrapText="1"/>
      <protection locked="0"/>
    </xf>
    <xf numFmtId="1" fontId="7" fillId="4" borderId="2" xfId="1" applyNumberFormat="1" applyFont="1" applyFill="1" applyBorder="1" applyAlignment="1" applyProtection="1">
      <alignment horizontal="center" vertical="center"/>
      <protection locked="0"/>
    </xf>
    <xf numFmtId="1" fontId="8" fillId="5" borderId="2" xfId="1" applyNumberFormat="1" applyFont="1" applyFill="1" applyBorder="1" applyAlignment="1" applyProtection="1">
      <alignment horizontal="center" vertical="center"/>
      <protection locked="0"/>
    </xf>
    <xf numFmtId="3" fontId="4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4" borderId="0" xfId="0" applyNumberFormat="1" applyFont="1" applyFill="1" applyAlignment="1" applyProtection="1">
      <alignment horizontal="center"/>
      <protection locked="0"/>
    </xf>
    <xf numFmtId="3" fontId="4" fillId="4" borderId="1" xfId="0" applyNumberFormat="1" applyFont="1" applyFill="1" applyBorder="1" applyAlignment="1" applyProtection="1">
      <alignment horizontal="center" vertical="center"/>
      <protection locked="0"/>
    </xf>
    <xf numFmtId="3" fontId="4" fillId="4" borderId="8" xfId="0" applyNumberFormat="1" applyFont="1" applyFill="1" applyBorder="1" applyAlignment="1" applyProtection="1">
      <alignment horizontal="center" vertical="center" wrapText="1"/>
      <protection locked="0"/>
    </xf>
    <xf numFmtId="3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7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0" borderId="0" xfId="0" applyNumberFormat="1" applyFont="1" applyAlignment="1" applyProtection="1">
      <alignment horizontal="center" vertical="center"/>
      <protection locked="0"/>
    </xf>
    <xf numFmtId="3" fontId="4" fillId="4" borderId="0" xfId="0" applyNumberFormat="1" applyFont="1" applyFill="1" applyBorder="1" applyAlignment="1" applyProtection="1">
      <alignment horizontal="center" vertical="center" wrapText="1"/>
      <protection locked="0"/>
    </xf>
    <xf numFmtId="3" fontId="4" fillId="4" borderId="9" xfId="0" applyNumberFormat="1" applyFont="1" applyFill="1" applyBorder="1" applyAlignment="1" applyProtection="1">
      <alignment horizontal="center" vertical="center" wrapText="1"/>
      <protection locked="0"/>
    </xf>
    <xf numFmtId="3" fontId="4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9" fillId="2" borderId="9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10" xfId="0" applyNumberFormat="1" applyFont="1" applyFill="1" applyBorder="1" applyAlignment="1" applyProtection="1">
      <alignment horizontal="center" vertical="center" wrapText="1"/>
      <protection locked="0"/>
    </xf>
    <xf numFmtId="3" fontId="4" fillId="0" borderId="1" xfId="0" applyNumberFormat="1" applyFont="1" applyFill="1" applyBorder="1" applyAlignment="1" applyProtection="1">
      <alignment horizontal="center" vertical="center"/>
      <protection locked="0"/>
    </xf>
    <xf numFmtId="1" fontId="4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1" applyNumberFormat="1" applyFont="1" applyBorder="1" applyAlignment="1" applyProtection="1">
      <alignment horizontal="center" vertical="top" wrapText="1"/>
      <protection locked="0"/>
    </xf>
    <xf numFmtId="0" fontId="7" fillId="0" borderId="11" xfId="0" applyNumberFormat="1" applyFont="1" applyFill="1" applyBorder="1" applyAlignment="1" applyProtection="1">
      <alignment horizontal="center" vertical="top" wrapText="1"/>
      <protection locked="0"/>
    </xf>
    <xf numFmtId="0" fontId="7" fillId="4" borderId="1" xfId="1" applyNumberFormat="1" applyFont="1" applyFill="1" applyBorder="1" applyAlignment="1" applyProtection="1">
      <alignment horizontal="center" vertical="top" wrapText="1"/>
      <protection locked="0"/>
    </xf>
    <xf numFmtId="0" fontId="8" fillId="5" borderId="2" xfId="1" applyNumberFormat="1" applyFont="1" applyFill="1" applyBorder="1" applyAlignment="1" applyProtection="1">
      <alignment horizontal="center" vertical="top"/>
      <protection locked="0"/>
    </xf>
    <xf numFmtId="0" fontId="3" fillId="4" borderId="1" xfId="0" applyFont="1" applyFill="1" applyBorder="1" applyAlignment="1" applyProtection="1">
      <alignment horizontal="center" vertical="center" textRotation="90" wrapText="1"/>
    </xf>
    <xf numFmtId="3" fontId="8" fillId="5" borderId="2" xfId="1" applyNumberFormat="1" applyFont="1" applyFill="1" applyBorder="1" applyAlignment="1" applyProtection="1">
      <alignment horizontal="center" vertical="center"/>
    </xf>
    <xf numFmtId="182" fontId="23" fillId="5" borderId="2" xfId="2" applyNumberFormat="1" applyFont="1" applyFill="1" applyBorder="1" applyAlignment="1" applyProtection="1">
      <alignment horizontal="center" vertical="center"/>
    </xf>
    <xf numFmtId="182" fontId="23" fillId="5" borderId="2" xfId="1" applyNumberFormat="1" applyFont="1" applyFill="1" applyBorder="1" applyAlignment="1" applyProtection="1">
      <alignment horizontal="center" vertical="center"/>
    </xf>
    <xf numFmtId="182" fontId="24" fillId="2" borderId="1" xfId="0" applyNumberFormat="1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textRotation="90" wrapText="1"/>
    </xf>
    <xf numFmtId="0" fontId="4" fillId="4" borderId="1" xfId="0" applyFont="1" applyFill="1" applyBorder="1" applyAlignment="1" applyProtection="1">
      <alignment horizontal="center" vertical="center" textRotation="90" wrapText="1"/>
    </xf>
    <xf numFmtId="0" fontId="6" fillId="5" borderId="1" xfId="0" applyFont="1" applyFill="1" applyBorder="1" applyAlignment="1" applyProtection="1">
      <alignment horizontal="center" vertical="center" textRotation="90" wrapText="1"/>
    </xf>
    <xf numFmtId="3" fontId="7" fillId="4" borderId="1" xfId="0" applyNumberFormat="1" applyFont="1" applyFill="1" applyBorder="1" applyAlignment="1" applyProtection="1">
      <alignment horizontal="center" vertical="center" wrapText="1"/>
    </xf>
    <xf numFmtId="3" fontId="8" fillId="5" borderId="1" xfId="0" applyNumberFormat="1" applyFont="1" applyFill="1" applyBorder="1" applyAlignment="1" applyProtection="1">
      <alignment horizontal="center" vertical="center" wrapText="1"/>
    </xf>
    <xf numFmtId="182" fontId="24" fillId="5" borderId="1" xfId="0" applyNumberFormat="1" applyFont="1" applyFill="1" applyBorder="1" applyAlignment="1" applyProtection="1">
      <alignment horizontal="center" vertical="center" wrapText="1"/>
    </xf>
    <xf numFmtId="1" fontId="8" fillId="5" borderId="1" xfId="1" applyNumberFormat="1" applyFont="1" applyFill="1" applyBorder="1" applyAlignment="1" applyProtection="1">
      <alignment horizontal="center" vertical="center"/>
    </xf>
    <xf numFmtId="3" fontId="8" fillId="5" borderId="1" xfId="1" applyNumberFormat="1" applyFont="1" applyFill="1" applyBorder="1" applyAlignment="1" applyProtection="1">
      <alignment horizontal="center" vertical="center"/>
      <protection locked="0"/>
    </xf>
    <xf numFmtId="182" fontId="23" fillId="5" borderId="1" xfId="1" applyNumberFormat="1" applyFont="1" applyFill="1" applyBorder="1" applyAlignment="1" applyProtection="1">
      <alignment horizontal="center" vertical="center" wrapText="1"/>
    </xf>
    <xf numFmtId="3" fontId="8" fillId="5" borderId="1" xfId="1" applyNumberFormat="1" applyFont="1" applyFill="1" applyBorder="1" applyAlignment="1" applyProtection="1">
      <alignment horizontal="center" vertical="center" wrapText="1"/>
      <protection locked="0"/>
    </xf>
    <xf numFmtId="182" fontId="8" fillId="5" borderId="1" xfId="1" applyNumberFormat="1" applyFont="1" applyFill="1" applyBorder="1" applyAlignment="1" applyProtection="1">
      <alignment horizontal="center" vertical="center" wrapText="1"/>
    </xf>
    <xf numFmtId="1" fontId="9" fillId="5" borderId="1" xfId="0" applyNumberFormat="1" applyFont="1" applyFill="1" applyBorder="1" applyAlignment="1" applyProtection="1">
      <alignment horizontal="center" vertical="center" wrapText="1"/>
    </xf>
    <xf numFmtId="1" fontId="9" fillId="5" borderId="1" xfId="0" applyNumberFormat="1" applyFont="1" applyFill="1" applyBorder="1" applyAlignment="1" applyProtection="1">
      <alignment horizontal="center" vertical="center"/>
      <protection locked="0"/>
    </xf>
    <xf numFmtId="182" fontId="24" fillId="5" borderId="1" xfId="0" applyNumberFormat="1" applyFont="1" applyFill="1" applyBorder="1" applyAlignment="1" applyProtection="1">
      <alignment horizontal="center" vertical="center"/>
    </xf>
    <xf numFmtId="3" fontId="9" fillId="5" borderId="1" xfId="0" applyNumberFormat="1" applyFont="1" applyFill="1" applyBorder="1" applyAlignment="1" applyProtection="1">
      <alignment horizontal="center" vertical="center" wrapText="1"/>
    </xf>
    <xf numFmtId="1" fontId="4" fillId="4" borderId="12" xfId="0" applyNumberFormat="1" applyFont="1" applyFill="1" applyBorder="1" applyAlignment="1" applyProtection="1">
      <alignment horizontal="center" vertical="center" wrapText="1"/>
      <protection locked="0"/>
    </xf>
    <xf numFmtId="1" fontId="4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</xf>
    <xf numFmtId="1" fontId="4" fillId="4" borderId="9" xfId="0" applyNumberFormat="1" applyFont="1" applyFill="1" applyBorder="1" applyAlignment="1" applyProtection="1">
      <alignment horizontal="center" vertical="center" wrapText="1"/>
      <protection locked="0"/>
    </xf>
    <xf numFmtId="1" fontId="4" fillId="4" borderId="2" xfId="0" applyNumberFormat="1" applyFont="1" applyFill="1" applyBorder="1" applyAlignment="1" applyProtection="1">
      <alignment horizontal="center" vertical="center" wrapText="1"/>
      <protection locked="0"/>
    </xf>
    <xf numFmtId="182" fontId="18" fillId="5" borderId="1" xfId="0" applyNumberFormat="1" applyFont="1" applyFill="1" applyBorder="1" applyAlignment="1" applyProtection="1">
      <alignment horizontal="center" vertical="center" wrapText="1"/>
    </xf>
    <xf numFmtId="3" fontId="4" fillId="0" borderId="1" xfId="0" applyNumberFormat="1" applyFont="1" applyBorder="1" applyAlignment="1" applyProtection="1">
      <alignment horizontal="center" vertical="center" wrapText="1"/>
      <protection locked="0"/>
    </xf>
    <xf numFmtId="182" fontId="23" fillId="5" borderId="1" xfId="0" applyNumberFormat="1" applyFont="1" applyFill="1" applyBorder="1" applyAlignment="1" applyProtection="1">
      <alignment horizontal="center" vertical="center" wrapText="1"/>
    </xf>
    <xf numFmtId="3" fontId="9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9" fillId="5" borderId="1" xfId="0" applyNumberFormat="1" applyFont="1" applyFill="1" applyBorder="1" applyAlignment="1" applyProtection="1">
      <alignment horizontal="center" vertical="center"/>
      <protection locked="0"/>
    </xf>
    <xf numFmtId="1" fontId="9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4" borderId="1" xfId="0" applyNumberFormat="1" applyFont="1" applyFill="1" applyBorder="1" applyAlignment="1" applyProtection="1">
      <alignment horizontal="center" vertical="center"/>
    </xf>
    <xf numFmtId="1" fontId="7" fillId="0" borderId="1" xfId="1" applyNumberFormat="1" applyFont="1" applyBorder="1" applyAlignment="1" applyProtection="1">
      <alignment horizontal="center" vertical="center"/>
    </xf>
    <xf numFmtId="3" fontId="7" fillId="0" borderId="1" xfId="1" applyNumberFormat="1" applyFont="1" applyBorder="1" applyAlignment="1" applyProtection="1">
      <alignment horizontal="center" vertical="center" wrapText="1"/>
      <protection locked="0"/>
    </xf>
    <xf numFmtId="182" fontId="18" fillId="5" borderId="1" xfId="1" applyNumberFormat="1" applyFont="1" applyFill="1" applyBorder="1" applyAlignment="1" applyProtection="1">
      <alignment horizontal="center" vertical="center" wrapText="1"/>
    </xf>
    <xf numFmtId="3" fontId="7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182" fontId="7" fillId="5" borderId="1" xfId="1" applyNumberFormat="1" applyFont="1" applyFill="1" applyBorder="1" applyAlignment="1" applyProtection="1">
      <alignment horizontal="center" vertical="center" wrapText="1"/>
    </xf>
    <xf numFmtId="182" fontId="6" fillId="6" borderId="1" xfId="0" applyNumberFormat="1" applyFont="1" applyFill="1" applyBorder="1" applyAlignment="1" applyProtection="1">
      <alignment horizontal="center" vertical="center"/>
      <protection locked="0"/>
    </xf>
    <xf numFmtId="182" fontId="24" fillId="6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0" fontId="5" fillId="6" borderId="2" xfId="0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left" vertical="center" wrapText="1"/>
    </xf>
    <xf numFmtId="0" fontId="7" fillId="4" borderId="1" xfId="0" applyFont="1" applyFill="1" applyBorder="1" applyAlignment="1" applyProtection="1">
      <alignment horizontal="left" vertical="center" wrapText="1"/>
    </xf>
    <xf numFmtId="0" fontId="8" fillId="5" borderId="1" xfId="0" applyFont="1" applyFill="1" applyBorder="1" applyAlignment="1" applyProtection="1">
      <alignment horizontal="left" vertical="center" wrapText="1"/>
    </xf>
    <xf numFmtId="3" fontId="25" fillId="4" borderId="1" xfId="0" applyNumberFormat="1" applyFont="1" applyFill="1" applyBorder="1" applyAlignment="1" applyProtection="1">
      <alignment horizontal="center" vertical="center" wrapText="1"/>
    </xf>
    <xf numFmtId="182" fontId="26" fillId="5" borderId="1" xfId="0" applyNumberFormat="1" applyFont="1" applyFill="1" applyBorder="1" applyAlignment="1" applyProtection="1">
      <alignment horizontal="center" vertical="center" wrapText="1"/>
    </xf>
    <xf numFmtId="3" fontId="25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10" fillId="5" borderId="1" xfId="0" applyNumberFormat="1" applyFont="1" applyFill="1" applyBorder="1" applyAlignment="1" applyProtection="1">
      <alignment horizontal="center" vertical="center" wrapText="1"/>
    </xf>
    <xf numFmtId="182" fontId="27" fillId="5" borderId="1" xfId="0" applyNumberFormat="1" applyFont="1" applyFill="1" applyBorder="1" applyAlignment="1" applyProtection="1">
      <alignment horizontal="center" vertical="center" wrapText="1"/>
    </xf>
    <xf numFmtId="3" fontId="28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9" fillId="4" borderId="1" xfId="0" applyNumberFormat="1" applyFont="1" applyFill="1" applyBorder="1" applyAlignment="1" applyProtection="1">
      <alignment horizontal="center" vertical="center" wrapText="1"/>
      <protection locked="0"/>
    </xf>
    <xf numFmtId="182" fontId="26" fillId="5" borderId="1" xfId="0" applyNumberFormat="1" applyFont="1" applyFill="1" applyBorder="1" applyAlignment="1" applyProtection="1">
      <alignment horizontal="center" vertical="center"/>
    </xf>
    <xf numFmtId="1" fontId="25" fillId="4" borderId="1" xfId="0" applyNumberFormat="1" applyFont="1" applyFill="1" applyBorder="1" applyAlignment="1" applyProtection="1">
      <alignment horizontal="center" vertical="center"/>
    </xf>
    <xf numFmtId="1" fontId="25" fillId="4" borderId="1" xfId="0" applyNumberFormat="1" applyFont="1" applyFill="1" applyBorder="1" applyAlignment="1" applyProtection="1">
      <alignment horizontal="center" vertical="center"/>
      <protection locked="0"/>
    </xf>
    <xf numFmtId="1" fontId="25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25" fillId="4" borderId="1" xfId="0" applyFont="1" applyFill="1" applyBorder="1" applyAlignment="1" applyProtection="1">
      <alignment horizontal="center" vertical="center"/>
      <protection locked="0"/>
    </xf>
    <xf numFmtId="1" fontId="28" fillId="5" borderId="1" xfId="0" applyNumberFormat="1" applyFont="1" applyFill="1" applyBorder="1" applyAlignment="1" applyProtection="1">
      <alignment horizontal="center" vertical="center" wrapText="1"/>
      <protection locked="0"/>
    </xf>
    <xf numFmtId="182" fontId="27" fillId="5" borderId="1" xfId="0" applyNumberFormat="1" applyFont="1" applyFill="1" applyBorder="1" applyAlignment="1" applyProtection="1">
      <alignment horizontal="center" vertical="center"/>
    </xf>
    <xf numFmtId="1" fontId="10" fillId="5" borderId="1" xfId="0" applyNumberFormat="1" applyFont="1" applyFill="1" applyBorder="1" applyAlignment="1" applyProtection="1">
      <alignment horizontal="center" vertical="center"/>
    </xf>
    <xf numFmtId="1" fontId="10" fillId="2" borderId="1" xfId="0" applyNumberFormat="1" applyFont="1" applyFill="1" applyBorder="1" applyAlignment="1" applyProtection="1">
      <alignment horizontal="center" vertical="center"/>
      <protection locked="0"/>
    </xf>
    <xf numFmtId="3" fontId="4" fillId="5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 wrapText="1"/>
      <protection locked="0"/>
    </xf>
    <xf numFmtId="3" fontId="0" fillId="0" borderId="0" xfId="0" applyNumberFormat="1" applyProtection="1">
      <protection locked="0"/>
    </xf>
    <xf numFmtId="182" fontId="0" fillId="0" borderId="0" xfId="0" applyNumberFormat="1" applyProtection="1">
      <protection locked="0"/>
    </xf>
    <xf numFmtId="10" fontId="6" fillId="5" borderId="1" xfId="0" applyNumberFormat="1" applyFont="1" applyFill="1" applyBorder="1" applyAlignment="1" applyProtection="1">
      <alignment horizontal="center" vertical="center" wrapText="1"/>
    </xf>
    <xf numFmtId="10" fontId="24" fillId="5" borderId="1" xfId="0" applyNumberFormat="1" applyFont="1" applyFill="1" applyBorder="1" applyAlignment="1" applyProtection="1">
      <alignment horizontal="center" vertical="center" wrapText="1"/>
    </xf>
    <xf numFmtId="10" fontId="6" fillId="2" borderId="1" xfId="0" applyNumberFormat="1" applyFont="1" applyFill="1" applyBorder="1" applyAlignment="1" applyProtection="1">
      <alignment horizontal="center" vertical="center" wrapText="1"/>
    </xf>
    <xf numFmtId="0" fontId="9" fillId="5" borderId="11" xfId="0" applyNumberFormat="1" applyFont="1" applyFill="1" applyBorder="1" applyAlignment="1" applyProtection="1">
      <alignment horizontal="center" vertical="top" wrapText="1"/>
      <protection locked="0"/>
    </xf>
    <xf numFmtId="1" fontId="9" fillId="5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wrapText="1"/>
      <protection locked="0"/>
    </xf>
    <xf numFmtId="3" fontId="4" fillId="0" borderId="1" xfId="0" applyNumberFormat="1" applyFont="1" applyBorder="1" applyAlignment="1" applyProtection="1">
      <alignment horizontal="center" vertical="center"/>
      <protection locked="0"/>
    </xf>
    <xf numFmtId="3" fontId="9" fillId="0" borderId="1" xfId="0" applyNumberFormat="1" applyFont="1" applyBorder="1" applyAlignment="1" applyProtection="1">
      <alignment horizontal="center" vertical="center"/>
      <protection locked="0"/>
    </xf>
    <xf numFmtId="3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vertical="center" wrapText="1"/>
      <protection locked="0"/>
    </xf>
    <xf numFmtId="178" fontId="21" fillId="0" borderId="1" xfId="0" applyNumberFormat="1" applyFont="1" applyBorder="1" applyProtection="1">
      <protection locked="0"/>
    </xf>
    <xf numFmtId="178" fontId="31" fillId="0" borderId="1" xfId="0" applyNumberFormat="1" applyFont="1" applyBorder="1" applyProtection="1">
      <protection locked="0"/>
    </xf>
    <xf numFmtId="182" fontId="21" fillId="0" borderId="1" xfId="0" applyNumberFormat="1" applyFont="1" applyBorder="1" applyProtection="1">
      <protection locked="0"/>
    </xf>
    <xf numFmtId="182" fontId="31" fillId="0" borderId="1" xfId="0" applyNumberFormat="1" applyFont="1" applyBorder="1" applyProtection="1">
      <protection locked="0"/>
    </xf>
    <xf numFmtId="182" fontId="0" fillId="0" borderId="1" xfId="0" applyNumberFormat="1" applyBorder="1" applyProtection="1">
      <protection locked="0"/>
    </xf>
    <xf numFmtId="182" fontId="32" fillId="0" borderId="1" xfId="0" applyNumberFormat="1" applyFont="1" applyBorder="1" applyProtection="1">
      <protection locked="0"/>
    </xf>
    <xf numFmtId="3" fontId="4" fillId="0" borderId="1" xfId="0" applyNumberFormat="1" applyFont="1" applyBorder="1" applyAlignment="1" applyProtection="1">
      <alignment horizontal="center"/>
      <protection locked="0"/>
    </xf>
    <xf numFmtId="182" fontId="4" fillId="0" borderId="1" xfId="0" applyNumberFormat="1" applyFont="1" applyBorder="1" applyAlignment="1" applyProtection="1">
      <alignment horizontal="center"/>
      <protection locked="0"/>
    </xf>
    <xf numFmtId="3" fontId="9" fillId="0" borderId="1" xfId="0" applyNumberFormat="1" applyFont="1" applyBorder="1" applyAlignment="1" applyProtection="1">
      <alignment horizontal="center"/>
      <protection locked="0"/>
    </xf>
    <xf numFmtId="182" fontId="9" fillId="0" borderId="1" xfId="0" applyNumberFormat="1" applyFont="1" applyBorder="1" applyAlignment="1" applyProtection="1">
      <alignment horizontal="center"/>
      <protection locked="0"/>
    </xf>
    <xf numFmtId="2" fontId="4" fillId="4" borderId="1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182" fontId="0" fillId="0" borderId="1" xfId="0" applyNumberFormat="1" applyBorder="1" applyAlignment="1" applyProtection="1">
      <alignment horizontal="center" vertical="center"/>
      <protection locked="0"/>
    </xf>
    <xf numFmtId="182" fontId="32" fillId="0" borderId="1" xfId="0" applyNumberFormat="1" applyFont="1" applyBorder="1" applyAlignment="1" applyProtection="1">
      <alignment horizontal="center" vertical="center"/>
      <protection locked="0"/>
    </xf>
    <xf numFmtId="1" fontId="3" fillId="5" borderId="13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vertical="center"/>
      <protection locked="0"/>
    </xf>
    <xf numFmtId="1" fontId="3" fillId="5" borderId="14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3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9" xfId="0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vertical="center" wrapText="1"/>
    </xf>
    <xf numFmtId="0" fontId="3" fillId="0" borderId="11" xfId="0" applyFont="1" applyBorder="1" applyAlignment="1" applyProtection="1">
      <alignment horizontal="center" vertical="center" wrapText="1"/>
    </xf>
    <xf numFmtId="0" fontId="3" fillId="0" borderId="10" xfId="0" applyFont="1" applyBorder="1" applyAlignment="1" applyProtection="1">
      <alignment horizontal="center" vertical="center" textRotation="90" wrapText="1"/>
    </xf>
    <xf numFmtId="0" fontId="3" fillId="0" borderId="2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/>
      <protection locked="0"/>
    </xf>
    <xf numFmtId="171" fontId="4" fillId="0" borderId="10" xfId="3" applyFont="1" applyBorder="1" applyAlignment="1" applyProtection="1">
      <alignment horizontal="center" vertical="center" wrapText="1"/>
    </xf>
    <xf numFmtId="171" fontId="4" fillId="0" borderId="16" xfId="3" applyFont="1" applyBorder="1" applyAlignment="1" applyProtection="1">
      <alignment horizontal="center" vertical="center" wrapText="1"/>
    </xf>
    <xf numFmtId="171" fontId="4" fillId="0" borderId="2" xfId="3" applyFont="1" applyBorder="1" applyAlignment="1" applyProtection="1">
      <alignment horizontal="center" vertical="center" wrapText="1"/>
    </xf>
    <xf numFmtId="0" fontId="4" fillId="0" borderId="17" xfId="0" applyFont="1" applyBorder="1" applyAlignment="1" applyProtection="1">
      <alignment horizontal="center" vertical="center" wrapText="1"/>
    </xf>
    <xf numFmtId="0" fontId="4" fillId="0" borderId="18" xfId="0" applyFont="1" applyBorder="1" applyAlignment="1" applyProtection="1">
      <alignment horizontal="center" vertical="center" wrapText="1"/>
    </xf>
    <xf numFmtId="0" fontId="4" fillId="0" borderId="19" xfId="0" applyFont="1" applyBorder="1" applyAlignment="1" applyProtection="1">
      <alignment horizontal="center" vertical="center" wrapText="1"/>
    </xf>
    <xf numFmtId="0" fontId="4" fillId="0" borderId="20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21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vertical="center" textRotation="90" wrapText="1"/>
    </xf>
    <xf numFmtId="0" fontId="4" fillId="0" borderId="16" xfId="0" applyFont="1" applyBorder="1" applyAlignment="1" applyProtection="1">
      <alignment vertical="center" textRotation="90" wrapText="1"/>
    </xf>
    <xf numFmtId="0" fontId="4" fillId="0" borderId="2" xfId="0" applyFont="1" applyBorder="1" applyAlignment="1" applyProtection="1">
      <alignment vertical="center" textRotation="90" wrapText="1"/>
    </xf>
    <xf numFmtId="0" fontId="6" fillId="2" borderId="10" xfId="0" applyFont="1" applyFill="1" applyBorder="1" applyAlignment="1" applyProtection="1">
      <alignment horizontal="center" vertical="center" textRotation="90" wrapText="1"/>
    </xf>
    <xf numFmtId="0" fontId="6" fillId="2" borderId="16" xfId="0" applyFont="1" applyFill="1" applyBorder="1" applyAlignment="1" applyProtection="1">
      <alignment horizontal="center" vertical="center" textRotation="90" wrapText="1"/>
    </xf>
    <xf numFmtId="0" fontId="6" fillId="2" borderId="2" xfId="0" applyFont="1" applyFill="1" applyBorder="1" applyAlignment="1" applyProtection="1">
      <alignment horizontal="center" vertical="center" textRotation="90" wrapText="1"/>
    </xf>
    <xf numFmtId="0" fontId="4" fillId="0" borderId="10" xfId="0" applyFont="1" applyBorder="1" applyAlignment="1" applyProtection="1">
      <alignment horizontal="center" vertical="center" textRotation="90" wrapText="1"/>
    </xf>
    <xf numFmtId="0" fontId="4" fillId="0" borderId="2" xfId="0" applyFont="1" applyBorder="1" applyAlignment="1" applyProtection="1">
      <alignment horizontal="center" vertical="center" textRotation="90" wrapText="1"/>
    </xf>
    <xf numFmtId="0" fontId="4" fillId="0" borderId="9" xfId="0" applyFont="1" applyBorder="1" applyAlignment="1" applyProtection="1">
      <alignment horizontal="center" vertical="center" wrapText="1"/>
    </xf>
    <xf numFmtId="0" fontId="4" fillId="0" borderId="15" xfId="0" applyFont="1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center" wrapText="1"/>
    </xf>
    <xf numFmtId="0" fontId="4" fillId="4" borderId="10" xfId="0" applyFont="1" applyFill="1" applyBorder="1" applyAlignment="1" applyProtection="1">
      <alignment horizontal="center" vertical="center" wrapText="1"/>
    </xf>
    <xf numFmtId="0" fontId="4" fillId="4" borderId="16" xfId="0" applyFont="1" applyFill="1" applyBorder="1" applyAlignment="1" applyProtection="1">
      <alignment horizontal="center" vertical="center" wrapText="1"/>
    </xf>
    <xf numFmtId="0" fontId="4" fillId="4" borderId="2" xfId="0" applyFont="1" applyFill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6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4" fillId="0" borderId="16" xfId="0" applyFont="1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textRotation="90" wrapText="1"/>
    </xf>
    <xf numFmtId="0" fontId="6" fillId="2" borderId="1" xfId="0" applyFont="1" applyFill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  <protection locked="0"/>
    </xf>
    <xf numFmtId="0" fontId="3" fillId="5" borderId="10" xfId="0" applyFont="1" applyFill="1" applyBorder="1" applyAlignment="1" applyProtection="1">
      <alignment horizontal="center" vertical="center" textRotation="90" wrapText="1"/>
    </xf>
    <xf numFmtId="0" fontId="3" fillId="5" borderId="2" xfId="0" applyFont="1" applyFill="1" applyBorder="1" applyAlignment="1" applyProtection="1">
      <alignment horizontal="center" vertical="center" textRotation="90" wrapText="1"/>
    </xf>
    <xf numFmtId="0" fontId="3" fillId="0" borderId="1" xfId="0" applyFont="1" applyBorder="1" applyAlignment="1" applyProtection="1">
      <alignment horizontal="center" vertical="center" textRotation="90" wrapText="1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textRotation="90" wrapText="1"/>
    </xf>
    <xf numFmtId="0" fontId="5" fillId="0" borderId="3" xfId="0" applyFont="1" applyBorder="1" applyAlignment="1" applyProtection="1">
      <alignment horizontal="right" vertical="top"/>
      <protection locked="0"/>
    </xf>
    <xf numFmtId="0" fontId="4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3" borderId="10" xfId="0" applyFont="1" applyFill="1" applyBorder="1" applyAlignment="1" applyProtection="1">
      <alignment horizontal="center" vertical="center" textRotation="90" wrapText="1"/>
    </xf>
    <xf numFmtId="0" fontId="4" fillId="3" borderId="2" xfId="0" applyFont="1" applyFill="1" applyBorder="1" applyAlignment="1" applyProtection="1">
      <alignment horizontal="center" vertical="center" textRotation="90" wrapText="1"/>
    </xf>
    <xf numFmtId="0" fontId="9" fillId="0" borderId="0" xfId="0" applyFont="1" applyAlignment="1" applyProtection="1">
      <alignment horizontal="center" wrapText="1"/>
      <protection locked="0"/>
    </xf>
    <xf numFmtId="0" fontId="4" fillId="4" borderId="10" xfId="0" applyFont="1" applyFill="1" applyBorder="1" applyAlignment="1" applyProtection="1">
      <alignment vertical="center" textRotation="90" wrapText="1"/>
    </xf>
    <xf numFmtId="0" fontId="4" fillId="4" borderId="2" xfId="0" applyFont="1" applyFill="1" applyBorder="1" applyAlignment="1" applyProtection="1">
      <alignment vertical="center" textRotation="90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right" vertical="top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10" fillId="0" borderId="0" xfId="0" applyFont="1" applyAlignment="1" applyProtection="1">
      <alignment horizontal="center" wrapText="1"/>
      <protection locked="0"/>
    </xf>
    <xf numFmtId="0" fontId="3" fillId="4" borderId="17" xfId="0" applyFont="1" applyFill="1" applyBorder="1" applyAlignment="1" applyProtection="1">
      <alignment horizontal="center" vertical="center" wrapText="1"/>
    </xf>
    <xf numFmtId="0" fontId="3" fillId="4" borderId="19" xfId="0" applyFont="1" applyFill="1" applyBorder="1" applyAlignment="1" applyProtection="1">
      <alignment horizontal="center" vertical="center" wrapText="1"/>
    </xf>
    <xf numFmtId="0" fontId="3" fillId="4" borderId="20" xfId="0" applyFont="1" applyFill="1" applyBorder="1" applyAlignment="1" applyProtection="1">
      <alignment horizontal="center" vertical="center" wrapText="1"/>
    </xf>
    <xf numFmtId="0" fontId="3" fillId="4" borderId="21" xfId="0" applyFont="1" applyFill="1" applyBorder="1" applyAlignment="1" applyProtection="1">
      <alignment horizontal="center" vertical="center" wrapText="1"/>
    </xf>
    <xf numFmtId="0" fontId="3" fillId="3" borderId="10" xfId="0" applyFont="1" applyFill="1" applyBorder="1" applyAlignment="1" applyProtection="1">
      <alignment horizontal="center" vertical="center" textRotation="90" wrapText="1"/>
    </xf>
    <xf numFmtId="0" fontId="3" fillId="3" borderId="16" xfId="0" applyFont="1" applyFill="1" applyBorder="1" applyAlignment="1" applyProtection="1">
      <alignment horizontal="center" vertical="center" textRotation="90" wrapText="1"/>
    </xf>
    <xf numFmtId="0" fontId="3" fillId="3" borderId="2" xfId="0" applyFont="1" applyFill="1" applyBorder="1" applyAlignment="1" applyProtection="1">
      <alignment horizontal="center" vertical="center" textRotation="90" wrapText="1"/>
    </xf>
    <xf numFmtId="0" fontId="3" fillId="4" borderId="9" xfId="0" applyFont="1" applyFill="1" applyBorder="1" applyAlignment="1" applyProtection="1">
      <alignment horizontal="center" vertical="center" wrapText="1"/>
    </xf>
    <xf numFmtId="0" fontId="3" fillId="4" borderId="15" xfId="0" applyFont="1" applyFill="1" applyBorder="1" applyAlignment="1" applyProtection="1">
      <alignment horizontal="center" vertical="center" wrapText="1"/>
    </xf>
    <xf numFmtId="0" fontId="3" fillId="4" borderId="11" xfId="0" applyFont="1" applyFill="1" applyBorder="1" applyAlignment="1" applyProtection="1">
      <alignment horizontal="center" vertical="center" wrapText="1"/>
    </xf>
    <xf numFmtId="0" fontId="34" fillId="0" borderId="11" xfId="0" applyFont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textRotation="90" wrapText="1"/>
    </xf>
    <xf numFmtId="0" fontId="34" fillId="4" borderId="11" xfId="0" applyFont="1" applyFill="1" applyBorder="1" applyAlignment="1" applyProtection="1">
      <alignment horizontal="center" vertical="center" wrapText="1"/>
    </xf>
    <xf numFmtId="0" fontId="3" fillId="4" borderId="10" xfId="0" applyFont="1" applyFill="1" applyBorder="1" applyAlignment="1" applyProtection="1">
      <alignment horizontal="center" vertical="center" textRotation="90" wrapText="1"/>
    </xf>
    <xf numFmtId="0" fontId="3" fillId="4" borderId="16" xfId="0" applyFont="1" applyFill="1" applyBorder="1" applyAlignment="1" applyProtection="1">
      <alignment horizontal="center" vertical="center" textRotation="90" wrapText="1"/>
    </xf>
    <xf numFmtId="0" fontId="3" fillId="4" borderId="2" xfId="0" applyFont="1" applyFill="1" applyBorder="1" applyAlignment="1" applyProtection="1">
      <alignment horizontal="center" vertical="center" textRotation="90" wrapText="1"/>
    </xf>
    <xf numFmtId="0" fontId="34" fillId="0" borderId="11" xfId="0" applyFont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 textRotation="90" wrapText="1"/>
    </xf>
    <xf numFmtId="0" fontId="34" fillId="0" borderId="16" xfId="0" applyFont="1" applyFill="1" applyBorder="1" applyAlignment="1" applyProtection="1">
      <alignment horizontal="center" vertical="center" textRotation="90" wrapText="1"/>
    </xf>
    <xf numFmtId="0" fontId="34" fillId="0" borderId="2" xfId="0" applyFont="1" applyFill="1" applyBorder="1" applyAlignment="1" applyProtection="1">
      <alignment horizontal="center" vertical="center" textRotation="90" wrapText="1"/>
    </xf>
    <xf numFmtId="0" fontId="34" fillId="0" borderId="16" xfId="0" applyFont="1" applyBorder="1" applyAlignment="1" applyProtection="1">
      <alignment horizontal="center" vertical="center" textRotation="90" wrapText="1"/>
    </xf>
    <xf numFmtId="0" fontId="34" fillId="0" borderId="2" xfId="0" applyFont="1" applyBorder="1" applyAlignment="1" applyProtection="1">
      <alignment horizontal="center" vertical="center" textRotation="90" wrapText="1"/>
    </xf>
    <xf numFmtId="0" fontId="5" fillId="2" borderId="10" xfId="0" applyFont="1" applyFill="1" applyBorder="1" applyAlignment="1" applyProtection="1">
      <alignment horizontal="center" vertical="center" textRotation="90" wrapText="1"/>
    </xf>
    <xf numFmtId="0" fontId="35" fillId="2" borderId="16" xfId="0" applyFont="1" applyFill="1" applyBorder="1" applyAlignment="1" applyProtection="1">
      <alignment horizontal="center" vertical="center" textRotation="90" wrapText="1"/>
    </xf>
    <xf numFmtId="0" fontId="35" fillId="2" borderId="2" xfId="0" applyFont="1" applyFill="1" applyBorder="1" applyAlignment="1" applyProtection="1">
      <alignment horizontal="center" vertical="center" textRotation="90" wrapText="1"/>
    </xf>
    <xf numFmtId="0" fontId="3" fillId="0" borderId="1" xfId="0" applyFont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textRotation="90" wrapText="1"/>
    </xf>
    <xf numFmtId="0" fontId="5" fillId="5" borderId="2" xfId="0" applyFont="1" applyFill="1" applyBorder="1" applyAlignment="1" applyProtection="1">
      <alignment horizontal="center" vertical="center" textRotation="90" wrapText="1"/>
    </xf>
    <xf numFmtId="178" fontId="3" fillId="0" borderId="10" xfId="0" applyNumberFormat="1" applyFont="1" applyFill="1" applyBorder="1" applyAlignment="1" applyProtection="1">
      <alignment horizontal="center" vertical="center" textRotation="90" wrapText="1"/>
    </xf>
    <xf numFmtId="178" fontId="35" fillId="0" borderId="16" xfId="0" applyNumberFormat="1" applyFont="1" applyFill="1" applyBorder="1" applyAlignment="1" applyProtection="1">
      <alignment horizontal="center" vertical="center" textRotation="90" wrapText="1"/>
    </xf>
    <xf numFmtId="178" fontId="35" fillId="0" borderId="2" xfId="0" applyNumberFormat="1" applyFont="1" applyFill="1" applyBorder="1" applyAlignment="1" applyProtection="1">
      <alignment horizontal="center" vertical="center" textRotation="90" wrapText="1"/>
    </xf>
    <xf numFmtId="0" fontId="35" fillId="5" borderId="16" xfId="0" applyFont="1" applyFill="1" applyBorder="1" applyAlignment="1" applyProtection="1">
      <alignment horizontal="center" vertical="center" textRotation="90" wrapText="1"/>
    </xf>
    <xf numFmtId="0" fontId="35" fillId="5" borderId="2" xfId="0" applyFont="1" applyFill="1" applyBorder="1" applyAlignment="1" applyProtection="1">
      <alignment horizontal="center" vertical="center" textRotation="90" wrapText="1"/>
    </xf>
    <xf numFmtId="0" fontId="5" fillId="2" borderId="16" xfId="0" applyFont="1" applyFill="1" applyBorder="1" applyAlignment="1" applyProtection="1">
      <alignment horizontal="center" vertical="center" textRotation="90" wrapText="1"/>
    </xf>
    <xf numFmtId="0" fontId="5" fillId="2" borderId="2" xfId="0" applyFont="1" applyFill="1" applyBorder="1" applyAlignment="1" applyProtection="1">
      <alignment horizontal="center" vertical="center" textRotation="90" wrapText="1"/>
    </xf>
    <xf numFmtId="0" fontId="21" fillId="0" borderId="1" xfId="0" applyFont="1" applyBorder="1" applyProtection="1"/>
    <xf numFmtId="0" fontId="5" fillId="2" borderId="1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3" fillId="0" borderId="19" xfId="0" applyFont="1" applyBorder="1" applyAlignment="1" applyProtection="1">
      <alignment horizontal="center" vertical="center" wrapText="1"/>
    </xf>
    <xf numFmtId="0" fontId="3" fillId="0" borderId="20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21" xfId="0" applyFont="1" applyBorder="1" applyAlignment="1" applyProtection="1">
      <alignment horizontal="center" vertical="center" wrapText="1"/>
    </xf>
    <xf numFmtId="0" fontId="3" fillId="4" borderId="17" xfId="0" applyFont="1" applyFill="1" applyBorder="1" applyAlignment="1" applyProtection="1">
      <alignment horizontal="center" vertical="center" textRotation="90" wrapText="1"/>
    </xf>
    <xf numFmtId="0" fontId="3" fillId="4" borderId="20" xfId="0" applyFont="1" applyFill="1" applyBorder="1" applyAlignment="1" applyProtection="1">
      <alignment horizontal="center" vertical="center" textRotation="90" wrapText="1"/>
    </xf>
    <xf numFmtId="0" fontId="3" fillId="4" borderId="10" xfId="0" applyNumberFormat="1" applyFont="1" applyFill="1" applyBorder="1" applyAlignment="1" applyProtection="1">
      <alignment horizontal="center" vertical="center" textRotation="90" wrapText="1"/>
    </xf>
    <xf numFmtId="0" fontId="3" fillId="4" borderId="2" xfId="0" applyNumberFormat="1" applyFont="1" applyFill="1" applyBorder="1" applyAlignment="1" applyProtection="1">
      <alignment horizontal="center" vertical="center" textRotation="90" wrapText="1"/>
    </xf>
    <xf numFmtId="0" fontId="3" fillId="0" borderId="9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4" borderId="10" xfId="0" applyFont="1" applyFill="1" applyBorder="1" applyAlignment="1" applyProtection="1">
      <alignment horizontal="center" vertical="center" wrapText="1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5" borderId="10" xfId="0" applyFont="1" applyFill="1" applyBorder="1" applyAlignment="1" applyProtection="1">
      <alignment horizontal="center" vertical="center" wrapText="1"/>
    </xf>
    <xf numFmtId="0" fontId="3" fillId="5" borderId="2" xfId="0" applyFont="1" applyFill="1" applyBorder="1" applyAlignment="1" applyProtection="1">
      <alignment horizontal="center" vertical="center" wrapText="1"/>
    </xf>
    <xf numFmtId="0" fontId="3" fillId="0" borderId="10" xfId="0" applyFont="1" applyBorder="1" applyAlignment="1" applyProtection="1">
      <alignment horizontal="center" vertical="center" wrapText="1"/>
    </xf>
    <xf numFmtId="0" fontId="3" fillId="0" borderId="16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 wrapText="1"/>
    </xf>
    <xf numFmtId="0" fontId="3" fillId="5" borderId="16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 applyProtection="1">
      <alignment horizontal="center" vertical="center" wrapText="1"/>
    </xf>
  </cellXfs>
  <cellStyles count="4">
    <cellStyle name="Обычный" xfId="0" builtinId="0"/>
    <cellStyle name="Обычный 2" xfId="1" xr:uid="{449A5721-C36C-40B0-9628-4A43FDF08D98}"/>
    <cellStyle name="Процентный" xfId="2" builtinId="5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6143D-F52C-41AF-B4F0-D6AC7D64A5C9}">
  <dimension ref="A1:N37"/>
  <sheetViews>
    <sheetView workbookViewId="0">
      <selection sqref="A1:N37"/>
    </sheetView>
  </sheetViews>
  <sheetFormatPr defaultRowHeight="12.75" x14ac:dyDescent="0.2"/>
  <sheetData>
    <row r="1" spans="1:14" ht="18.75" customHeight="1" x14ac:dyDescent="0.2">
      <c r="A1" s="228" t="s">
        <v>268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</row>
    <row r="2" spans="1:14" ht="18.75" customHeight="1" x14ac:dyDescent="0.2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</row>
    <row r="3" spans="1:14" ht="18.75" customHeight="1" x14ac:dyDescent="0.2">
      <c r="A3" s="229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</row>
    <row r="4" spans="1:14" x14ac:dyDescent="0.2">
      <c r="A4" s="229"/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</row>
    <row r="5" spans="1:14" x14ac:dyDescent="0.2">
      <c r="A5" s="229"/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</row>
    <row r="6" spans="1:14" x14ac:dyDescent="0.2">
      <c r="A6" s="229"/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</row>
    <row r="7" spans="1:14" x14ac:dyDescent="0.2">
      <c r="A7" s="229"/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</row>
    <row r="8" spans="1:14" x14ac:dyDescent="0.2">
      <c r="A8" s="229"/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</row>
    <row r="9" spans="1:14" x14ac:dyDescent="0.2">
      <c r="A9" s="229"/>
      <c r="B9" s="229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</row>
    <row r="10" spans="1:14" x14ac:dyDescent="0.2">
      <c r="A10" s="229"/>
      <c r="B10" s="229"/>
      <c r="C10" s="229"/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</row>
    <row r="11" spans="1:14" x14ac:dyDescent="0.2">
      <c r="A11" s="229"/>
      <c r="B11" s="229"/>
      <c r="C11" s="229"/>
      <c r="D11" s="229"/>
      <c r="E11" s="229"/>
      <c r="F11" s="229"/>
      <c r="G11" s="229"/>
      <c r="H11" s="229"/>
      <c r="I11" s="229"/>
      <c r="J11" s="229"/>
      <c r="K11" s="229"/>
      <c r="L11" s="229"/>
      <c r="M11" s="229"/>
      <c r="N11" s="229"/>
    </row>
    <row r="12" spans="1:14" x14ac:dyDescent="0.2">
      <c r="A12" s="229"/>
      <c r="B12" s="229"/>
      <c r="C12" s="229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</row>
    <row r="13" spans="1:14" x14ac:dyDescent="0.2">
      <c r="A13" s="229"/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</row>
    <row r="14" spans="1:14" x14ac:dyDescent="0.2">
      <c r="A14" s="229"/>
      <c r="B14" s="229"/>
      <c r="C14" s="229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</row>
    <row r="15" spans="1:14" x14ac:dyDescent="0.2">
      <c r="A15" s="229"/>
      <c r="B15" s="229"/>
      <c r="C15" s="229"/>
      <c r="D15" s="229"/>
      <c r="E15" s="229"/>
      <c r="F15" s="229"/>
      <c r="G15" s="229"/>
      <c r="H15" s="229"/>
      <c r="I15" s="229"/>
      <c r="J15" s="229"/>
      <c r="K15" s="229"/>
      <c r="L15" s="229"/>
      <c r="M15" s="229"/>
      <c r="N15" s="229"/>
    </row>
    <row r="16" spans="1:14" x14ac:dyDescent="0.2">
      <c r="A16" s="229"/>
      <c r="B16" s="229"/>
      <c r="C16" s="229"/>
      <c r="D16" s="229"/>
      <c r="E16" s="229"/>
      <c r="F16" s="229"/>
      <c r="G16" s="229"/>
      <c r="H16" s="229"/>
      <c r="I16" s="229"/>
      <c r="J16" s="229"/>
      <c r="K16" s="229"/>
      <c r="L16" s="229"/>
      <c r="M16" s="229"/>
      <c r="N16" s="229"/>
    </row>
    <row r="17" spans="1:14" x14ac:dyDescent="0.2">
      <c r="A17" s="229"/>
      <c r="B17" s="229"/>
      <c r="C17" s="229"/>
      <c r="D17" s="229"/>
      <c r="E17" s="229"/>
      <c r="F17" s="229"/>
      <c r="G17" s="229"/>
      <c r="H17" s="229"/>
      <c r="I17" s="229"/>
      <c r="J17" s="229"/>
      <c r="K17" s="229"/>
      <c r="L17" s="229"/>
      <c r="M17" s="229"/>
      <c r="N17" s="229"/>
    </row>
    <row r="18" spans="1:14" x14ac:dyDescent="0.2">
      <c r="A18" s="229"/>
      <c r="B18" s="229"/>
      <c r="C18" s="229"/>
      <c r="D18" s="229"/>
      <c r="E18" s="229"/>
      <c r="F18" s="229"/>
      <c r="G18" s="229"/>
      <c r="H18" s="229"/>
      <c r="I18" s="229"/>
      <c r="J18" s="229"/>
      <c r="K18" s="229"/>
      <c r="L18" s="229"/>
      <c r="M18" s="229"/>
      <c r="N18" s="229"/>
    </row>
    <row r="19" spans="1:14" x14ac:dyDescent="0.2">
      <c r="A19" s="229"/>
      <c r="B19" s="229"/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</row>
    <row r="20" spans="1:14" x14ac:dyDescent="0.2">
      <c r="A20" s="229"/>
      <c r="B20" s="229"/>
      <c r="C20" s="229"/>
      <c r="D20" s="229"/>
      <c r="E20" s="229"/>
      <c r="F20" s="229"/>
      <c r="G20" s="229"/>
      <c r="H20" s="229"/>
      <c r="I20" s="229"/>
      <c r="J20" s="229"/>
      <c r="K20" s="229"/>
      <c r="L20" s="229"/>
      <c r="M20" s="229"/>
      <c r="N20" s="229"/>
    </row>
    <row r="21" spans="1:14" x14ac:dyDescent="0.2">
      <c r="A21" s="229"/>
      <c r="B21" s="229"/>
      <c r="C21" s="229"/>
      <c r="D21" s="229"/>
      <c r="E21" s="229"/>
      <c r="F21" s="229"/>
      <c r="G21" s="229"/>
      <c r="H21" s="229"/>
      <c r="I21" s="229"/>
      <c r="J21" s="229"/>
      <c r="K21" s="229"/>
      <c r="L21" s="229"/>
      <c r="M21" s="229"/>
      <c r="N21" s="229"/>
    </row>
    <row r="22" spans="1:14" x14ac:dyDescent="0.2">
      <c r="A22" s="229"/>
      <c r="B22" s="229"/>
      <c r="C22" s="229"/>
      <c r="D22" s="229"/>
      <c r="E22" s="229"/>
      <c r="F22" s="229"/>
      <c r="G22" s="229"/>
      <c r="H22" s="229"/>
      <c r="I22" s="229"/>
      <c r="J22" s="229"/>
      <c r="K22" s="229"/>
      <c r="L22" s="229"/>
      <c r="M22" s="229"/>
      <c r="N22" s="229"/>
    </row>
    <row r="23" spans="1:14" x14ac:dyDescent="0.2">
      <c r="A23" s="229"/>
      <c r="B23" s="229"/>
      <c r="C23" s="229"/>
      <c r="D23" s="229"/>
      <c r="E23" s="229"/>
      <c r="F23" s="229"/>
      <c r="G23" s="229"/>
      <c r="H23" s="229"/>
      <c r="I23" s="229"/>
      <c r="J23" s="229"/>
      <c r="K23" s="229"/>
      <c r="L23" s="229"/>
      <c r="M23" s="229"/>
      <c r="N23" s="229"/>
    </row>
    <row r="24" spans="1:14" x14ac:dyDescent="0.2">
      <c r="A24" s="229"/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  <c r="N24" s="229"/>
    </row>
    <row r="25" spans="1:14" x14ac:dyDescent="0.2">
      <c r="A25" s="229"/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  <c r="N25" s="229"/>
    </row>
    <row r="26" spans="1:14" x14ac:dyDescent="0.2">
      <c r="A26" s="229"/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29"/>
    </row>
    <row r="27" spans="1:14" x14ac:dyDescent="0.2">
      <c r="A27" s="229"/>
      <c r="B27" s="229"/>
      <c r="C27" s="229"/>
      <c r="D27" s="229"/>
      <c r="E27" s="229"/>
      <c r="F27" s="229"/>
      <c r="G27" s="229"/>
      <c r="H27" s="229"/>
      <c r="I27" s="229"/>
      <c r="J27" s="229"/>
      <c r="K27" s="229"/>
      <c r="L27" s="229"/>
      <c r="M27" s="229"/>
      <c r="N27" s="229"/>
    </row>
    <row r="28" spans="1:14" x14ac:dyDescent="0.2">
      <c r="A28" s="229"/>
      <c r="B28" s="229"/>
      <c r="C28" s="229"/>
      <c r="D28" s="229"/>
      <c r="E28" s="229"/>
      <c r="F28" s="229"/>
      <c r="G28" s="229"/>
      <c r="H28" s="229"/>
      <c r="I28" s="229"/>
      <c r="J28" s="229"/>
      <c r="K28" s="229"/>
      <c r="L28" s="229"/>
      <c r="M28" s="229"/>
      <c r="N28" s="229"/>
    </row>
    <row r="29" spans="1:14" x14ac:dyDescent="0.2">
      <c r="A29" s="229"/>
      <c r="B29" s="229"/>
      <c r="C29" s="229"/>
      <c r="D29" s="229"/>
      <c r="E29" s="229"/>
      <c r="F29" s="229"/>
      <c r="G29" s="229"/>
      <c r="H29" s="229"/>
      <c r="I29" s="229"/>
      <c r="J29" s="229"/>
      <c r="K29" s="229"/>
      <c r="L29" s="229"/>
      <c r="M29" s="229"/>
      <c r="N29" s="229"/>
    </row>
    <row r="30" spans="1:14" x14ac:dyDescent="0.2">
      <c r="A30" s="229"/>
      <c r="B30" s="229"/>
      <c r="C30" s="229"/>
      <c r="D30" s="229"/>
      <c r="E30" s="229"/>
      <c r="F30" s="229"/>
      <c r="G30" s="229"/>
      <c r="H30" s="229"/>
      <c r="I30" s="229"/>
      <c r="J30" s="229"/>
      <c r="K30" s="229"/>
      <c r="L30" s="229"/>
      <c r="M30" s="229"/>
      <c r="N30" s="229"/>
    </row>
    <row r="31" spans="1:14" x14ac:dyDescent="0.2">
      <c r="A31" s="229"/>
      <c r="B31" s="229"/>
      <c r="C31" s="229"/>
      <c r="D31" s="229"/>
      <c r="E31" s="229"/>
      <c r="F31" s="229"/>
      <c r="G31" s="229"/>
      <c r="H31" s="229"/>
      <c r="I31" s="229"/>
      <c r="J31" s="229"/>
      <c r="K31" s="229"/>
      <c r="L31" s="229"/>
      <c r="M31" s="229"/>
      <c r="N31" s="229"/>
    </row>
    <row r="32" spans="1:14" x14ac:dyDescent="0.2">
      <c r="A32" s="229"/>
      <c r="B32" s="229"/>
      <c r="C32" s="229"/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</row>
    <row r="33" spans="1:14" x14ac:dyDescent="0.2">
      <c r="A33" s="229"/>
      <c r="B33" s="229"/>
      <c r="C33" s="229"/>
      <c r="D33" s="229"/>
      <c r="E33" s="229"/>
      <c r="F33" s="229"/>
      <c r="G33" s="229"/>
      <c r="H33" s="229"/>
      <c r="I33" s="229"/>
      <c r="J33" s="229"/>
      <c r="K33" s="229"/>
      <c r="L33" s="229"/>
      <c r="M33" s="229"/>
      <c r="N33" s="229"/>
    </row>
    <row r="34" spans="1:14" x14ac:dyDescent="0.2">
      <c r="A34" s="229"/>
      <c r="B34" s="229"/>
      <c r="C34" s="229"/>
      <c r="D34" s="229"/>
      <c r="E34" s="229"/>
      <c r="F34" s="229"/>
      <c r="G34" s="229"/>
      <c r="H34" s="229"/>
      <c r="I34" s="229"/>
      <c r="J34" s="229"/>
      <c r="K34" s="229"/>
      <c r="L34" s="229"/>
      <c r="M34" s="229"/>
      <c r="N34" s="229"/>
    </row>
    <row r="35" spans="1:14" x14ac:dyDescent="0.2">
      <c r="A35" s="229"/>
      <c r="B35" s="229"/>
      <c r="C35" s="229"/>
      <c r="D35" s="229"/>
      <c r="E35" s="229"/>
      <c r="F35" s="229"/>
      <c r="G35" s="229"/>
      <c r="H35" s="229"/>
      <c r="I35" s="229"/>
      <c r="J35" s="229"/>
      <c r="K35" s="229"/>
      <c r="L35" s="229"/>
      <c r="M35" s="229"/>
      <c r="N35" s="229"/>
    </row>
    <row r="36" spans="1:14" x14ac:dyDescent="0.2">
      <c r="A36" s="229"/>
      <c r="B36" s="229"/>
      <c r="C36" s="229"/>
      <c r="D36" s="229"/>
      <c r="E36" s="229"/>
      <c r="F36" s="229"/>
      <c r="G36" s="229"/>
      <c r="H36" s="229"/>
      <c r="I36" s="229"/>
      <c r="J36" s="229"/>
      <c r="K36" s="229"/>
      <c r="L36" s="229"/>
      <c r="M36" s="229"/>
      <c r="N36" s="229"/>
    </row>
    <row r="37" spans="1:14" x14ac:dyDescent="0.2">
      <c r="A37" s="229"/>
      <c r="B37" s="229"/>
      <c r="C37" s="229"/>
      <c r="D37" s="229"/>
      <c r="E37" s="229"/>
      <c r="F37" s="229"/>
      <c r="G37" s="229"/>
      <c r="H37" s="229"/>
      <c r="I37" s="229"/>
      <c r="J37" s="229"/>
      <c r="K37" s="229"/>
      <c r="L37" s="229"/>
      <c r="M37" s="229"/>
      <c r="N37" s="229"/>
    </row>
  </sheetData>
  <mergeCells count="1">
    <mergeCell ref="A1:N37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0777E-75B5-4D5D-8382-EA9DABB85409}">
  <sheetPr>
    <pageSetUpPr fitToPage="1"/>
  </sheetPr>
  <dimension ref="B2:H20"/>
  <sheetViews>
    <sheetView zoomScale="90" zoomScaleNormal="90" workbookViewId="0">
      <selection activeCell="B3" sqref="B3"/>
    </sheetView>
  </sheetViews>
  <sheetFormatPr defaultRowHeight="12.75" x14ac:dyDescent="0.2"/>
  <cols>
    <col min="1" max="1" width="2" style="4" customWidth="1"/>
    <col min="2" max="2" width="31.42578125" style="4" customWidth="1"/>
    <col min="3" max="8" width="16.7109375" style="4" customWidth="1"/>
    <col min="9" max="9" width="2.7109375" style="4" customWidth="1"/>
    <col min="10" max="16384" width="9.140625" style="4"/>
  </cols>
  <sheetData>
    <row r="2" spans="2:8" ht="24.75" customHeight="1" x14ac:dyDescent="0.2">
      <c r="B2" s="265" t="s">
        <v>48</v>
      </c>
      <c r="C2" s="265"/>
      <c r="D2" s="265"/>
      <c r="E2" s="265"/>
      <c r="F2" s="265"/>
      <c r="G2" s="265"/>
      <c r="H2" s="265"/>
    </row>
    <row r="3" spans="2:8" ht="15.75" x14ac:dyDescent="0.2">
      <c r="H3" s="10"/>
    </row>
    <row r="4" spans="2:8" ht="115.5" customHeight="1" x14ac:dyDescent="0.2">
      <c r="B4" s="29" t="s">
        <v>14</v>
      </c>
      <c r="C4" s="29" t="s">
        <v>44</v>
      </c>
      <c r="D4" s="98" t="s">
        <v>35</v>
      </c>
      <c r="E4" s="29" t="s">
        <v>45</v>
      </c>
      <c r="F4" s="98" t="s">
        <v>35</v>
      </c>
      <c r="G4" s="29" t="s">
        <v>46</v>
      </c>
      <c r="H4" s="98" t="s">
        <v>35</v>
      </c>
    </row>
    <row r="5" spans="2:8" ht="24.95" customHeight="1" x14ac:dyDescent="0.2">
      <c r="B5" s="27" t="s">
        <v>0</v>
      </c>
      <c r="C5" s="109">
        <v>919</v>
      </c>
      <c r="D5" s="97">
        <f>C5/'1.1. Кол-во ГС'!L7</f>
        <v>0.19524113023157</v>
      </c>
      <c r="E5" s="34">
        <v>119</v>
      </c>
      <c r="F5" s="97">
        <f>E5/'1.1. Кол-во ГС'!L7</f>
        <v>2.5281495644784362E-2</v>
      </c>
      <c r="G5" s="34">
        <v>4</v>
      </c>
      <c r="H5" s="97">
        <f>G5/'1.1. Кол-во ГС'!L7</f>
        <v>8.4979817293392816E-4</v>
      </c>
    </row>
    <row r="6" spans="2:8" ht="24.95" customHeight="1" x14ac:dyDescent="0.2">
      <c r="B6" s="27" t="s">
        <v>1</v>
      </c>
      <c r="C6" s="109">
        <v>299</v>
      </c>
      <c r="D6" s="97">
        <f>C6/'1.1. Кол-во ГС'!L8</f>
        <v>0.26792114695340502</v>
      </c>
      <c r="E6" s="35">
        <v>22</v>
      </c>
      <c r="F6" s="97">
        <f>E6/'1.1. Кол-во ГС'!L8</f>
        <v>1.9713261648745518E-2</v>
      </c>
      <c r="G6" s="35">
        <v>0</v>
      </c>
      <c r="H6" s="97">
        <f>G6/'1.1. Кол-во ГС'!L8</f>
        <v>0</v>
      </c>
    </row>
    <row r="7" spans="2:8" ht="24.95" customHeight="1" x14ac:dyDescent="0.2">
      <c r="B7" s="27" t="s">
        <v>2</v>
      </c>
      <c r="C7" s="109">
        <v>255</v>
      </c>
      <c r="D7" s="97">
        <f>C7/'1.1. Кол-во ГС'!L9</f>
        <v>0.23014440433212996</v>
      </c>
      <c r="E7" s="35">
        <v>48</v>
      </c>
      <c r="F7" s="97">
        <f>E7/'1.1. Кол-во ГС'!L9</f>
        <v>4.3321299638989168E-2</v>
      </c>
      <c r="G7" s="35">
        <v>2</v>
      </c>
      <c r="H7" s="97">
        <f>G7/'1.1. Кол-во ГС'!L9</f>
        <v>1.8050541516245488E-3</v>
      </c>
    </row>
    <row r="8" spans="2:8" ht="24.95" customHeight="1" x14ac:dyDescent="0.2">
      <c r="B8" s="27" t="s">
        <v>3</v>
      </c>
      <c r="C8" s="109">
        <v>756</v>
      </c>
      <c r="D8" s="97">
        <f>C8/'1.1. Кол-во ГС'!L10</f>
        <v>0.14288414288414289</v>
      </c>
      <c r="E8" s="34">
        <v>140</v>
      </c>
      <c r="F8" s="97">
        <f>E8/'1.1. Кол-во ГС'!L10</f>
        <v>2.6460026460026459E-2</v>
      </c>
      <c r="G8" s="34">
        <v>6</v>
      </c>
      <c r="H8" s="97">
        <f>G8/'1.1. Кол-во ГС'!L10</f>
        <v>1.1340011340011339E-3</v>
      </c>
    </row>
    <row r="9" spans="2:8" ht="24.95" customHeight="1" x14ac:dyDescent="0.2">
      <c r="B9" s="27" t="s">
        <v>4</v>
      </c>
      <c r="C9" s="109">
        <v>362</v>
      </c>
      <c r="D9" s="97">
        <f>C9/'1.1. Кол-во ГС'!L11</f>
        <v>0.20291479820627803</v>
      </c>
      <c r="E9" s="35">
        <v>16</v>
      </c>
      <c r="F9" s="97">
        <f>E9/'1.1. Кол-во ГС'!L11</f>
        <v>8.9686098654708519E-3</v>
      </c>
      <c r="G9" s="35">
        <v>0</v>
      </c>
      <c r="H9" s="97">
        <f>G9/'1.1. Кол-во ГС'!L11</f>
        <v>0</v>
      </c>
    </row>
    <row r="10" spans="2:8" ht="24.95" customHeight="1" x14ac:dyDescent="0.2">
      <c r="B10" s="27" t="s">
        <v>5</v>
      </c>
      <c r="C10" s="54">
        <v>261</v>
      </c>
      <c r="D10" s="97">
        <f>C10/'1.1. Кол-во ГС'!L12</f>
        <v>0.20896717373899118</v>
      </c>
      <c r="E10" s="33">
        <v>12</v>
      </c>
      <c r="F10" s="97">
        <f>E10/'1.1. Кол-во ГС'!L12</f>
        <v>9.6076861489191347E-3</v>
      </c>
      <c r="G10" s="33">
        <v>0</v>
      </c>
      <c r="H10" s="97">
        <f>G10/'1.1. Кол-во ГС'!L12</f>
        <v>0</v>
      </c>
    </row>
    <row r="11" spans="2:8" ht="24.95" customHeight="1" x14ac:dyDescent="0.2">
      <c r="B11" s="27" t="s">
        <v>6</v>
      </c>
      <c r="C11" s="109">
        <v>397</v>
      </c>
      <c r="D11" s="97">
        <f>C11/'1.1. Кол-во ГС'!L13</f>
        <v>0.12827140549273022</v>
      </c>
      <c r="E11" s="35">
        <v>38</v>
      </c>
      <c r="F11" s="97">
        <f>E11/'1.1. Кол-во ГС'!L13</f>
        <v>1.2277867528271405E-2</v>
      </c>
      <c r="G11" s="35">
        <v>2</v>
      </c>
      <c r="H11" s="200">
        <f>G11/'1.1. Кол-во ГС'!L13</f>
        <v>6.462035541195477E-4</v>
      </c>
    </row>
    <row r="12" spans="2:8" ht="24.95" customHeight="1" x14ac:dyDescent="0.2">
      <c r="B12" s="27" t="s">
        <v>7</v>
      </c>
      <c r="C12" s="109">
        <v>282</v>
      </c>
      <c r="D12" s="97">
        <f>C12/'1.1. Кол-во ГС'!L14</f>
        <v>0.15528634361233482</v>
      </c>
      <c r="E12" s="35">
        <v>18</v>
      </c>
      <c r="F12" s="97">
        <f>E12/'1.1. Кол-во ГС'!L14</f>
        <v>9.911894273127754E-3</v>
      </c>
      <c r="G12" s="35">
        <v>0</v>
      </c>
      <c r="H12" s="97">
        <f>G12/'1.1. Кол-во ГС'!L14</f>
        <v>0</v>
      </c>
    </row>
    <row r="13" spans="2:8" ht="24.95" customHeight="1" x14ac:dyDescent="0.2">
      <c r="B13" s="27" t="s">
        <v>8</v>
      </c>
      <c r="C13" s="109">
        <v>834</v>
      </c>
      <c r="D13" s="97">
        <f>C13/'1.1. Кол-во ГС'!L15</f>
        <v>0.21918528252299604</v>
      </c>
      <c r="E13" s="35">
        <v>50</v>
      </c>
      <c r="F13" s="97">
        <f>E13/'1.1. Кол-во ГС'!L15</f>
        <v>1.3140604467805518E-2</v>
      </c>
      <c r="G13" s="35">
        <v>0</v>
      </c>
      <c r="H13" s="97">
        <f>G13/'1.1. Кол-во ГС'!L15</f>
        <v>0</v>
      </c>
    </row>
    <row r="14" spans="2:8" ht="24.95" customHeight="1" x14ac:dyDescent="0.2">
      <c r="B14" s="27" t="s">
        <v>9</v>
      </c>
      <c r="C14" s="109">
        <v>574</v>
      </c>
      <c r="D14" s="97">
        <f>C14/'1.1. Кол-во ГС'!L16</f>
        <v>0.28786359077231694</v>
      </c>
      <c r="E14" s="35">
        <v>45</v>
      </c>
      <c r="F14" s="97">
        <f>E14/'1.1. Кол-во ГС'!L16</f>
        <v>2.2567703109327986E-2</v>
      </c>
      <c r="G14" s="35">
        <v>0</v>
      </c>
      <c r="H14" s="97">
        <f>G14/'1.1. Кол-во ГС'!L16</f>
        <v>0</v>
      </c>
    </row>
    <row r="15" spans="2:8" ht="24.95" customHeight="1" x14ac:dyDescent="0.2">
      <c r="B15" s="27" t="s">
        <v>10</v>
      </c>
      <c r="C15" s="109">
        <v>265</v>
      </c>
      <c r="D15" s="97">
        <f>C15/'1.1. Кол-во ГС'!L17</f>
        <v>0.17990495587236932</v>
      </c>
      <c r="E15" s="35">
        <v>26</v>
      </c>
      <c r="F15" s="97">
        <f>E15/'1.1. Кол-во ГС'!L17</f>
        <v>1.7651052274270197E-2</v>
      </c>
      <c r="G15" s="35">
        <v>0</v>
      </c>
      <c r="H15" s="97">
        <f>G15/'1.1. Кол-во ГС'!L17</f>
        <v>0</v>
      </c>
    </row>
    <row r="16" spans="2:8" ht="24.95" customHeight="1" x14ac:dyDescent="0.2">
      <c r="B16" s="27" t="s">
        <v>11</v>
      </c>
      <c r="C16" s="109">
        <v>701</v>
      </c>
      <c r="D16" s="97">
        <f>C16/'1.1. Кол-во ГС'!L18</f>
        <v>0.1796514607893388</v>
      </c>
      <c r="E16" s="35">
        <v>97</v>
      </c>
      <c r="F16" s="97">
        <f>E16/'1.1. Кол-во ГС'!L18</f>
        <v>2.4859046642747309E-2</v>
      </c>
      <c r="G16" s="35">
        <v>2</v>
      </c>
      <c r="H16" s="200">
        <f>G16/'1.1. Кол-во ГС'!L18</f>
        <v>5.1255766273705791E-4</v>
      </c>
    </row>
    <row r="17" spans="2:8" ht="24.95" customHeight="1" x14ac:dyDescent="0.2">
      <c r="B17" s="27" t="s">
        <v>12</v>
      </c>
      <c r="C17" s="109">
        <v>327</v>
      </c>
      <c r="D17" s="97">
        <f>C17/'1.1. Кол-во ГС'!L19</f>
        <v>0.14028314028314029</v>
      </c>
      <c r="E17" s="35">
        <v>75</v>
      </c>
      <c r="F17" s="97">
        <f>E17/'1.1. Кол-во ГС'!L19</f>
        <v>3.2175032175032175E-2</v>
      </c>
      <c r="G17" s="35">
        <v>5</v>
      </c>
      <c r="H17" s="97">
        <f>G17/'1.1. Кол-во ГС'!L19</f>
        <v>2.1450021450021449E-3</v>
      </c>
    </row>
    <row r="18" spans="2:8" ht="24.95" customHeight="1" x14ac:dyDescent="0.2">
      <c r="B18" s="27" t="s">
        <v>13</v>
      </c>
      <c r="C18" s="109">
        <v>290</v>
      </c>
      <c r="D18" s="97">
        <f>C18/'1.1. Кол-во ГС'!L20</f>
        <v>0.21739130434782608</v>
      </c>
      <c r="E18" s="35">
        <v>21</v>
      </c>
      <c r="F18" s="97">
        <f>E18/'1.1. Кол-во ГС'!L20</f>
        <v>1.5742128935532233E-2</v>
      </c>
      <c r="G18" s="35">
        <v>1</v>
      </c>
      <c r="H18" s="97">
        <f>G18/'1.1. Кол-во ГС'!L20</f>
        <v>7.4962518740629683E-4</v>
      </c>
    </row>
    <row r="19" spans="2:8" ht="24.95" customHeight="1" x14ac:dyDescent="0.2">
      <c r="B19" s="173" t="s">
        <v>16</v>
      </c>
      <c r="C19" s="11">
        <f>SUM(C5:C18)</f>
        <v>6522</v>
      </c>
      <c r="D19" s="135">
        <f>C19/'1.1. Кол-во ГС'!L21</f>
        <v>0.18631624053706614</v>
      </c>
      <c r="E19" s="13">
        <f>SUM(E5:E18)</f>
        <v>727</v>
      </c>
      <c r="F19" s="135">
        <f>E19/'1.1. Кол-во ГС'!L21</f>
        <v>2.0768461648335953E-2</v>
      </c>
      <c r="G19" s="13">
        <f>SUM(G5:G18)</f>
        <v>22</v>
      </c>
      <c r="H19" s="135">
        <f>G19/'1.1. Кол-во ГС'!L21</f>
        <v>6.2848164547921724E-4</v>
      </c>
    </row>
    <row r="20" spans="2:8" ht="15" x14ac:dyDescent="0.2">
      <c r="C20" s="19"/>
      <c r="D20" s="19"/>
      <c r="E20" s="19"/>
      <c r="F20" s="19"/>
      <c r="G20" s="19"/>
      <c r="H20" s="19"/>
    </row>
  </sheetData>
  <sheetProtection formatCells="0" formatColumns="0" formatRows="0" selectLockedCells="1"/>
  <mergeCells count="1">
    <mergeCell ref="B2:H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8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E74FB-6C54-4D38-8D2F-89D7E18A3D6C}">
  <sheetPr>
    <pageSetUpPr fitToPage="1"/>
  </sheetPr>
  <dimension ref="A2:H19"/>
  <sheetViews>
    <sheetView zoomScale="90" zoomScaleNormal="90" workbookViewId="0">
      <selection activeCell="B3" sqref="B3"/>
    </sheetView>
  </sheetViews>
  <sheetFormatPr defaultRowHeight="12.75" x14ac:dyDescent="0.2"/>
  <cols>
    <col min="1" max="1" width="2" style="4" customWidth="1"/>
    <col min="2" max="2" width="31.42578125" style="4" customWidth="1"/>
    <col min="3" max="8" width="16.7109375" style="4" customWidth="1"/>
    <col min="9" max="9" width="2.7109375" style="4" customWidth="1"/>
    <col min="10" max="16384" width="9.140625" style="4"/>
  </cols>
  <sheetData>
    <row r="2" spans="1:8" ht="20.25" x14ac:dyDescent="0.2">
      <c r="B2" s="265" t="s">
        <v>47</v>
      </c>
      <c r="C2" s="265"/>
      <c r="D2" s="265"/>
      <c r="E2" s="265"/>
      <c r="F2" s="265"/>
      <c r="G2" s="265"/>
      <c r="H2" s="265"/>
    </row>
    <row r="3" spans="1:8" ht="15.75" x14ac:dyDescent="0.2">
      <c r="H3" s="10"/>
    </row>
    <row r="4" spans="1:8" ht="115.5" customHeight="1" x14ac:dyDescent="0.2">
      <c r="B4" s="29" t="s">
        <v>14</v>
      </c>
      <c r="C4" s="29" t="s">
        <v>44</v>
      </c>
      <c r="D4" s="98" t="s">
        <v>35</v>
      </c>
      <c r="E4" s="29" t="s">
        <v>45</v>
      </c>
      <c r="F4" s="98" t="s">
        <v>35</v>
      </c>
      <c r="G4" s="29" t="s">
        <v>46</v>
      </c>
      <c r="H4" s="98" t="s">
        <v>35</v>
      </c>
    </row>
    <row r="5" spans="1:8" ht="24.95" customHeight="1" x14ac:dyDescent="0.2">
      <c r="B5" s="27" t="s">
        <v>0</v>
      </c>
      <c r="C5" s="109">
        <v>783</v>
      </c>
      <c r="D5" s="97">
        <f>C5/'1.2. Кол-во МС'!H7</f>
        <v>9.8305084745762716E-2</v>
      </c>
      <c r="E5" s="34">
        <v>40</v>
      </c>
      <c r="F5" s="97">
        <f>E5/'1.2. Кол-во МС'!H7</f>
        <v>5.0219711236660393E-3</v>
      </c>
      <c r="G5" s="34">
        <v>2</v>
      </c>
      <c r="H5" s="198">
        <f>G5/'1.2. Кол-во МС'!H7</f>
        <v>2.5109855618330194E-4</v>
      </c>
    </row>
    <row r="6" spans="1:8" ht="24.95" customHeight="1" x14ac:dyDescent="0.2">
      <c r="B6" s="27" t="s">
        <v>1</v>
      </c>
      <c r="C6" s="109">
        <v>140</v>
      </c>
      <c r="D6" s="97">
        <f>C6/'1.2. Кол-во МС'!H8</f>
        <v>8.8161209068010074E-2</v>
      </c>
      <c r="E6" s="35">
        <v>5</v>
      </c>
      <c r="F6" s="97">
        <f>E6/'1.2. Кол-во МС'!H8</f>
        <v>3.1486146095717885E-3</v>
      </c>
      <c r="G6" s="35">
        <v>0</v>
      </c>
      <c r="H6" s="68">
        <f>G6/'1.2. Кол-во МС'!H8</f>
        <v>0</v>
      </c>
    </row>
    <row r="7" spans="1:8" ht="24.95" customHeight="1" x14ac:dyDescent="0.2">
      <c r="A7" s="18"/>
      <c r="B7" s="27" t="s">
        <v>2</v>
      </c>
      <c r="C7" s="109">
        <v>173</v>
      </c>
      <c r="D7" s="97">
        <f>C7/'1.2. Кол-во МС'!H9</f>
        <v>9.0104166666666666E-2</v>
      </c>
      <c r="E7" s="35">
        <v>12</v>
      </c>
      <c r="F7" s="97">
        <f>E7/'1.2. Кол-во МС'!H9</f>
        <v>6.2500000000000003E-3</v>
      </c>
      <c r="G7" s="35">
        <v>0</v>
      </c>
      <c r="H7" s="68">
        <f>G7/'1.2. Кол-во МС'!H9</f>
        <v>0</v>
      </c>
    </row>
    <row r="8" spans="1:8" ht="24.95" customHeight="1" x14ac:dyDescent="0.2">
      <c r="B8" s="27" t="s">
        <v>3</v>
      </c>
      <c r="C8" s="109">
        <v>562</v>
      </c>
      <c r="D8" s="97">
        <f>C8/'1.2. Кол-во МС'!H10</f>
        <v>9.2938647263105675E-2</v>
      </c>
      <c r="E8" s="34">
        <v>37</v>
      </c>
      <c r="F8" s="97">
        <f>E8/'1.2. Кол-во МС'!H10</f>
        <v>6.1187365635852493E-3</v>
      </c>
      <c r="G8" s="34">
        <v>1</v>
      </c>
      <c r="H8" s="198">
        <f>G8/'1.2. Кол-во МС'!H10</f>
        <v>1.65371258475277E-4</v>
      </c>
    </row>
    <row r="9" spans="1:8" ht="24.95" customHeight="1" x14ac:dyDescent="0.2">
      <c r="B9" s="27" t="s">
        <v>4</v>
      </c>
      <c r="C9" s="109">
        <v>326</v>
      </c>
      <c r="D9" s="97">
        <f>C9/'1.2. Кол-во МС'!H11</f>
        <v>0.10608525870484868</v>
      </c>
      <c r="E9" s="35">
        <v>5</v>
      </c>
      <c r="F9" s="97">
        <f>E9/'1.2. Кол-во МС'!H11</f>
        <v>1.6270745200130166E-3</v>
      </c>
      <c r="G9" s="35">
        <v>0</v>
      </c>
      <c r="H9" s="68">
        <f>G9/'1.2. Кол-во МС'!H11</f>
        <v>0</v>
      </c>
    </row>
    <row r="10" spans="1:8" ht="24.95" customHeight="1" x14ac:dyDescent="0.2">
      <c r="B10" s="27" t="s">
        <v>5</v>
      </c>
      <c r="C10" s="54">
        <v>225</v>
      </c>
      <c r="D10" s="97">
        <f>C10/'1.2. Кол-во МС'!H12</f>
        <v>9.7402597402597407E-2</v>
      </c>
      <c r="E10" s="33">
        <v>7</v>
      </c>
      <c r="F10" s="97">
        <f>E10/'1.2. Кол-во МС'!H12</f>
        <v>3.0303030303030303E-3</v>
      </c>
      <c r="G10" s="35">
        <v>0</v>
      </c>
      <c r="H10" s="68">
        <f>G10/'1.2. Кол-во МС'!H12</f>
        <v>0</v>
      </c>
    </row>
    <row r="11" spans="1:8" ht="24.95" customHeight="1" x14ac:dyDescent="0.2">
      <c r="B11" s="27" t="s">
        <v>6</v>
      </c>
      <c r="C11" s="109">
        <v>490</v>
      </c>
      <c r="D11" s="97">
        <f>C11/'1.2. Кол-во МС'!H13</f>
        <v>7.1974148061104581E-2</v>
      </c>
      <c r="E11" s="35">
        <v>8</v>
      </c>
      <c r="F11" s="97">
        <f>E11/'1.2. Кол-во МС'!H13</f>
        <v>1.1750881316098707E-3</v>
      </c>
      <c r="G11" s="35">
        <v>0</v>
      </c>
      <c r="H11" s="68">
        <f>G11/'1.2. Кол-во МС'!H13</f>
        <v>0</v>
      </c>
    </row>
    <row r="12" spans="1:8" ht="24.95" customHeight="1" x14ac:dyDescent="0.2">
      <c r="B12" s="27" t="s">
        <v>7</v>
      </c>
      <c r="C12" s="109">
        <v>260</v>
      </c>
      <c r="D12" s="97">
        <f>C12/'1.2. Кол-во МС'!H14</f>
        <v>6.6564260112647211E-2</v>
      </c>
      <c r="E12" s="35">
        <v>5</v>
      </c>
      <c r="F12" s="97">
        <f>E12/'1.2. Кол-во МС'!H14</f>
        <v>1.2800819252432156E-3</v>
      </c>
      <c r="G12" s="35">
        <v>0</v>
      </c>
      <c r="H12" s="68">
        <f>G12/'1.2. Кол-во МС'!H14</f>
        <v>0</v>
      </c>
    </row>
    <row r="13" spans="1:8" ht="24.95" customHeight="1" x14ac:dyDescent="0.2">
      <c r="B13" s="27" t="s">
        <v>8</v>
      </c>
      <c r="C13" s="109">
        <v>1304</v>
      </c>
      <c r="D13" s="97">
        <f>C13/'1.2. Кол-во МС'!H15</f>
        <v>0.1709267269629047</v>
      </c>
      <c r="E13" s="35">
        <v>37</v>
      </c>
      <c r="F13" s="97">
        <f>E13/'1.2. Кол-во МС'!H15</f>
        <v>4.8499147987940755E-3</v>
      </c>
      <c r="G13" s="35">
        <v>3</v>
      </c>
      <c r="H13" s="198">
        <f>G13/'1.2. Кол-во МС'!H15</f>
        <v>3.9323633503735744E-4</v>
      </c>
    </row>
    <row r="14" spans="1:8" ht="24.95" customHeight="1" x14ac:dyDescent="0.2">
      <c r="B14" s="27" t="s">
        <v>9</v>
      </c>
      <c r="C14" s="109">
        <v>495</v>
      </c>
      <c r="D14" s="97">
        <f>C14/'1.2. Кол-во МС'!H16</f>
        <v>0.10166358595194085</v>
      </c>
      <c r="E14" s="35">
        <v>20</v>
      </c>
      <c r="F14" s="97">
        <f>E14/'1.2. Кол-во МС'!H16</f>
        <v>4.1076196344218526E-3</v>
      </c>
      <c r="G14" s="35">
        <v>0</v>
      </c>
      <c r="H14" s="68">
        <f>G14/'1.2. Кол-во МС'!H16</f>
        <v>0</v>
      </c>
    </row>
    <row r="15" spans="1:8" ht="24.95" customHeight="1" x14ac:dyDescent="0.2">
      <c r="A15" s="18"/>
      <c r="B15" s="27" t="s">
        <v>10</v>
      </c>
      <c r="C15" s="109">
        <v>300</v>
      </c>
      <c r="D15" s="97">
        <f>C15/'1.2. Кол-во МС'!H17</f>
        <v>9.3312597200622086E-2</v>
      </c>
      <c r="E15" s="35">
        <v>9</v>
      </c>
      <c r="F15" s="97">
        <f>E15/'1.2. Кол-во МС'!H17</f>
        <v>2.7993779160186624E-3</v>
      </c>
      <c r="G15" s="35">
        <v>0</v>
      </c>
      <c r="H15" s="68">
        <f>G15/'1.2. Кол-во МС'!H17</f>
        <v>0</v>
      </c>
    </row>
    <row r="16" spans="1:8" ht="24.95" customHeight="1" x14ac:dyDescent="0.2">
      <c r="B16" s="27" t="s">
        <v>11</v>
      </c>
      <c r="C16" s="109">
        <v>726</v>
      </c>
      <c r="D16" s="97">
        <f>C16/'1.2. Кол-во МС'!H18</f>
        <v>0.12069825436408978</v>
      </c>
      <c r="E16" s="35">
        <v>43</v>
      </c>
      <c r="F16" s="97">
        <f>E16/'1.2. Кол-во МС'!H18</f>
        <v>7.1487946799667496E-3</v>
      </c>
      <c r="G16" s="35">
        <v>2</v>
      </c>
      <c r="H16" s="198">
        <f>G16/'1.2. Кол-во МС'!H18</f>
        <v>3.3250207813798836E-4</v>
      </c>
    </row>
    <row r="17" spans="2:8" ht="24.95" customHeight="1" x14ac:dyDescent="0.2">
      <c r="B17" s="27" t="s">
        <v>12</v>
      </c>
      <c r="C17" s="109">
        <v>349</v>
      </c>
      <c r="D17" s="97">
        <f>C17/'1.2. Кол-во МС'!H19</f>
        <v>6.9163694015061436E-2</v>
      </c>
      <c r="E17" s="35">
        <v>32</v>
      </c>
      <c r="F17" s="97">
        <f>E17/'1.2. Кол-во МС'!H19</f>
        <v>6.3416567578279829E-3</v>
      </c>
      <c r="G17" s="35">
        <v>0</v>
      </c>
      <c r="H17" s="68">
        <f>G17/'1.2. Кол-во МС'!H19</f>
        <v>0</v>
      </c>
    </row>
    <row r="18" spans="2:8" ht="24.95" customHeight="1" x14ac:dyDescent="0.2">
      <c r="B18" s="27" t="s">
        <v>13</v>
      </c>
      <c r="C18" s="109">
        <v>190</v>
      </c>
      <c r="D18" s="97">
        <f>C18/'1.2. Кол-во МС'!H20</f>
        <v>0.10270270270270271</v>
      </c>
      <c r="E18" s="35">
        <v>6</v>
      </c>
      <c r="F18" s="97">
        <f>E18/'1.2. Кол-во МС'!H20</f>
        <v>3.2432432432432431E-3</v>
      </c>
      <c r="G18" s="35">
        <v>0</v>
      </c>
      <c r="H18" s="68">
        <f>G18/'1.2. Кол-во МС'!H20</f>
        <v>0</v>
      </c>
    </row>
    <row r="19" spans="2:8" ht="24.95" customHeight="1" x14ac:dyDescent="0.2">
      <c r="B19" s="173" t="s">
        <v>16</v>
      </c>
      <c r="C19" s="11">
        <f>SUM(C5:C18)</f>
        <v>6323</v>
      </c>
      <c r="D19" s="135">
        <f>C19/'1.2. Кол-во МС'!H21</f>
        <v>0.10158898475281566</v>
      </c>
      <c r="E19" s="13">
        <f>SUM(E5:E18)</f>
        <v>266</v>
      </c>
      <c r="F19" s="135">
        <f>E19/'1.2. Кол-во МС'!H21</f>
        <v>4.2737102552979547E-3</v>
      </c>
      <c r="G19" s="13">
        <f>SUM(G5:G18)</f>
        <v>8</v>
      </c>
      <c r="H19" s="199">
        <f>G19/'1.2. Кол-во МС'!H21</f>
        <v>1.2853263925708135E-4</v>
      </c>
    </row>
  </sheetData>
  <sheetProtection formatCells="0" formatColumns="0" formatRows="0" selectLockedCells="1"/>
  <mergeCells count="1">
    <mergeCell ref="B2:H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9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1405-E8D2-408B-86A5-6D401C1E57ED}">
  <sheetPr>
    <pageSetUpPr fitToPage="1"/>
  </sheetPr>
  <dimension ref="B2:N19"/>
  <sheetViews>
    <sheetView view="pageBreakPreview" zoomScale="90" zoomScaleNormal="100" zoomScaleSheetLayoutView="90" workbookViewId="0">
      <selection activeCell="B3" sqref="B3"/>
    </sheetView>
  </sheetViews>
  <sheetFormatPr defaultRowHeight="12.75" x14ac:dyDescent="0.2"/>
  <cols>
    <col min="1" max="1" width="2" style="4" customWidth="1"/>
    <col min="2" max="2" width="31.42578125" style="4" customWidth="1"/>
    <col min="3" max="12" width="10.7109375" style="4" customWidth="1"/>
    <col min="13" max="13" width="6.28515625" style="4" customWidth="1"/>
    <col min="14" max="14" width="12.85546875" style="4" customWidth="1"/>
    <col min="15" max="16384" width="9.140625" style="4"/>
  </cols>
  <sheetData>
    <row r="2" spans="2:14" ht="20.25" x14ac:dyDescent="0.2">
      <c r="B2" s="265" t="s">
        <v>54</v>
      </c>
      <c r="C2" s="265"/>
      <c r="D2" s="265"/>
      <c r="E2" s="265"/>
      <c r="F2" s="265"/>
      <c r="G2" s="265"/>
      <c r="H2" s="265"/>
      <c r="I2" s="265"/>
      <c r="J2" s="265"/>
      <c r="K2" s="265"/>
      <c r="L2" s="265"/>
    </row>
    <row r="3" spans="2:14" ht="15.75" x14ac:dyDescent="0.2">
      <c r="K3" s="10"/>
    </row>
    <row r="4" spans="2:14" ht="110.25" customHeight="1" thickBot="1" x14ac:dyDescent="0.3">
      <c r="B4" s="29" t="s">
        <v>14</v>
      </c>
      <c r="C4" s="29" t="s">
        <v>52</v>
      </c>
      <c r="D4" s="99" t="s">
        <v>35</v>
      </c>
      <c r="E4" s="29" t="s">
        <v>53</v>
      </c>
      <c r="F4" s="99" t="s">
        <v>35</v>
      </c>
      <c r="G4" s="29" t="s">
        <v>49</v>
      </c>
      <c r="H4" s="99" t="s">
        <v>35</v>
      </c>
      <c r="I4" s="29" t="s">
        <v>50</v>
      </c>
      <c r="J4" s="99" t="s">
        <v>35</v>
      </c>
      <c r="K4" s="29" t="s">
        <v>51</v>
      </c>
      <c r="L4" s="99" t="s">
        <v>35</v>
      </c>
      <c r="M4" s="100"/>
      <c r="N4" s="100"/>
    </row>
    <row r="5" spans="2:14" ht="24.95" customHeight="1" thickBot="1" x14ac:dyDescent="0.25">
      <c r="B5" s="174" t="s">
        <v>0</v>
      </c>
      <c r="C5" s="109">
        <v>351</v>
      </c>
      <c r="D5" s="97">
        <f>C5/'1.1. Кол-во ГС'!L7</f>
        <v>7.4569789674952203E-2</v>
      </c>
      <c r="E5" s="109">
        <v>932</v>
      </c>
      <c r="F5" s="97">
        <f>E5/'1.1. Кол-во ГС'!L7</f>
        <v>0.19800297429360528</v>
      </c>
      <c r="G5" s="111">
        <v>1125</v>
      </c>
      <c r="H5" s="97">
        <f>G5/'1.1. Кол-во ГС'!L7</f>
        <v>0.23900573613766729</v>
      </c>
      <c r="I5" s="111">
        <v>892</v>
      </c>
      <c r="J5" s="97">
        <f>I5/'1.1. Кол-во ГС'!L7</f>
        <v>0.18950499256426598</v>
      </c>
      <c r="K5" s="111">
        <v>1407</v>
      </c>
      <c r="L5" s="97">
        <f>K5/'1.1. Кол-во ГС'!L7</f>
        <v>0.29891650732950925</v>
      </c>
      <c r="M5" s="101"/>
      <c r="N5" s="102" t="b">
        <f>C5+E5+G5+I5+K5='1.1. Кол-во ГС'!L7</f>
        <v>1</v>
      </c>
    </row>
    <row r="6" spans="2:14" ht="24.95" customHeight="1" thickBot="1" x14ac:dyDescent="0.25">
      <c r="B6" s="174" t="s">
        <v>1</v>
      </c>
      <c r="C6" s="109">
        <v>44</v>
      </c>
      <c r="D6" s="97">
        <f>C6/'1.1. Кол-во ГС'!L8</f>
        <v>3.9426523297491037E-2</v>
      </c>
      <c r="E6" s="109">
        <v>123</v>
      </c>
      <c r="F6" s="97">
        <f>E6/'1.1. Кол-во ГС'!L8</f>
        <v>0.11021505376344086</v>
      </c>
      <c r="G6" s="111">
        <v>186</v>
      </c>
      <c r="H6" s="97">
        <f>G6/'1.1. Кол-во ГС'!L8</f>
        <v>0.16666666666666666</v>
      </c>
      <c r="I6" s="111">
        <v>234</v>
      </c>
      <c r="J6" s="97">
        <f>I6/'1.1. Кол-во ГС'!L8</f>
        <v>0.20967741935483872</v>
      </c>
      <c r="K6" s="111">
        <v>529</v>
      </c>
      <c r="L6" s="97">
        <f>K6/'1.1. Кол-во ГС'!L8</f>
        <v>0.47401433691756273</v>
      </c>
      <c r="M6" s="101"/>
      <c r="N6" s="102" t="b">
        <f>C6+E6+G6+I6+K6='1.1. Кол-во ГС'!L8</f>
        <v>1</v>
      </c>
    </row>
    <row r="7" spans="2:14" ht="24.95" customHeight="1" thickBot="1" x14ac:dyDescent="0.25">
      <c r="B7" s="174" t="s">
        <v>2</v>
      </c>
      <c r="C7" s="109">
        <v>59</v>
      </c>
      <c r="D7" s="97">
        <f>C7/'1.1. Кол-во ГС'!L9</f>
        <v>5.3249097472924188E-2</v>
      </c>
      <c r="E7" s="109">
        <v>125</v>
      </c>
      <c r="F7" s="97">
        <f>E7/'1.1. Кол-во ГС'!L9</f>
        <v>0.11281588447653429</v>
      </c>
      <c r="G7" s="111">
        <v>260</v>
      </c>
      <c r="H7" s="97">
        <f>G7/'1.1. Кол-во ГС'!L9</f>
        <v>0.23465703971119134</v>
      </c>
      <c r="I7" s="111">
        <v>235</v>
      </c>
      <c r="J7" s="97">
        <f>I7/'1.1. Кол-во ГС'!L9</f>
        <v>0.21209386281588447</v>
      </c>
      <c r="K7" s="111">
        <v>429</v>
      </c>
      <c r="L7" s="97">
        <f>K7/'1.1. Кол-во ГС'!L9</f>
        <v>0.38718411552346571</v>
      </c>
      <c r="M7" s="101"/>
      <c r="N7" s="102" t="b">
        <f>C7+E7+G7+I7+K7='1.1. Кол-во ГС'!L9</f>
        <v>1</v>
      </c>
    </row>
    <row r="8" spans="2:14" ht="24.95" customHeight="1" thickBot="1" x14ac:dyDescent="0.25">
      <c r="B8" s="174" t="s">
        <v>3</v>
      </c>
      <c r="C8" s="109">
        <v>393</v>
      </c>
      <c r="D8" s="97">
        <f>C8/'1.1. Кол-во ГС'!L10</f>
        <v>7.4277074277074279E-2</v>
      </c>
      <c r="E8" s="109">
        <v>950</v>
      </c>
      <c r="F8" s="97">
        <f>E8/'1.1. Кол-во ГС'!L10</f>
        <v>0.17955017955017955</v>
      </c>
      <c r="G8" s="111">
        <v>953</v>
      </c>
      <c r="H8" s="97">
        <f>G8/'1.1. Кол-во ГС'!L10</f>
        <v>0.18011718011718011</v>
      </c>
      <c r="I8" s="111">
        <v>842</v>
      </c>
      <c r="J8" s="97">
        <f>I8/'1.1. Кол-во ГС'!L10</f>
        <v>0.15913815913815912</v>
      </c>
      <c r="K8" s="111">
        <v>2153</v>
      </c>
      <c r="L8" s="97">
        <f>K8/'1.1. Кол-во ГС'!L10</f>
        <v>0.40691740691740691</v>
      </c>
      <c r="M8" s="101"/>
      <c r="N8" s="102" t="b">
        <f>C8+E8+G8+I8+K8='1.1. Кол-во ГС'!L10</f>
        <v>1</v>
      </c>
    </row>
    <row r="9" spans="2:14" ht="24.95" customHeight="1" thickBot="1" x14ac:dyDescent="0.25">
      <c r="B9" s="174" t="s">
        <v>4</v>
      </c>
      <c r="C9" s="109">
        <v>120</v>
      </c>
      <c r="D9" s="97">
        <f>C9/'1.1. Кол-во ГС'!L11</f>
        <v>6.726457399103139E-2</v>
      </c>
      <c r="E9" s="109">
        <v>264</v>
      </c>
      <c r="F9" s="97">
        <f>E9/'1.1. Кол-во ГС'!L11</f>
        <v>0.14798206278026907</v>
      </c>
      <c r="G9" s="111">
        <v>384</v>
      </c>
      <c r="H9" s="97">
        <f>G9/'1.1. Кол-во ГС'!L11</f>
        <v>0.21524663677130046</v>
      </c>
      <c r="I9" s="111">
        <v>353</v>
      </c>
      <c r="J9" s="97">
        <f>I9/'1.1. Кол-во ГС'!L11</f>
        <v>0.19786995515695066</v>
      </c>
      <c r="K9" s="111">
        <v>663</v>
      </c>
      <c r="L9" s="97">
        <f>K9/'1.1. Кол-во ГС'!L11</f>
        <v>0.37163677130044842</v>
      </c>
      <c r="M9" s="101"/>
      <c r="N9" s="102" t="b">
        <f>C9+E9+G9+I9+K9='1.1. Кол-во ГС'!L11</f>
        <v>1</v>
      </c>
    </row>
    <row r="10" spans="2:14" ht="24.95" customHeight="1" thickBot="1" x14ac:dyDescent="0.25">
      <c r="B10" s="174" t="s">
        <v>5</v>
      </c>
      <c r="C10" s="54">
        <v>143</v>
      </c>
      <c r="D10" s="97">
        <f>C10/'1.1. Кол-во ГС'!L12</f>
        <v>0.11449159327461969</v>
      </c>
      <c r="E10" s="54">
        <v>240</v>
      </c>
      <c r="F10" s="97">
        <f>E10/'1.1. Кол-во ГС'!L12</f>
        <v>0.19215372297838271</v>
      </c>
      <c r="G10" s="54">
        <v>251</v>
      </c>
      <c r="H10" s="97">
        <f>G10/'1.1. Кол-во ГС'!L12</f>
        <v>0.20096076861489193</v>
      </c>
      <c r="I10" s="54">
        <v>220</v>
      </c>
      <c r="J10" s="97">
        <f>I10/'1.1. Кол-во ГС'!L12</f>
        <v>0.17614091273018415</v>
      </c>
      <c r="K10" s="54">
        <v>395</v>
      </c>
      <c r="L10" s="97">
        <f>K10/'1.1. Кол-во ГС'!L12</f>
        <v>0.31625300240192156</v>
      </c>
      <c r="M10" s="101"/>
      <c r="N10" s="102" t="b">
        <f>C10+E10+G10+I10+K10='1.1. Кол-во ГС'!L12</f>
        <v>1</v>
      </c>
    </row>
    <row r="11" spans="2:14" ht="24.95" customHeight="1" thickBot="1" x14ac:dyDescent="0.25">
      <c r="B11" s="174" t="s">
        <v>6</v>
      </c>
      <c r="C11" s="109">
        <v>206</v>
      </c>
      <c r="D11" s="97">
        <f>C11/'1.1. Кол-во ГС'!L13</f>
        <v>6.6558966074313414E-2</v>
      </c>
      <c r="E11" s="109">
        <v>681</v>
      </c>
      <c r="F11" s="97">
        <f>E11/'1.1. Кол-во ГС'!L13</f>
        <v>0.22003231017770597</v>
      </c>
      <c r="G11" s="111">
        <v>661</v>
      </c>
      <c r="H11" s="97">
        <f>G11/'1.1. Кол-во ГС'!L13</f>
        <v>0.21357027463651049</v>
      </c>
      <c r="I11" s="111">
        <v>581</v>
      </c>
      <c r="J11" s="97">
        <f>I11/'1.1. Кол-во ГС'!L13</f>
        <v>0.18772213247172859</v>
      </c>
      <c r="K11" s="111">
        <v>966</v>
      </c>
      <c r="L11" s="97">
        <f>K11/'1.1. Кол-во ГС'!L13</f>
        <v>0.31211631663974154</v>
      </c>
      <c r="M11" s="101"/>
      <c r="N11" s="102" t="b">
        <f>C11+E11+G11+I11+K11='1.1. Кол-во ГС'!L13</f>
        <v>1</v>
      </c>
    </row>
    <row r="12" spans="2:14" ht="24.95" customHeight="1" thickBot="1" x14ac:dyDescent="0.25">
      <c r="B12" s="174" t="s">
        <v>7</v>
      </c>
      <c r="C12" s="109">
        <v>89</v>
      </c>
      <c r="D12" s="97">
        <f>C12/'1.1. Кол-во ГС'!L14</f>
        <v>4.9008810572687224E-2</v>
      </c>
      <c r="E12" s="109">
        <v>292</v>
      </c>
      <c r="F12" s="97">
        <f>E12/'1.1. Кол-во ГС'!L14</f>
        <v>0.16079295154185022</v>
      </c>
      <c r="G12" s="111">
        <v>349</v>
      </c>
      <c r="H12" s="97">
        <f>G12/'1.1. Кол-во ГС'!L14</f>
        <v>0.1921806167400881</v>
      </c>
      <c r="I12" s="111">
        <v>337</v>
      </c>
      <c r="J12" s="97">
        <f>I12/'1.1. Кол-во ГС'!L14</f>
        <v>0.1855726872246696</v>
      </c>
      <c r="K12" s="111">
        <v>749</v>
      </c>
      <c r="L12" s="97">
        <f>K12/'1.1. Кол-во ГС'!L14</f>
        <v>0.41244493392070486</v>
      </c>
      <c r="M12" s="101"/>
      <c r="N12" s="102" t="b">
        <f>C12+E12+G12+I12+K12='1.1. Кол-во ГС'!L14</f>
        <v>1</v>
      </c>
    </row>
    <row r="13" spans="2:14" ht="24.95" customHeight="1" thickBot="1" x14ac:dyDescent="0.25">
      <c r="B13" s="174" t="s">
        <v>8</v>
      </c>
      <c r="C13" s="109">
        <v>223</v>
      </c>
      <c r="D13" s="97">
        <f>C13/'1.1. Кол-во ГС'!L15</f>
        <v>5.8607095926412618E-2</v>
      </c>
      <c r="E13" s="109">
        <v>646</v>
      </c>
      <c r="F13" s="97">
        <f>E13/'1.1. Кол-во ГС'!L15</f>
        <v>0.16977660972404732</v>
      </c>
      <c r="G13" s="111">
        <v>696</v>
      </c>
      <c r="H13" s="97">
        <f>G13/'1.1. Кол-во ГС'!L15</f>
        <v>0.18291721419185283</v>
      </c>
      <c r="I13" s="111">
        <v>825</v>
      </c>
      <c r="J13" s="97">
        <f>I13/'1.1. Кол-во ГС'!L15</f>
        <v>0.21681997371879105</v>
      </c>
      <c r="K13" s="111">
        <v>1415</v>
      </c>
      <c r="L13" s="97">
        <f>K13/'1.1. Кол-во ГС'!L15</f>
        <v>0.37187910643889621</v>
      </c>
      <c r="M13" s="101"/>
      <c r="N13" s="102" t="b">
        <f>C13+E13+G13+I13+K13='1.1. Кол-во ГС'!L15</f>
        <v>1</v>
      </c>
    </row>
    <row r="14" spans="2:14" ht="24.95" customHeight="1" thickBot="1" x14ac:dyDescent="0.25">
      <c r="B14" s="174" t="s">
        <v>9</v>
      </c>
      <c r="C14" s="109">
        <v>175</v>
      </c>
      <c r="D14" s="97">
        <f>C14/'1.1. Кол-во ГС'!L16</f>
        <v>8.7763289869608824E-2</v>
      </c>
      <c r="E14" s="109">
        <v>315</v>
      </c>
      <c r="F14" s="97">
        <f>E14/'1.1. Кол-во ГС'!L16</f>
        <v>0.1579739217652959</v>
      </c>
      <c r="G14" s="111">
        <v>369</v>
      </c>
      <c r="H14" s="97">
        <f>G14/'1.1. Кол-во ГС'!L16</f>
        <v>0.18505516549648948</v>
      </c>
      <c r="I14" s="111">
        <v>352</v>
      </c>
      <c r="J14" s="97">
        <f>I14/'1.1. Кол-во ГС'!L16</f>
        <v>0.1765295887662989</v>
      </c>
      <c r="K14" s="111">
        <v>783</v>
      </c>
      <c r="L14" s="97">
        <f>K14/'1.1. Кол-во ГС'!L16</f>
        <v>0.39267803410230689</v>
      </c>
      <c r="M14" s="101"/>
      <c r="N14" s="102" t="b">
        <f>C14+E14+G14+I14+K14='1.1. Кол-во ГС'!L16</f>
        <v>1</v>
      </c>
    </row>
    <row r="15" spans="2:14" ht="24.95" customHeight="1" thickBot="1" x14ac:dyDescent="0.25">
      <c r="B15" s="174" t="s">
        <v>10</v>
      </c>
      <c r="C15" s="109">
        <v>72</v>
      </c>
      <c r="D15" s="97">
        <f>C15/'1.1. Кол-во ГС'!L17</f>
        <v>4.8879837067209775E-2</v>
      </c>
      <c r="E15" s="109">
        <v>230</v>
      </c>
      <c r="F15" s="97">
        <f>E15/'1.1. Кол-во ГС'!L17</f>
        <v>0.15614392396469789</v>
      </c>
      <c r="G15" s="111">
        <v>269</v>
      </c>
      <c r="H15" s="97">
        <f>G15/'1.1. Кол-во ГС'!L17</f>
        <v>0.18262050237610319</v>
      </c>
      <c r="I15" s="111">
        <v>349</v>
      </c>
      <c r="J15" s="97">
        <f>I15/'1.1. Кол-во ГС'!L17</f>
        <v>0.23693143245078072</v>
      </c>
      <c r="K15" s="111">
        <v>553</v>
      </c>
      <c r="L15" s="97">
        <f>K15/'1.1. Кол-во ГС'!L17</f>
        <v>0.37542430414120842</v>
      </c>
      <c r="M15" s="101"/>
      <c r="N15" s="102" t="b">
        <f>C15+E15+G15+I15+K15='1.1. Кол-во ГС'!L17</f>
        <v>1</v>
      </c>
    </row>
    <row r="16" spans="2:14" ht="24.95" customHeight="1" thickBot="1" x14ac:dyDescent="0.25">
      <c r="B16" s="174" t="s">
        <v>11</v>
      </c>
      <c r="C16" s="109">
        <v>184</v>
      </c>
      <c r="D16" s="97">
        <f>C16/'1.1. Кол-во ГС'!L18</f>
        <v>4.715530497180933E-2</v>
      </c>
      <c r="E16" s="109">
        <v>525</v>
      </c>
      <c r="F16" s="97">
        <f>E16/'1.1. Кол-во ГС'!L18</f>
        <v>0.13454638646847769</v>
      </c>
      <c r="G16" s="111">
        <v>637</v>
      </c>
      <c r="H16" s="97">
        <f>G16/'1.1. Кол-во ГС'!L18</f>
        <v>0.16324961558175294</v>
      </c>
      <c r="I16" s="111">
        <v>766</v>
      </c>
      <c r="J16" s="97">
        <f>I16/'1.1. Кол-во ГС'!L18</f>
        <v>0.19630958482829319</v>
      </c>
      <c r="K16" s="111">
        <v>1790</v>
      </c>
      <c r="L16" s="97">
        <f>K16/'1.1. Кол-во ГС'!L18</f>
        <v>0.45873910814966684</v>
      </c>
      <c r="M16" s="101"/>
      <c r="N16" s="102" t="b">
        <f>C16+E16+G16+I16+K16='1.1. Кол-во ГС'!L18</f>
        <v>1</v>
      </c>
    </row>
    <row r="17" spans="2:14" ht="24.95" customHeight="1" thickBot="1" x14ac:dyDescent="0.25">
      <c r="B17" s="174" t="s">
        <v>12</v>
      </c>
      <c r="C17" s="109">
        <v>153</v>
      </c>
      <c r="D17" s="97">
        <f>C17/'1.1. Кол-во ГС'!L19</f>
        <v>6.5637065637065631E-2</v>
      </c>
      <c r="E17" s="109">
        <v>378</v>
      </c>
      <c r="F17" s="97">
        <f>E17/'1.1. Кол-во ГС'!L19</f>
        <v>0.16216216216216217</v>
      </c>
      <c r="G17" s="111">
        <v>408</v>
      </c>
      <c r="H17" s="97">
        <f>G17/'1.1. Кол-во ГС'!L19</f>
        <v>0.17503217503217502</v>
      </c>
      <c r="I17" s="111">
        <v>425</v>
      </c>
      <c r="J17" s="97">
        <f>I17/'1.1. Кол-во ГС'!L19</f>
        <v>0.18232518232518233</v>
      </c>
      <c r="K17" s="111">
        <v>967</v>
      </c>
      <c r="L17" s="97">
        <f>K17/'1.1. Кол-во ГС'!L19</f>
        <v>0.41484341484341486</v>
      </c>
      <c r="M17" s="101"/>
      <c r="N17" s="102" t="b">
        <f>C17+E17+G17+I17+K17='1.1. Кол-во ГС'!L19</f>
        <v>1</v>
      </c>
    </row>
    <row r="18" spans="2:14" ht="24.95" customHeight="1" thickBot="1" x14ac:dyDescent="0.25">
      <c r="B18" s="174" t="s">
        <v>13</v>
      </c>
      <c r="C18" s="109">
        <v>65</v>
      </c>
      <c r="D18" s="97">
        <f>C18/'1.1. Кол-во ГС'!L20</f>
        <v>4.8725637181409293E-2</v>
      </c>
      <c r="E18" s="109">
        <v>160</v>
      </c>
      <c r="F18" s="97">
        <f>E18/'1.1. Кол-во ГС'!L20</f>
        <v>0.1199400299850075</v>
      </c>
      <c r="G18" s="111">
        <v>222</v>
      </c>
      <c r="H18" s="97">
        <f>G18/'1.1. Кол-во ГС'!L20</f>
        <v>0.16641679160419789</v>
      </c>
      <c r="I18" s="111">
        <v>287</v>
      </c>
      <c r="J18" s="97">
        <f>I18/'1.1. Кол-во ГС'!L20</f>
        <v>0.21514242878560719</v>
      </c>
      <c r="K18" s="111">
        <v>600</v>
      </c>
      <c r="L18" s="97">
        <f>K18/'1.1. Кол-во ГС'!L20</f>
        <v>0.4497751124437781</v>
      </c>
      <c r="M18" s="101"/>
      <c r="N18" s="102" t="b">
        <f>C18+E18+G18+I18+K18='1.1. Кол-во ГС'!L20</f>
        <v>1</v>
      </c>
    </row>
    <row r="19" spans="2:14" ht="24.95" customHeight="1" thickBot="1" x14ac:dyDescent="0.25">
      <c r="B19" s="173" t="s">
        <v>16</v>
      </c>
      <c r="C19" s="11">
        <f>SUM(C5:C18)</f>
        <v>2277</v>
      </c>
      <c r="D19" s="135">
        <f>C19/'1.1. Кол-во ГС'!L21</f>
        <v>6.5047850307098989E-2</v>
      </c>
      <c r="E19" s="11">
        <f>SUM(E5:E18)</f>
        <v>5861</v>
      </c>
      <c r="F19" s="135">
        <f>E19/'1.1. Кол-во ГС'!L21</f>
        <v>0.16743322382516784</v>
      </c>
      <c r="G19" s="11">
        <f>SUM(G5:G18)</f>
        <v>6770</v>
      </c>
      <c r="H19" s="135">
        <f>G19/'1.1. Кол-во ГС'!L21</f>
        <v>0.19340094272246822</v>
      </c>
      <c r="I19" s="11">
        <f>SUM(I5:I18)</f>
        <v>6698</v>
      </c>
      <c r="J19" s="135">
        <f>I19/'1.1. Кол-во ГС'!L21</f>
        <v>0.19134409370089986</v>
      </c>
      <c r="K19" s="11">
        <f>SUM(K5:K18)</f>
        <v>13399</v>
      </c>
      <c r="L19" s="135">
        <f>K19/'1.1. Кол-во ГС'!L21</f>
        <v>0.38277388944436508</v>
      </c>
      <c r="M19" s="101"/>
      <c r="N19" s="102" t="b">
        <f>C19+E19+G19+I19+K19='1.1. Кол-во ГС'!L21</f>
        <v>1</v>
      </c>
    </row>
  </sheetData>
  <sheetProtection formatCells="0" formatColumns="0" formatRows="0" selectLockedCells="1"/>
  <mergeCells count="1">
    <mergeCell ref="B2:L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9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70EE-9E03-435C-B307-A5D6E2C4FA3C}">
  <sheetPr>
    <pageSetUpPr fitToPage="1"/>
  </sheetPr>
  <dimension ref="B2:N22"/>
  <sheetViews>
    <sheetView view="pageBreakPreview" zoomScale="90" zoomScaleNormal="100" zoomScaleSheetLayoutView="90" workbookViewId="0">
      <selection activeCell="B3" sqref="B3"/>
    </sheetView>
  </sheetViews>
  <sheetFormatPr defaultRowHeight="12.75" x14ac:dyDescent="0.2"/>
  <cols>
    <col min="1" max="1" width="2" style="4" customWidth="1"/>
    <col min="2" max="2" width="31.42578125" style="4" customWidth="1"/>
    <col min="3" max="10" width="10.7109375" style="4" customWidth="1"/>
    <col min="11" max="12" width="10.85546875" style="4" customWidth="1"/>
    <col min="13" max="13" width="6.28515625" style="4" customWidth="1"/>
    <col min="14" max="14" width="12.7109375" style="4" customWidth="1"/>
    <col min="15" max="16384" width="9.140625" style="4"/>
  </cols>
  <sheetData>
    <row r="2" spans="2:14" ht="20.25" x14ac:dyDescent="0.3">
      <c r="B2" s="235" t="s">
        <v>55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2:14" ht="15.75" x14ac:dyDescent="0.2">
      <c r="K3" s="10"/>
    </row>
    <row r="4" spans="2:14" ht="111" customHeight="1" thickBot="1" x14ac:dyDescent="0.3">
      <c r="B4" s="38" t="s">
        <v>14</v>
      </c>
      <c r="C4" s="38" t="s">
        <v>52</v>
      </c>
      <c r="D4" s="103" t="s">
        <v>35</v>
      </c>
      <c r="E4" s="38" t="s">
        <v>53</v>
      </c>
      <c r="F4" s="103" t="s">
        <v>35</v>
      </c>
      <c r="G4" s="38" t="s">
        <v>49</v>
      </c>
      <c r="H4" s="103" t="s">
        <v>35</v>
      </c>
      <c r="I4" s="38" t="s">
        <v>50</v>
      </c>
      <c r="J4" s="103" t="s">
        <v>35</v>
      </c>
      <c r="K4" s="38" t="s">
        <v>51</v>
      </c>
      <c r="L4" s="103" t="s">
        <v>35</v>
      </c>
      <c r="M4" s="100"/>
      <c r="N4" s="100"/>
    </row>
    <row r="5" spans="2:14" ht="24.95" customHeight="1" thickBot="1" x14ac:dyDescent="0.3">
      <c r="B5" s="174" t="s">
        <v>0</v>
      </c>
      <c r="C5" s="109">
        <v>719</v>
      </c>
      <c r="D5" s="97">
        <f>C5/'1.2. Кол-во МС'!H7</f>
        <v>9.0269930947897051E-2</v>
      </c>
      <c r="E5" s="109">
        <v>1868</v>
      </c>
      <c r="F5" s="97">
        <f>E5/'1.2. Кол-во МС'!H7</f>
        <v>0.23452605147520403</v>
      </c>
      <c r="G5" s="111">
        <v>1788</v>
      </c>
      <c r="H5" s="97">
        <f>G5/'1.2. Кол-во МС'!H7</f>
        <v>0.22448210922787193</v>
      </c>
      <c r="I5" s="111">
        <v>1454</v>
      </c>
      <c r="J5" s="97">
        <f>I5/'1.2. Кол-во МС'!H7</f>
        <v>0.18254865034526052</v>
      </c>
      <c r="K5" s="111">
        <v>2136</v>
      </c>
      <c r="L5" s="97">
        <f>K5/'1.2. Кол-во МС'!H7</f>
        <v>0.26817325800376646</v>
      </c>
      <c r="M5" s="100"/>
      <c r="N5" s="104" t="b">
        <f>C5+E5+G5+I5+K5='1.2. Кол-во МС'!H7</f>
        <v>1</v>
      </c>
    </row>
    <row r="6" spans="2:14" ht="24.95" customHeight="1" thickBot="1" x14ac:dyDescent="0.3">
      <c r="B6" s="174" t="s">
        <v>1</v>
      </c>
      <c r="C6" s="109">
        <v>125</v>
      </c>
      <c r="D6" s="97">
        <f>C6/'1.2. Кол-во МС'!H8</f>
        <v>7.8715365239294705E-2</v>
      </c>
      <c r="E6" s="109">
        <v>325</v>
      </c>
      <c r="F6" s="97">
        <f>E6/'1.2. Кол-во МС'!H8</f>
        <v>0.20465994962216624</v>
      </c>
      <c r="G6" s="111">
        <v>341</v>
      </c>
      <c r="H6" s="97">
        <f>G6/'1.2. Кол-во МС'!H8</f>
        <v>0.21473551637279598</v>
      </c>
      <c r="I6" s="111">
        <v>291</v>
      </c>
      <c r="J6" s="97">
        <f>I6/'1.2. Кол-во МС'!H8</f>
        <v>0.18324937027707808</v>
      </c>
      <c r="K6" s="111">
        <v>506</v>
      </c>
      <c r="L6" s="97">
        <f>K6/'1.2. Кол-во МС'!H8</f>
        <v>0.31863979848866497</v>
      </c>
      <c r="M6" s="100"/>
      <c r="N6" s="104" t="b">
        <f>C6+E6+G6+I6+K6='1.2. Кол-во МС'!H8</f>
        <v>1</v>
      </c>
    </row>
    <row r="7" spans="2:14" ht="24.95" customHeight="1" thickBot="1" x14ac:dyDescent="0.3">
      <c r="B7" s="174" t="s">
        <v>2</v>
      </c>
      <c r="C7" s="109">
        <v>109</v>
      </c>
      <c r="D7" s="97">
        <f>C7/'1.2. Кол-во МС'!H9</f>
        <v>5.6770833333333333E-2</v>
      </c>
      <c r="E7" s="109">
        <v>287</v>
      </c>
      <c r="F7" s="97">
        <f>E7/'1.2. Кол-во МС'!H9</f>
        <v>0.14947916666666666</v>
      </c>
      <c r="G7" s="111">
        <v>440</v>
      </c>
      <c r="H7" s="97">
        <f>G7/'1.2. Кол-во МС'!H9</f>
        <v>0.22916666666666666</v>
      </c>
      <c r="I7" s="111">
        <v>418</v>
      </c>
      <c r="J7" s="97">
        <f>I7/'1.2. Кол-во МС'!H9</f>
        <v>0.21770833333333334</v>
      </c>
      <c r="K7" s="111">
        <v>666</v>
      </c>
      <c r="L7" s="97">
        <f>K7/'1.2. Кол-во МС'!H9</f>
        <v>0.34687499999999999</v>
      </c>
      <c r="M7" s="100"/>
      <c r="N7" s="104" t="b">
        <f>C7+E7+G7+I7+K7='1.2. Кол-во МС'!H9</f>
        <v>1</v>
      </c>
    </row>
    <row r="8" spans="2:14" ht="24.95" customHeight="1" thickBot="1" x14ac:dyDescent="0.3">
      <c r="B8" s="174" t="s">
        <v>3</v>
      </c>
      <c r="C8" s="109">
        <v>455</v>
      </c>
      <c r="D8" s="97">
        <f>C8/'1.2. Кол-во МС'!H10</f>
        <v>7.524392260625104E-2</v>
      </c>
      <c r="E8" s="109">
        <v>1490</v>
      </c>
      <c r="F8" s="97">
        <f>E8/'1.2. Кол-во МС'!H10</f>
        <v>0.24640317512816273</v>
      </c>
      <c r="G8" s="111">
        <v>1212</v>
      </c>
      <c r="H8" s="97">
        <f>G8/'1.2. Кол-во МС'!H10</f>
        <v>0.20042996527203571</v>
      </c>
      <c r="I8" s="111">
        <v>948</v>
      </c>
      <c r="J8" s="97">
        <f>I8/'1.2. Кол-во МС'!H10</f>
        <v>0.15677195303456259</v>
      </c>
      <c r="K8" s="111">
        <v>1942</v>
      </c>
      <c r="L8" s="97">
        <f>K8/'1.2. Кол-во МС'!H10</f>
        <v>0.32115098395898795</v>
      </c>
      <c r="M8" s="100"/>
      <c r="N8" s="104" t="b">
        <f>C8+E8+G8+I8+K8='1.2. Кол-во МС'!H10</f>
        <v>1</v>
      </c>
    </row>
    <row r="9" spans="2:14" ht="24.95" customHeight="1" thickBot="1" x14ac:dyDescent="0.3">
      <c r="B9" s="174" t="s">
        <v>4</v>
      </c>
      <c r="C9" s="109">
        <v>156</v>
      </c>
      <c r="D9" s="97">
        <f>C9/'1.2. Кол-во МС'!H11</f>
        <v>5.076472502440612E-2</v>
      </c>
      <c r="E9" s="109">
        <v>484</v>
      </c>
      <c r="F9" s="97">
        <f>E9/'1.2. Кол-во МС'!H11</f>
        <v>0.15750081353726</v>
      </c>
      <c r="G9" s="111">
        <v>625</v>
      </c>
      <c r="H9" s="97">
        <f>G9/'1.2. Кол-во МС'!H11</f>
        <v>0.20338431500162707</v>
      </c>
      <c r="I9" s="111">
        <v>668</v>
      </c>
      <c r="J9" s="97">
        <f>I9/'1.2. Кол-во МС'!H11</f>
        <v>0.21737715587373901</v>
      </c>
      <c r="K9" s="111">
        <v>1140</v>
      </c>
      <c r="L9" s="97">
        <f>K9/'1.2. Кол-во МС'!H11</f>
        <v>0.37097299056296779</v>
      </c>
      <c r="M9" s="100"/>
      <c r="N9" s="104" t="b">
        <f>C9+E9+G9+I9+K9='1.2. Кол-во МС'!H11</f>
        <v>1</v>
      </c>
    </row>
    <row r="10" spans="2:14" ht="24.95" customHeight="1" thickBot="1" x14ac:dyDescent="0.3">
      <c r="B10" s="174" t="s">
        <v>5</v>
      </c>
      <c r="C10" s="54">
        <v>198</v>
      </c>
      <c r="D10" s="97">
        <f>C10/'1.2. Кол-во МС'!H12</f>
        <v>8.5714285714285715E-2</v>
      </c>
      <c r="E10" s="54">
        <v>572</v>
      </c>
      <c r="F10" s="97">
        <f>E10/'1.2. Кол-во МС'!H12</f>
        <v>0.24761904761904763</v>
      </c>
      <c r="G10" s="54">
        <v>520</v>
      </c>
      <c r="H10" s="97">
        <f>G10/'1.2. Кол-во МС'!H12</f>
        <v>0.22510822510822512</v>
      </c>
      <c r="I10" s="54">
        <v>379</v>
      </c>
      <c r="J10" s="97">
        <f>I10/'1.2. Кол-во МС'!H12</f>
        <v>0.16406926406926406</v>
      </c>
      <c r="K10" s="54">
        <v>641</v>
      </c>
      <c r="L10" s="97">
        <f>K10/'1.2. Кол-во МС'!H12</f>
        <v>0.27748917748917751</v>
      </c>
      <c r="M10" s="100"/>
      <c r="N10" s="104" t="b">
        <f>C10+E10+G10+I10+K10='1.2. Кол-во МС'!H12</f>
        <v>1</v>
      </c>
    </row>
    <row r="11" spans="2:14" ht="24.95" customHeight="1" thickBot="1" x14ac:dyDescent="0.3">
      <c r="B11" s="174" t="s">
        <v>6</v>
      </c>
      <c r="C11" s="109">
        <v>375</v>
      </c>
      <c r="D11" s="97">
        <f>C11/'1.2. Кол-во МС'!H13</f>
        <v>5.5082256169212689E-2</v>
      </c>
      <c r="E11" s="109">
        <v>1172</v>
      </c>
      <c r="F11" s="97">
        <f>E11/'1.2. Кол-во МС'!H13</f>
        <v>0.17215041128084607</v>
      </c>
      <c r="G11" s="111">
        <v>1519</v>
      </c>
      <c r="H11" s="97">
        <f>G11/'1.2. Кол-во МС'!H13</f>
        <v>0.22311985898942421</v>
      </c>
      <c r="I11" s="111">
        <v>1431</v>
      </c>
      <c r="J11" s="97">
        <f>I11/'1.2. Кол-во МС'!H13</f>
        <v>0.21019388954171564</v>
      </c>
      <c r="K11" s="111">
        <v>2311</v>
      </c>
      <c r="L11" s="97">
        <f>K11/'1.2. Кол-во МС'!H13</f>
        <v>0.33945358401880144</v>
      </c>
      <c r="M11" s="100"/>
      <c r="N11" s="104" t="b">
        <f>C11+E11+G11+I11+K11='1.2. Кол-во МС'!H13</f>
        <v>1</v>
      </c>
    </row>
    <row r="12" spans="2:14" ht="24.95" customHeight="1" thickBot="1" x14ac:dyDescent="0.3">
      <c r="B12" s="174" t="s">
        <v>7</v>
      </c>
      <c r="C12" s="109">
        <v>246</v>
      </c>
      <c r="D12" s="97">
        <f>C12/'1.2. Кол-во МС'!H14</f>
        <v>6.2980030721966201E-2</v>
      </c>
      <c r="E12" s="109">
        <v>584</v>
      </c>
      <c r="F12" s="97">
        <f>E12/'1.2. Кол-во МС'!H14</f>
        <v>0.14951356886840758</v>
      </c>
      <c r="G12" s="111">
        <v>893</v>
      </c>
      <c r="H12" s="97">
        <f>G12/'1.2. Кол-во МС'!H14</f>
        <v>0.22862263184843831</v>
      </c>
      <c r="I12" s="111">
        <v>725</v>
      </c>
      <c r="J12" s="97">
        <f>I12/'1.2. Кол-во МС'!H14</f>
        <v>0.18561187916026625</v>
      </c>
      <c r="K12" s="111">
        <v>1458</v>
      </c>
      <c r="L12" s="97">
        <f>K12/'1.2. Кол-во МС'!H14</f>
        <v>0.37327188940092165</v>
      </c>
      <c r="M12" s="100"/>
      <c r="N12" s="104" t="b">
        <f>C12+E12+G12+I12+K12='1.2. Кол-во МС'!H14</f>
        <v>1</v>
      </c>
    </row>
    <row r="13" spans="2:14" ht="24.95" customHeight="1" thickBot="1" x14ac:dyDescent="0.3">
      <c r="B13" s="174" t="s">
        <v>8</v>
      </c>
      <c r="C13" s="109">
        <v>515</v>
      </c>
      <c r="D13" s="97">
        <f>C13/'1.2. Кол-во МС'!H15</f>
        <v>6.7505570848079691E-2</v>
      </c>
      <c r="E13" s="109">
        <v>1352</v>
      </c>
      <c r="F13" s="97">
        <f>E13/'1.2. Кол-во МС'!H15</f>
        <v>0.17721850832350242</v>
      </c>
      <c r="G13" s="111">
        <v>1437</v>
      </c>
      <c r="H13" s="97">
        <f>G13/'1.2. Кол-во МС'!H15</f>
        <v>0.18836020448289423</v>
      </c>
      <c r="I13" s="111">
        <v>1416</v>
      </c>
      <c r="J13" s="97">
        <f>I13/'1.2. Кол-во МС'!H15</f>
        <v>0.18560755013763272</v>
      </c>
      <c r="K13" s="111">
        <v>2909</v>
      </c>
      <c r="L13" s="97">
        <f>K13/'1.2. Кол-во МС'!H15</f>
        <v>0.38130816620789093</v>
      </c>
      <c r="M13" s="100"/>
      <c r="N13" s="104" t="b">
        <f>C13+E13+G13+I13+K13='1.2. Кол-во МС'!H15</f>
        <v>1</v>
      </c>
    </row>
    <row r="14" spans="2:14" ht="24.95" customHeight="1" thickBot="1" x14ac:dyDescent="0.3">
      <c r="B14" s="174" t="s">
        <v>9</v>
      </c>
      <c r="C14" s="109">
        <v>330</v>
      </c>
      <c r="D14" s="97">
        <f>C14/'1.2. Кол-во МС'!H16</f>
        <v>6.7775723967960569E-2</v>
      </c>
      <c r="E14" s="109">
        <v>1022</v>
      </c>
      <c r="F14" s="97">
        <f>E14/'1.2. Кол-во МС'!H16</f>
        <v>0.20989936331895667</v>
      </c>
      <c r="G14" s="111">
        <v>1106</v>
      </c>
      <c r="H14" s="97">
        <f>G14/'1.2. Кол-во МС'!H16</f>
        <v>0.22715136578352846</v>
      </c>
      <c r="I14" s="111">
        <v>984</v>
      </c>
      <c r="J14" s="97">
        <f>I14/'1.2. Кол-во МС'!H16</f>
        <v>0.20209488601355516</v>
      </c>
      <c r="K14" s="111">
        <v>1427</v>
      </c>
      <c r="L14" s="97">
        <f>K14/'1.2. Кол-во МС'!H16</f>
        <v>0.29307866091599916</v>
      </c>
      <c r="M14" s="100"/>
      <c r="N14" s="104" t="b">
        <f>C14+E14+G14+I14+K14='1.2. Кол-во МС'!H16</f>
        <v>1</v>
      </c>
    </row>
    <row r="15" spans="2:14" ht="24.95" customHeight="1" thickBot="1" x14ac:dyDescent="0.3">
      <c r="B15" s="174" t="s">
        <v>10</v>
      </c>
      <c r="C15" s="109">
        <v>94</v>
      </c>
      <c r="D15" s="97">
        <f>C15/'1.2. Кол-во МС'!H17</f>
        <v>2.9237947122861586E-2</v>
      </c>
      <c r="E15" s="109">
        <v>442</v>
      </c>
      <c r="F15" s="97">
        <f>E15/'1.2. Кол-во МС'!H17</f>
        <v>0.13748055987558319</v>
      </c>
      <c r="G15" s="111">
        <v>659</v>
      </c>
      <c r="H15" s="97">
        <f>G15/'1.2. Кол-во МС'!H17</f>
        <v>0.20497667185069984</v>
      </c>
      <c r="I15" s="111">
        <v>725</v>
      </c>
      <c r="J15" s="97">
        <f>I15/'1.2. Кол-во МС'!H17</f>
        <v>0.22550544323483671</v>
      </c>
      <c r="K15" s="111">
        <v>1295</v>
      </c>
      <c r="L15" s="97">
        <f>K15/'1.2. Кол-во МС'!H17</f>
        <v>0.40279937791601866</v>
      </c>
      <c r="M15" s="100"/>
      <c r="N15" s="104" t="b">
        <f>C15+E15+G15+I15+K15='1.2. Кол-во МС'!H17</f>
        <v>1</v>
      </c>
    </row>
    <row r="16" spans="2:14" ht="24.95" customHeight="1" thickBot="1" x14ac:dyDescent="0.3">
      <c r="B16" s="174" t="s">
        <v>11</v>
      </c>
      <c r="C16" s="109">
        <v>294</v>
      </c>
      <c r="D16" s="97">
        <f>C16/'1.2. Кол-во МС'!H18</f>
        <v>4.8877805486284287E-2</v>
      </c>
      <c r="E16" s="109">
        <v>1117</v>
      </c>
      <c r="F16" s="97">
        <f>E16/'1.2. Кол-во МС'!H18</f>
        <v>0.18570241064006651</v>
      </c>
      <c r="G16" s="111">
        <v>1094</v>
      </c>
      <c r="H16" s="97">
        <f>G16/'1.2. Кол-во МС'!H18</f>
        <v>0.18187863674147964</v>
      </c>
      <c r="I16" s="111">
        <v>1219</v>
      </c>
      <c r="J16" s="97">
        <f>I16/'1.2. Кол-во МС'!H18</f>
        <v>0.20266001662510391</v>
      </c>
      <c r="K16" s="111">
        <v>2291</v>
      </c>
      <c r="L16" s="97">
        <f>K16/'1.2. Кол-во МС'!H18</f>
        <v>0.38088113050706568</v>
      </c>
      <c r="M16" s="100"/>
      <c r="N16" s="104" t="b">
        <f>C16+E16+G16+I16+K16='1.2. Кол-во МС'!H18</f>
        <v>1</v>
      </c>
    </row>
    <row r="17" spans="2:14" ht="24.95" customHeight="1" thickBot="1" x14ac:dyDescent="0.3">
      <c r="B17" s="174" t="s">
        <v>12</v>
      </c>
      <c r="C17" s="109">
        <v>330</v>
      </c>
      <c r="D17" s="97">
        <f>C17/'1.2. Кол-во МС'!H19</f>
        <v>6.5398335315101072E-2</v>
      </c>
      <c r="E17" s="109">
        <v>1019</v>
      </c>
      <c r="F17" s="97">
        <f>E17/'1.2. Кол-во МС'!H19</f>
        <v>0.20194213238208483</v>
      </c>
      <c r="G17" s="111">
        <v>1132</v>
      </c>
      <c r="H17" s="97">
        <f>G17/'1.2. Кол-во МС'!H19</f>
        <v>0.22433610780816488</v>
      </c>
      <c r="I17" s="111">
        <v>1069</v>
      </c>
      <c r="J17" s="97">
        <f>I17/'1.2. Кол-во МС'!H19</f>
        <v>0.21185097106619105</v>
      </c>
      <c r="K17" s="111">
        <v>1496</v>
      </c>
      <c r="L17" s="97">
        <f>K17/'1.2. Кол-во МС'!H19</f>
        <v>0.29647245342845818</v>
      </c>
      <c r="M17" s="100"/>
      <c r="N17" s="104" t="b">
        <f>C17+E17+G17+I17+K17='1.2. Кол-во МС'!H19</f>
        <v>1</v>
      </c>
    </row>
    <row r="18" spans="2:14" ht="24.95" customHeight="1" thickBot="1" x14ac:dyDescent="0.3">
      <c r="B18" s="174" t="s">
        <v>13</v>
      </c>
      <c r="C18" s="109">
        <v>135</v>
      </c>
      <c r="D18" s="97">
        <f>C18/'1.2. Кол-во МС'!H20</f>
        <v>7.2972972972972977E-2</v>
      </c>
      <c r="E18" s="109">
        <v>344</v>
      </c>
      <c r="F18" s="97">
        <f>E18/'1.2. Кол-во МС'!H20</f>
        <v>0.18594594594594593</v>
      </c>
      <c r="G18" s="111">
        <v>383</v>
      </c>
      <c r="H18" s="97">
        <f>G18/'1.2. Кол-во МС'!H20</f>
        <v>0.20702702702702702</v>
      </c>
      <c r="I18" s="111">
        <v>413</v>
      </c>
      <c r="J18" s="97">
        <f>I18/'1.2. Кол-во МС'!H20</f>
        <v>0.22324324324324324</v>
      </c>
      <c r="K18" s="111">
        <v>575</v>
      </c>
      <c r="L18" s="97">
        <f>K18/'1.2. Кол-во МС'!H20</f>
        <v>0.3108108108108108</v>
      </c>
      <c r="M18" s="100"/>
      <c r="N18" s="104" t="b">
        <f>C18+E18+G18+I18+K18='1.2. Кол-во МС'!H20</f>
        <v>1</v>
      </c>
    </row>
    <row r="19" spans="2:14" ht="24.95" customHeight="1" thickBot="1" x14ac:dyDescent="0.3">
      <c r="B19" s="173" t="s">
        <v>16</v>
      </c>
      <c r="C19" s="11">
        <f>SUM(C5:C18)</f>
        <v>4081</v>
      </c>
      <c r="D19" s="135">
        <f>C19/'1.2. Кол-во МС'!H21</f>
        <v>6.5567712601018624E-2</v>
      </c>
      <c r="E19" s="11">
        <f>SUM(E5:E18)</f>
        <v>12078</v>
      </c>
      <c r="F19" s="135">
        <f>E19/'1.2. Кол-во МС'!H21</f>
        <v>0.19405215211837856</v>
      </c>
      <c r="G19" s="11">
        <f>SUM(G5:G18)</f>
        <v>13149</v>
      </c>
      <c r="H19" s="135">
        <f>G19/'1.2. Кол-во МС'!H21</f>
        <v>0.21125945919892034</v>
      </c>
      <c r="I19" s="11">
        <f>SUM(I5:I18)</f>
        <v>12140</v>
      </c>
      <c r="J19" s="135">
        <f>I19/'1.2. Кол-во МС'!H21</f>
        <v>0.19504828007262093</v>
      </c>
      <c r="K19" s="11">
        <f>SUM(K5:K18)</f>
        <v>20793</v>
      </c>
      <c r="L19" s="135">
        <f>K19/'1.2. Кол-во МС'!H21</f>
        <v>0.33407239600906158</v>
      </c>
      <c r="M19" s="100"/>
      <c r="N19" s="104" t="b">
        <f>C19+E19+G19+I19+K19='1.2. Кол-во МС'!H21</f>
        <v>1</v>
      </c>
    </row>
    <row r="22" spans="2:14" x14ac:dyDescent="0.2">
      <c r="G22" s="21"/>
    </row>
  </sheetData>
  <sheetProtection formatCells="0" formatColumns="0" formatRows="0" selectLockedCells="1"/>
  <mergeCells count="1">
    <mergeCell ref="B2:L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9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0A5A-DE63-4206-AF36-22FBDB87F0ED}">
  <dimension ref="B1:T19"/>
  <sheetViews>
    <sheetView view="pageBreakPreview" zoomScale="80" zoomScaleNormal="90" zoomScaleSheetLayoutView="80" workbookViewId="0">
      <selection activeCell="B2" sqref="B2"/>
    </sheetView>
  </sheetViews>
  <sheetFormatPr defaultRowHeight="12.75" x14ac:dyDescent="0.2"/>
  <cols>
    <col min="1" max="1" width="1" style="4" customWidth="1"/>
    <col min="2" max="2" width="31.7109375" style="4" customWidth="1"/>
    <col min="3" max="3" width="8.7109375" style="4" customWidth="1"/>
    <col min="4" max="4" width="9.28515625" style="4" customWidth="1"/>
    <col min="5" max="5" width="8.7109375" style="4" customWidth="1"/>
    <col min="6" max="6" width="9.7109375" style="4" customWidth="1"/>
    <col min="7" max="14" width="8.7109375" style="4" customWidth="1"/>
    <col min="15" max="15" width="14.7109375" style="4" customWidth="1"/>
    <col min="16" max="16" width="8.7109375" style="4" customWidth="1"/>
    <col min="17" max="17" width="9.28515625" style="4" customWidth="1"/>
    <col min="18" max="18" width="11.7109375" style="4" customWidth="1"/>
    <col min="19" max="19" width="9.140625" style="4"/>
    <col min="20" max="20" width="12.42578125" style="4" customWidth="1"/>
    <col min="21" max="16384" width="9.140625" style="4"/>
  </cols>
  <sheetData>
    <row r="1" spans="2:20" ht="23.25" customHeight="1" x14ac:dyDescent="0.2">
      <c r="B1" s="265" t="s">
        <v>64</v>
      </c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0"/>
    </row>
    <row r="2" spans="2:20" ht="15.75" x14ac:dyDescent="0.2">
      <c r="N2" s="272"/>
      <c r="O2" s="272"/>
      <c r="P2" s="272"/>
      <c r="Q2" s="40"/>
    </row>
    <row r="3" spans="2:20" ht="18" customHeight="1" x14ac:dyDescent="0.2">
      <c r="B3" s="259" t="s">
        <v>14</v>
      </c>
      <c r="C3" s="268" t="s">
        <v>56</v>
      </c>
      <c r="D3" s="271" t="s">
        <v>35</v>
      </c>
      <c r="E3" s="230" t="s">
        <v>57</v>
      </c>
      <c r="F3" s="231"/>
      <c r="G3" s="231"/>
      <c r="H3" s="231"/>
      <c r="I3" s="231"/>
      <c r="J3" s="231"/>
      <c r="K3" s="231"/>
      <c r="L3" s="232"/>
      <c r="M3" s="268" t="s">
        <v>58</v>
      </c>
      <c r="N3" s="268" t="s">
        <v>59</v>
      </c>
      <c r="O3" s="268" t="s">
        <v>140</v>
      </c>
      <c r="P3" s="268" t="s">
        <v>60</v>
      </c>
      <c r="Q3" s="266" t="s">
        <v>222</v>
      </c>
      <c r="S3" s="268" t="s">
        <v>280</v>
      </c>
      <c r="T3" s="269" t="s">
        <v>281</v>
      </c>
    </row>
    <row r="4" spans="2:20" ht="216" customHeight="1" x14ac:dyDescent="0.2">
      <c r="B4" s="261"/>
      <c r="C4" s="268"/>
      <c r="D4" s="271"/>
      <c r="E4" s="36" t="s">
        <v>61</v>
      </c>
      <c r="F4" s="24" t="s">
        <v>26</v>
      </c>
      <c r="G4" s="36" t="s">
        <v>62</v>
      </c>
      <c r="H4" s="24" t="s">
        <v>26</v>
      </c>
      <c r="I4" s="36" t="s">
        <v>63</v>
      </c>
      <c r="J4" s="41" t="s">
        <v>26</v>
      </c>
      <c r="K4" s="42" t="s">
        <v>142</v>
      </c>
      <c r="L4" s="41" t="s">
        <v>26</v>
      </c>
      <c r="M4" s="268"/>
      <c r="N4" s="268"/>
      <c r="O4" s="268"/>
      <c r="P4" s="268"/>
      <c r="Q4" s="267"/>
      <c r="S4" s="268"/>
      <c r="T4" s="270"/>
    </row>
    <row r="5" spans="2:20" ht="24.95" customHeight="1" x14ac:dyDescent="0.2">
      <c r="B5" s="174" t="s">
        <v>0</v>
      </c>
      <c r="C5" s="163">
        <f>E5+G5+I5+K5</f>
        <v>665</v>
      </c>
      <c r="D5" s="97">
        <f>C5/'1.1. Кол-во ГС'!L7</f>
        <v>0.14127894625026557</v>
      </c>
      <c r="E5" s="164">
        <v>507</v>
      </c>
      <c r="F5" s="165">
        <f>E5/C5</f>
        <v>0.76240601503759398</v>
      </c>
      <c r="G5" s="164">
        <v>23</v>
      </c>
      <c r="H5" s="165">
        <f>G5/C5</f>
        <v>3.4586466165413533E-2</v>
      </c>
      <c r="I5" s="164">
        <v>102</v>
      </c>
      <c r="J5" s="165">
        <f>I5/C5</f>
        <v>0.15338345864661654</v>
      </c>
      <c r="K5" s="166">
        <v>33</v>
      </c>
      <c r="L5" s="165">
        <f>K5/C5</f>
        <v>4.9624060150375938E-2</v>
      </c>
      <c r="M5" s="167">
        <v>5</v>
      </c>
      <c r="N5" s="164">
        <v>135</v>
      </c>
      <c r="O5" s="164">
        <v>20</v>
      </c>
      <c r="P5" s="167">
        <v>10</v>
      </c>
      <c r="Q5" s="168">
        <f>(E5+G5)/'1.1. Кол-во ГС'!L7</f>
        <v>0.11259825791374549</v>
      </c>
      <c r="S5" s="164">
        <v>131</v>
      </c>
      <c r="T5" s="206">
        <f>N5-S5</f>
        <v>4</v>
      </c>
    </row>
    <row r="6" spans="2:20" ht="24.95" customHeight="1" x14ac:dyDescent="0.2">
      <c r="B6" s="174" t="s">
        <v>1</v>
      </c>
      <c r="C6" s="163">
        <f t="shared" ref="C6:C19" si="0">E6+G6+I6+K6</f>
        <v>92</v>
      </c>
      <c r="D6" s="97">
        <f>C6/'1.1. Кол-во ГС'!L8</f>
        <v>8.2437275985663083E-2</v>
      </c>
      <c r="E6" s="164">
        <v>79</v>
      </c>
      <c r="F6" s="165">
        <f t="shared" ref="F6:F19" si="1">E6/C6</f>
        <v>0.85869565217391308</v>
      </c>
      <c r="G6" s="164">
        <v>4</v>
      </c>
      <c r="H6" s="165">
        <f t="shared" ref="H6:H19" si="2">G6/C6</f>
        <v>4.3478260869565216E-2</v>
      </c>
      <c r="I6" s="164">
        <v>7</v>
      </c>
      <c r="J6" s="165">
        <f t="shared" ref="J6:J19" si="3">I6/C6</f>
        <v>7.6086956521739135E-2</v>
      </c>
      <c r="K6" s="166">
        <v>2</v>
      </c>
      <c r="L6" s="165">
        <f t="shared" ref="L6:L19" si="4">K6/C6</f>
        <v>2.1739130434782608E-2</v>
      </c>
      <c r="M6" s="164">
        <v>1</v>
      </c>
      <c r="N6" s="164">
        <v>25</v>
      </c>
      <c r="O6" s="164">
        <v>2</v>
      </c>
      <c r="P6" s="167">
        <v>1</v>
      </c>
      <c r="Q6" s="168">
        <f>(E6+G6)/'1.1. Кол-во ГС'!L8</f>
        <v>7.4372759856630818E-2</v>
      </c>
      <c r="S6" s="164">
        <v>20</v>
      </c>
      <c r="T6" s="206">
        <f t="shared" ref="T6:T19" si="5">N6-S6</f>
        <v>5</v>
      </c>
    </row>
    <row r="7" spans="2:20" ht="24.95" customHeight="1" x14ac:dyDescent="0.2">
      <c r="B7" s="174" t="s">
        <v>2</v>
      </c>
      <c r="C7" s="163">
        <f t="shared" si="0"/>
        <v>112</v>
      </c>
      <c r="D7" s="97">
        <f>C7/'1.1. Кол-во ГС'!L9</f>
        <v>0.10108303249097472</v>
      </c>
      <c r="E7" s="166">
        <v>87</v>
      </c>
      <c r="F7" s="165">
        <f t="shared" si="1"/>
        <v>0.7767857142857143</v>
      </c>
      <c r="G7" s="164">
        <v>7</v>
      </c>
      <c r="H7" s="165">
        <f t="shared" si="2"/>
        <v>6.25E-2</v>
      </c>
      <c r="I7" s="164">
        <v>10</v>
      </c>
      <c r="J7" s="165">
        <f t="shared" si="3"/>
        <v>8.9285714285714288E-2</v>
      </c>
      <c r="K7" s="166">
        <v>8</v>
      </c>
      <c r="L7" s="165">
        <f t="shared" si="4"/>
        <v>7.1428571428571425E-2</v>
      </c>
      <c r="M7" s="164">
        <v>3</v>
      </c>
      <c r="N7" s="164">
        <v>19</v>
      </c>
      <c r="O7" s="164">
        <v>7</v>
      </c>
      <c r="P7" s="164">
        <v>14</v>
      </c>
      <c r="Q7" s="168">
        <f>(E7+G7)/'1.1. Кол-во ГС'!L9</f>
        <v>8.4837545126353789E-2</v>
      </c>
      <c r="S7" s="164">
        <v>7</v>
      </c>
      <c r="T7" s="206">
        <f t="shared" si="5"/>
        <v>12</v>
      </c>
    </row>
    <row r="8" spans="2:20" ht="24.95" customHeight="1" x14ac:dyDescent="0.2">
      <c r="B8" s="174" t="s">
        <v>3</v>
      </c>
      <c r="C8" s="163">
        <f t="shared" si="0"/>
        <v>624</v>
      </c>
      <c r="D8" s="97">
        <f>C8/'1.1. Кол-во ГС'!L10</f>
        <v>0.11793611793611794</v>
      </c>
      <c r="E8" s="164">
        <v>552</v>
      </c>
      <c r="F8" s="165">
        <f t="shared" si="1"/>
        <v>0.88461538461538458</v>
      </c>
      <c r="G8" s="164">
        <v>8</v>
      </c>
      <c r="H8" s="165">
        <f t="shared" si="2"/>
        <v>1.282051282051282E-2</v>
      </c>
      <c r="I8" s="164">
        <v>23</v>
      </c>
      <c r="J8" s="165">
        <f t="shared" si="3"/>
        <v>3.685897435897436E-2</v>
      </c>
      <c r="K8" s="166">
        <v>41</v>
      </c>
      <c r="L8" s="165">
        <f t="shared" si="4"/>
        <v>6.5705128205128208E-2</v>
      </c>
      <c r="M8" s="167">
        <v>34</v>
      </c>
      <c r="N8" s="164">
        <v>251</v>
      </c>
      <c r="O8" s="164">
        <v>3</v>
      </c>
      <c r="P8" s="166">
        <v>150</v>
      </c>
      <c r="Q8" s="168">
        <f>(E8+G8)/'1.1. Кол-во ГС'!L10</f>
        <v>0.10584010584010584</v>
      </c>
      <c r="S8" s="164">
        <v>198</v>
      </c>
      <c r="T8" s="206">
        <f t="shared" si="5"/>
        <v>53</v>
      </c>
    </row>
    <row r="9" spans="2:20" ht="24.95" customHeight="1" x14ac:dyDescent="0.2">
      <c r="B9" s="174" t="s">
        <v>4</v>
      </c>
      <c r="C9" s="163">
        <f t="shared" si="0"/>
        <v>260</v>
      </c>
      <c r="D9" s="97">
        <f>C9/'1.1. Кол-во ГС'!L11</f>
        <v>0.14573991031390135</v>
      </c>
      <c r="E9" s="164">
        <v>149</v>
      </c>
      <c r="F9" s="165">
        <f t="shared" si="1"/>
        <v>0.57307692307692304</v>
      </c>
      <c r="G9" s="164">
        <v>3</v>
      </c>
      <c r="H9" s="165">
        <f t="shared" si="2"/>
        <v>1.1538461538461539E-2</v>
      </c>
      <c r="I9" s="164">
        <v>48</v>
      </c>
      <c r="J9" s="165">
        <f t="shared" si="3"/>
        <v>0.18461538461538463</v>
      </c>
      <c r="K9" s="166">
        <v>60</v>
      </c>
      <c r="L9" s="165">
        <f t="shared" si="4"/>
        <v>0.23076923076923078</v>
      </c>
      <c r="M9" s="164">
        <v>5</v>
      </c>
      <c r="N9" s="164">
        <v>31</v>
      </c>
      <c r="O9" s="164">
        <v>12</v>
      </c>
      <c r="P9" s="164">
        <v>0</v>
      </c>
      <c r="Q9" s="168">
        <f>(E9+G9)/'1.1. Кол-во ГС'!L11</f>
        <v>8.520179372197309E-2</v>
      </c>
      <c r="S9" s="164">
        <v>27</v>
      </c>
      <c r="T9" s="206">
        <f t="shared" si="5"/>
        <v>4</v>
      </c>
    </row>
    <row r="10" spans="2:20" ht="24.95" customHeight="1" x14ac:dyDescent="0.2">
      <c r="B10" s="174" t="s">
        <v>5</v>
      </c>
      <c r="C10" s="163">
        <f t="shared" si="0"/>
        <v>233</v>
      </c>
      <c r="D10" s="97">
        <f>C10/'1.1. Кол-во ГС'!L12</f>
        <v>0.18654923939151322</v>
      </c>
      <c r="E10" s="166">
        <v>216</v>
      </c>
      <c r="F10" s="165">
        <f t="shared" si="1"/>
        <v>0.92703862660944203</v>
      </c>
      <c r="G10" s="164">
        <v>6</v>
      </c>
      <c r="H10" s="165">
        <f t="shared" si="2"/>
        <v>2.575107296137339E-2</v>
      </c>
      <c r="I10" s="164">
        <v>4</v>
      </c>
      <c r="J10" s="165">
        <f t="shared" si="3"/>
        <v>1.7167381974248927E-2</v>
      </c>
      <c r="K10" s="166">
        <v>7</v>
      </c>
      <c r="L10" s="165">
        <f t="shared" si="4"/>
        <v>3.0042918454935622E-2</v>
      </c>
      <c r="M10" s="164">
        <v>1</v>
      </c>
      <c r="N10" s="164">
        <v>68</v>
      </c>
      <c r="O10" s="164">
        <v>9</v>
      </c>
      <c r="P10" s="167">
        <v>3</v>
      </c>
      <c r="Q10" s="168">
        <f>(E10+G10)/'1.1. Кол-во ГС'!L12</f>
        <v>0.177742193755004</v>
      </c>
      <c r="S10" s="164">
        <v>90</v>
      </c>
      <c r="T10" s="206">
        <f t="shared" si="5"/>
        <v>-22</v>
      </c>
    </row>
    <row r="11" spans="2:20" ht="24.95" customHeight="1" x14ac:dyDescent="0.2">
      <c r="B11" s="174" t="s">
        <v>6</v>
      </c>
      <c r="C11" s="163">
        <f t="shared" si="0"/>
        <v>457</v>
      </c>
      <c r="D11" s="97">
        <f>C11/'1.1. Кол-во ГС'!L13</f>
        <v>0.14765751211631664</v>
      </c>
      <c r="E11" s="167">
        <v>432</v>
      </c>
      <c r="F11" s="165">
        <f t="shared" si="1"/>
        <v>0.94529540481400443</v>
      </c>
      <c r="G11" s="164">
        <v>4</v>
      </c>
      <c r="H11" s="165">
        <f t="shared" si="2"/>
        <v>8.7527352297592995E-3</v>
      </c>
      <c r="I11" s="164">
        <v>13</v>
      </c>
      <c r="J11" s="165">
        <f t="shared" si="3"/>
        <v>2.8446389496717725E-2</v>
      </c>
      <c r="K11" s="166">
        <v>8</v>
      </c>
      <c r="L11" s="165">
        <f t="shared" si="4"/>
        <v>1.7505470459518599E-2</v>
      </c>
      <c r="M11" s="164">
        <v>2</v>
      </c>
      <c r="N11" s="164">
        <v>140</v>
      </c>
      <c r="O11" s="167">
        <v>3</v>
      </c>
      <c r="P11" s="164">
        <v>236</v>
      </c>
      <c r="Q11" s="168">
        <f>(E11+G11)/'1.1. Кол-во ГС'!L13</f>
        <v>0.14087237479806139</v>
      </c>
      <c r="S11" s="164">
        <v>145</v>
      </c>
      <c r="T11" s="206">
        <f t="shared" si="5"/>
        <v>-5</v>
      </c>
    </row>
    <row r="12" spans="2:20" ht="24.95" customHeight="1" x14ac:dyDescent="0.2">
      <c r="B12" s="174" t="s">
        <v>7</v>
      </c>
      <c r="C12" s="163">
        <f t="shared" si="0"/>
        <v>138</v>
      </c>
      <c r="D12" s="97">
        <f>C12/'1.1. Кол-во ГС'!L14</f>
        <v>7.5991189427312769E-2</v>
      </c>
      <c r="E12" s="164">
        <v>97</v>
      </c>
      <c r="F12" s="165">
        <f t="shared" si="1"/>
        <v>0.70289855072463769</v>
      </c>
      <c r="G12" s="164">
        <v>2</v>
      </c>
      <c r="H12" s="165">
        <f t="shared" si="2"/>
        <v>1.4492753623188406E-2</v>
      </c>
      <c r="I12" s="164">
        <v>6</v>
      </c>
      <c r="J12" s="165">
        <f t="shared" si="3"/>
        <v>4.3478260869565216E-2</v>
      </c>
      <c r="K12" s="166">
        <v>33</v>
      </c>
      <c r="L12" s="165">
        <f t="shared" si="4"/>
        <v>0.2391304347826087</v>
      </c>
      <c r="M12" s="164">
        <v>0</v>
      </c>
      <c r="N12" s="164">
        <v>38</v>
      </c>
      <c r="O12" s="164">
        <v>48</v>
      </c>
      <c r="P12" s="164">
        <v>13</v>
      </c>
      <c r="Q12" s="168">
        <f>(E12+G12)/'1.1. Кол-во ГС'!L14</f>
        <v>5.4515418502202644E-2</v>
      </c>
      <c r="S12" s="164">
        <v>28</v>
      </c>
      <c r="T12" s="206">
        <f t="shared" si="5"/>
        <v>10</v>
      </c>
    </row>
    <row r="13" spans="2:20" ht="24.95" customHeight="1" x14ac:dyDescent="0.2">
      <c r="B13" s="174" t="s">
        <v>8</v>
      </c>
      <c r="C13" s="163">
        <f t="shared" si="0"/>
        <v>237</v>
      </c>
      <c r="D13" s="97">
        <f>C13/'1.1. Кол-во ГС'!L15</f>
        <v>6.2286465177398158E-2</v>
      </c>
      <c r="E13" s="166">
        <v>194</v>
      </c>
      <c r="F13" s="165">
        <f t="shared" si="1"/>
        <v>0.81856540084388185</v>
      </c>
      <c r="G13" s="167">
        <v>16</v>
      </c>
      <c r="H13" s="165">
        <f t="shared" si="2"/>
        <v>6.7510548523206745E-2</v>
      </c>
      <c r="I13" s="166">
        <v>13</v>
      </c>
      <c r="J13" s="165">
        <f t="shared" si="3"/>
        <v>5.4852320675105488E-2</v>
      </c>
      <c r="K13" s="166">
        <v>14</v>
      </c>
      <c r="L13" s="165">
        <f t="shared" si="4"/>
        <v>5.9071729957805907E-2</v>
      </c>
      <c r="M13" s="166">
        <v>10</v>
      </c>
      <c r="N13" s="166">
        <v>35</v>
      </c>
      <c r="O13" s="167">
        <v>16</v>
      </c>
      <c r="P13" s="164">
        <v>0</v>
      </c>
      <c r="Q13" s="168">
        <f>(E13+G13)/'1.1. Кол-во ГС'!L15</f>
        <v>5.5190538764783179E-2</v>
      </c>
      <c r="S13" s="166">
        <v>39</v>
      </c>
      <c r="T13" s="206">
        <f t="shared" si="5"/>
        <v>-4</v>
      </c>
    </row>
    <row r="14" spans="2:20" ht="24.95" customHeight="1" x14ac:dyDescent="0.2">
      <c r="B14" s="174" t="s">
        <v>9</v>
      </c>
      <c r="C14" s="163">
        <f t="shared" si="0"/>
        <v>175</v>
      </c>
      <c r="D14" s="97">
        <f>C14/'1.1. Кол-во ГС'!L16</f>
        <v>8.7763289869608824E-2</v>
      </c>
      <c r="E14" s="164">
        <v>153</v>
      </c>
      <c r="F14" s="165">
        <f t="shared" si="1"/>
        <v>0.87428571428571433</v>
      </c>
      <c r="G14" s="167">
        <v>3</v>
      </c>
      <c r="H14" s="165">
        <f t="shared" si="2"/>
        <v>1.7142857142857144E-2</v>
      </c>
      <c r="I14" s="164">
        <v>13</v>
      </c>
      <c r="J14" s="165">
        <f t="shared" si="3"/>
        <v>7.4285714285714288E-2</v>
      </c>
      <c r="K14" s="166">
        <v>6</v>
      </c>
      <c r="L14" s="165">
        <f t="shared" si="4"/>
        <v>3.4285714285714287E-2</v>
      </c>
      <c r="M14" s="167">
        <v>1</v>
      </c>
      <c r="N14" s="164">
        <v>48</v>
      </c>
      <c r="O14" s="167">
        <v>5</v>
      </c>
      <c r="P14" s="167">
        <v>5</v>
      </c>
      <c r="Q14" s="168">
        <f>(E14+G14)/'1.1. Кол-во ГС'!L16</f>
        <v>7.8234704112337017E-2</v>
      </c>
      <c r="S14" s="164">
        <v>48</v>
      </c>
      <c r="T14" s="206">
        <f t="shared" si="5"/>
        <v>0</v>
      </c>
    </row>
    <row r="15" spans="2:20" ht="24.95" customHeight="1" x14ac:dyDescent="0.2">
      <c r="B15" s="174" t="s">
        <v>10</v>
      </c>
      <c r="C15" s="163">
        <f t="shared" si="0"/>
        <v>193</v>
      </c>
      <c r="D15" s="97">
        <f>C15/'1.1. Кол-во ГС'!L17</f>
        <v>0.13102511880515955</v>
      </c>
      <c r="E15" s="166">
        <v>61</v>
      </c>
      <c r="F15" s="165">
        <f t="shared" si="1"/>
        <v>0.31606217616580312</v>
      </c>
      <c r="G15" s="167">
        <v>12</v>
      </c>
      <c r="H15" s="165">
        <f t="shared" si="2"/>
        <v>6.2176165803108807E-2</v>
      </c>
      <c r="I15" s="164">
        <v>87</v>
      </c>
      <c r="J15" s="165">
        <f t="shared" si="3"/>
        <v>0.45077720207253885</v>
      </c>
      <c r="K15" s="166">
        <v>33</v>
      </c>
      <c r="L15" s="165">
        <f t="shared" si="4"/>
        <v>0.17098445595854922</v>
      </c>
      <c r="M15" s="164">
        <v>3</v>
      </c>
      <c r="N15" s="164">
        <v>29</v>
      </c>
      <c r="O15" s="167">
        <v>12</v>
      </c>
      <c r="P15" s="164">
        <v>0</v>
      </c>
      <c r="Q15" s="168">
        <f>(E15+G15)/'1.1. Кол-во ГС'!L17</f>
        <v>4.9558723693143243E-2</v>
      </c>
      <c r="R15" s="18"/>
      <c r="S15" s="164">
        <v>18</v>
      </c>
      <c r="T15" s="206">
        <f t="shared" si="5"/>
        <v>11</v>
      </c>
    </row>
    <row r="16" spans="2:20" ht="24.95" customHeight="1" x14ac:dyDescent="0.2">
      <c r="B16" s="174" t="s">
        <v>11</v>
      </c>
      <c r="C16" s="163">
        <f t="shared" si="0"/>
        <v>285</v>
      </c>
      <c r="D16" s="97">
        <f>C16/'1.1. Кол-во ГС'!L18</f>
        <v>7.3039466940030759E-2</v>
      </c>
      <c r="E16" s="164">
        <v>245</v>
      </c>
      <c r="F16" s="165">
        <f t="shared" si="1"/>
        <v>0.85964912280701755</v>
      </c>
      <c r="G16" s="167">
        <v>8</v>
      </c>
      <c r="H16" s="165">
        <f t="shared" si="2"/>
        <v>2.8070175438596492E-2</v>
      </c>
      <c r="I16" s="164">
        <v>15</v>
      </c>
      <c r="J16" s="165">
        <f t="shared" si="3"/>
        <v>5.2631578947368418E-2</v>
      </c>
      <c r="K16" s="166">
        <v>17</v>
      </c>
      <c r="L16" s="165">
        <f t="shared" si="4"/>
        <v>5.9649122807017542E-2</v>
      </c>
      <c r="M16" s="164">
        <v>4</v>
      </c>
      <c r="N16" s="167">
        <v>60</v>
      </c>
      <c r="O16" s="164">
        <v>12</v>
      </c>
      <c r="P16" s="164">
        <v>15</v>
      </c>
      <c r="Q16" s="168">
        <f>(E16+G16)/'1.1. Кол-во ГС'!L18</f>
        <v>6.4838544336237827E-2</v>
      </c>
      <c r="S16" s="167">
        <v>72</v>
      </c>
      <c r="T16" s="206">
        <f t="shared" si="5"/>
        <v>-12</v>
      </c>
    </row>
    <row r="17" spans="2:20" ht="24.95" customHeight="1" x14ac:dyDescent="0.2">
      <c r="B17" s="174" t="s">
        <v>12</v>
      </c>
      <c r="C17" s="163">
        <f t="shared" si="0"/>
        <v>235</v>
      </c>
      <c r="D17" s="97">
        <f>C17/'1.1. Кол-во ГС'!L19</f>
        <v>0.10081510081510081</v>
      </c>
      <c r="E17" s="166">
        <v>186</v>
      </c>
      <c r="F17" s="165">
        <f t="shared" si="1"/>
        <v>0.79148936170212769</v>
      </c>
      <c r="G17" s="164">
        <v>3</v>
      </c>
      <c r="H17" s="165">
        <f t="shared" si="2"/>
        <v>1.276595744680851E-2</v>
      </c>
      <c r="I17" s="164">
        <v>20</v>
      </c>
      <c r="J17" s="165">
        <f t="shared" si="3"/>
        <v>8.5106382978723402E-2</v>
      </c>
      <c r="K17" s="166">
        <v>26</v>
      </c>
      <c r="L17" s="165">
        <f t="shared" si="4"/>
        <v>0.11063829787234042</v>
      </c>
      <c r="M17" s="164">
        <v>3</v>
      </c>
      <c r="N17" s="164">
        <v>63</v>
      </c>
      <c r="O17" s="167">
        <v>3</v>
      </c>
      <c r="P17" s="167">
        <v>12</v>
      </c>
      <c r="Q17" s="168">
        <f>(E17+G17)/'1.1. Кол-во ГС'!L19</f>
        <v>8.1081081081081086E-2</v>
      </c>
      <c r="S17" s="164">
        <v>40</v>
      </c>
      <c r="T17" s="206">
        <f t="shared" si="5"/>
        <v>23</v>
      </c>
    </row>
    <row r="18" spans="2:20" ht="24.95" customHeight="1" x14ac:dyDescent="0.2">
      <c r="B18" s="174" t="s">
        <v>13</v>
      </c>
      <c r="C18" s="163">
        <f t="shared" si="0"/>
        <v>159</v>
      </c>
      <c r="D18" s="97">
        <f>C18/'1.1. Кол-во ГС'!L20</f>
        <v>0.11919040479760119</v>
      </c>
      <c r="E18" s="164">
        <v>134</v>
      </c>
      <c r="F18" s="165">
        <f t="shared" si="1"/>
        <v>0.84276729559748431</v>
      </c>
      <c r="G18" s="167">
        <v>5</v>
      </c>
      <c r="H18" s="165">
        <f t="shared" si="2"/>
        <v>3.1446540880503145E-2</v>
      </c>
      <c r="I18" s="164">
        <v>15</v>
      </c>
      <c r="J18" s="165">
        <f t="shared" si="3"/>
        <v>9.4339622641509441E-2</v>
      </c>
      <c r="K18" s="166">
        <v>5</v>
      </c>
      <c r="L18" s="165">
        <f t="shared" si="4"/>
        <v>3.1446540880503145E-2</v>
      </c>
      <c r="M18" s="167">
        <v>1</v>
      </c>
      <c r="N18" s="164">
        <v>39</v>
      </c>
      <c r="O18" s="167">
        <v>6</v>
      </c>
      <c r="P18" s="167">
        <v>12</v>
      </c>
      <c r="Q18" s="168">
        <f>(E18+G18)/'1.1. Кол-во ГС'!L20</f>
        <v>0.10419790104947527</v>
      </c>
      <c r="S18" s="164">
        <v>17</v>
      </c>
      <c r="T18" s="206">
        <f t="shared" si="5"/>
        <v>22</v>
      </c>
    </row>
    <row r="19" spans="2:20" ht="24.95" customHeight="1" x14ac:dyDescent="0.2">
      <c r="B19" s="173" t="s">
        <v>16</v>
      </c>
      <c r="C19" s="142">
        <f t="shared" si="0"/>
        <v>3865</v>
      </c>
      <c r="D19" s="135">
        <f>C19/'1.1. Кол-во ГС'!L21</f>
        <v>0.11041279817168975</v>
      </c>
      <c r="E19" s="143">
        <f>SUM(E5:E18)</f>
        <v>3092</v>
      </c>
      <c r="F19" s="144">
        <f t="shared" si="1"/>
        <v>0.8</v>
      </c>
      <c r="G19" s="143">
        <f>SUM(G5:G18)</f>
        <v>104</v>
      </c>
      <c r="H19" s="144">
        <f t="shared" si="2"/>
        <v>2.6908150064683053E-2</v>
      </c>
      <c r="I19" s="143">
        <f>SUM(I5:I18)</f>
        <v>376</v>
      </c>
      <c r="J19" s="144">
        <f t="shared" si="3"/>
        <v>9.7283311772315653E-2</v>
      </c>
      <c r="K19" s="145">
        <f>SUM(K5:K18)</f>
        <v>293</v>
      </c>
      <c r="L19" s="144">
        <f t="shared" si="4"/>
        <v>7.5808538163001288E-2</v>
      </c>
      <c r="M19" s="143">
        <f>SUM(M5:M18)</f>
        <v>73</v>
      </c>
      <c r="N19" s="143">
        <f>SUM(N5:N18)</f>
        <v>981</v>
      </c>
      <c r="O19" s="143">
        <f>SUM(O5:O18)</f>
        <v>158</v>
      </c>
      <c r="P19" s="143">
        <f>SUM(P5:P18)</f>
        <v>471</v>
      </c>
      <c r="Q19" s="146">
        <f>(E19+G19)/'1.1. Кол-во ГС'!L21</f>
        <v>9.1301242679617201E-2</v>
      </c>
      <c r="S19" s="143">
        <f>SUM(S5:S18)</f>
        <v>880</v>
      </c>
      <c r="T19" s="206">
        <f t="shared" si="5"/>
        <v>101</v>
      </c>
    </row>
  </sheetData>
  <sheetProtection formatCells="0" formatColumns="0" formatRows="0" selectLockedCells="1"/>
  <mergeCells count="13">
    <mergeCell ref="B1:P1"/>
    <mergeCell ref="C3:C4"/>
    <mergeCell ref="D3:D4"/>
    <mergeCell ref="M3:M4"/>
    <mergeCell ref="N3:N4"/>
    <mergeCell ref="N2:P2"/>
    <mergeCell ref="E3:L3"/>
    <mergeCell ref="Q3:Q4"/>
    <mergeCell ref="O3:O4"/>
    <mergeCell ref="P3:P4"/>
    <mergeCell ref="B3:B4"/>
    <mergeCell ref="S3:S4"/>
    <mergeCell ref="T3:T4"/>
  </mergeCells>
  <phoneticPr fontId="11" type="noConversion"/>
  <printOptions horizontalCentered="1" verticalCentered="1"/>
  <pageMargins left="0.59055118110236227" right="0.59055118110236227" top="0.6692913385826772" bottom="0.6692913385826772" header="0.51181102362204722" footer="0.51181102362204722"/>
  <pageSetup paperSize="9" scale="75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173B-0BE8-4AB1-918B-CD6C6DB689BC}">
  <sheetPr>
    <pageSetUpPr fitToPage="1"/>
  </sheetPr>
  <dimension ref="B2:F20"/>
  <sheetViews>
    <sheetView zoomScale="90" zoomScaleNormal="90" workbookViewId="0">
      <selection activeCell="B3" sqref="B3"/>
    </sheetView>
  </sheetViews>
  <sheetFormatPr defaultRowHeight="12.75" x14ac:dyDescent="0.2"/>
  <cols>
    <col min="1" max="1" width="1" customWidth="1"/>
    <col min="2" max="2" width="31.42578125" customWidth="1"/>
    <col min="3" max="3" width="15.7109375" customWidth="1"/>
    <col min="4" max="4" width="16.7109375" customWidth="1"/>
    <col min="5" max="5" width="15.7109375" customWidth="1"/>
    <col min="6" max="6" width="53.7109375" customWidth="1"/>
    <col min="7" max="7" width="1.140625" customWidth="1"/>
  </cols>
  <sheetData>
    <row r="2" spans="2:6" ht="20.25" x14ac:dyDescent="0.3">
      <c r="B2" s="274" t="s">
        <v>68</v>
      </c>
      <c r="C2" s="274"/>
      <c r="D2" s="274"/>
      <c r="E2" s="274"/>
      <c r="F2" s="274"/>
    </row>
    <row r="3" spans="2:6" ht="15.75" x14ac:dyDescent="0.2">
      <c r="F3" s="2"/>
    </row>
    <row r="4" spans="2:6" ht="19.5" customHeight="1" x14ac:dyDescent="0.2">
      <c r="B4" s="273" t="s">
        <v>14</v>
      </c>
      <c r="C4" s="273" t="s">
        <v>65</v>
      </c>
      <c r="D4" s="273"/>
      <c r="E4" s="273"/>
      <c r="F4" s="273" t="s">
        <v>224</v>
      </c>
    </row>
    <row r="5" spans="2:6" ht="92.25" customHeight="1" x14ac:dyDescent="0.2">
      <c r="B5" s="273"/>
      <c r="C5" s="88" t="s">
        <v>67</v>
      </c>
      <c r="D5" s="88" t="s">
        <v>66</v>
      </c>
      <c r="E5" s="88" t="s">
        <v>201</v>
      </c>
      <c r="F5" s="273"/>
    </row>
    <row r="6" spans="2:6" ht="76.5" x14ac:dyDescent="0.2">
      <c r="B6" s="3" t="s">
        <v>0</v>
      </c>
      <c r="C6" s="127">
        <v>43</v>
      </c>
      <c r="D6" s="127">
        <v>43</v>
      </c>
      <c r="E6" s="128">
        <f>C6-D6</f>
        <v>0</v>
      </c>
      <c r="F6" s="123" t="s">
        <v>270</v>
      </c>
    </row>
    <row r="7" spans="2:6" ht="19.5" customHeight="1" x14ac:dyDescent="0.2">
      <c r="B7" s="3" t="s">
        <v>1</v>
      </c>
      <c r="C7" s="127">
        <v>25</v>
      </c>
      <c r="D7" s="127">
        <v>25</v>
      </c>
      <c r="E7" s="128">
        <f t="shared" ref="E7:E20" si="0">C7-D7</f>
        <v>0</v>
      </c>
      <c r="F7" s="124"/>
    </row>
    <row r="8" spans="2:6" ht="25.5" x14ac:dyDescent="0.2">
      <c r="B8" s="3" t="s">
        <v>2</v>
      </c>
      <c r="C8" s="127">
        <v>23</v>
      </c>
      <c r="D8" s="127">
        <v>24</v>
      </c>
      <c r="E8" s="128">
        <f t="shared" si="0"/>
        <v>-1</v>
      </c>
      <c r="F8" s="123" t="s">
        <v>269</v>
      </c>
    </row>
    <row r="9" spans="2:6" ht="18.75" x14ac:dyDescent="0.2">
      <c r="B9" s="3" t="s">
        <v>3</v>
      </c>
      <c r="C9" s="127">
        <v>52</v>
      </c>
      <c r="D9" s="127">
        <v>52</v>
      </c>
      <c r="E9" s="128">
        <f t="shared" si="0"/>
        <v>0</v>
      </c>
      <c r="F9" s="123"/>
    </row>
    <row r="10" spans="2:6" ht="18.75" x14ac:dyDescent="0.2">
      <c r="B10" s="3" t="s">
        <v>4</v>
      </c>
      <c r="C10" s="127">
        <v>29</v>
      </c>
      <c r="D10" s="127">
        <v>29</v>
      </c>
      <c r="E10" s="128">
        <f t="shared" si="0"/>
        <v>0</v>
      </c>
      <c r="F10" s="123"/>
    </row>
    <row r="11" spans="2:6" ht="18.75" x14ac:dyDescent="0.2">
      <c r="B11" s="3" t="s">
        <v>5</v>
      </c>
      <c r="C11" s="127">
        <v>24</v>
      </c>
      <c r="D11" s="127">
        <v>24</v>
      </c>
      <c r="E11" s="128">
        <f t="shared" si="0"/>
        <v>0</v>
      </c>
      <c r="F11" s="123"/>
    </row>
    <row r="12" spans="2:6" ht="18.75" x14ac:dyDescent="0.2">
      <c r="B12" s="3" t="s">
        <v>6</v>
      </c>
      <c r="C12" s="127">
        <v>38</v>
      </c>
      <c r="D12" s="127">
        <v>38</v>
      </c>
      <c r="E12" s="128">
        <f t="shared" si="0"/>
        <v>0</v>
      </c>
      <c r="F12" s="123"/>
    </row>
    <row r="13" spans="2:6" ht="18.75" x14ac:dyDescent="0.2">
      <c r="B13" s="3" t="s">
        <v>7</v>
      </c>
      <c r="C13" s="127">
        <v>33</v>
      </c>
      <c r="D13" s="127">
        <v>33</v>
      </c>
      <c r="E13" s="128">
        <f t="shared" si="0"/>
        <v>0</v>
      </c>
      <c r="F13" s="123"/>
    </row>
    <row r="14" spans="2:6" ht="76.5" x14ac:dyDescent="0.2">
      <c r="B14" s="3" t="s">
        <v>8</v>
      </c>
      <c r="C14" s="127">
        <v>45</v>
      </c>
      <c r="D14" s="127">
        <v>46</v>
      </c>
      <c r="E14" s="128">
        <f t="shared" si="0"/>
        <v>-1</v>
      </c>
      <c r="F14" s="123" t="s">
        <v>271</v>
      </c>
    </row>
    <row r="15" spans="2:6" ht="18.75" x14ac:dyDescent="0.2">
      <c r="B15" s="3" t="s">
        <v>9</v>
      </c>
      <c r="C15" s="127">
        <v>32</v>
      </c>
      <c r="D15" s="129">
        <v>32</v>
      </c>
      <c r="E15" s="128">
        <f t="shared" si="0"/>
        <v>0</v>
      </c>
      <c r="F15" s="123"/>
    </row>
    <row r="16" spans="2:6" ht="18.75" x14ac:dyDescent="0.2">
      <c r="B16" s="3" t="s">
        <v>10</v>
      </c>
      <c r="C16" s="127">
        <v>32</v>
      </c>
      <c r="D16" s="127">
        <v>32</v>
      </c>
      <c r="E16" s="128">
        <f t="shared" si="0"/>
        <v>0</v>
      </c>
      <c r="F16" s="123"/>
    </row>
    <row r="17" spans="2:6" ht="18.75" x14ac:dyDescent="0.2">
      <c r="B17" s="3" t="s">
        <v>11</v>
      </c>
      <c r="C17" s="127">
        <v>39</v>
      </c>
      <c r="D17" s="127">
        <v>39</v>
      </c>
      <c r="E17" s="128">
        <f t="shared" si="0"/>
        <v>0</v>
      </c>
      <c r="F17" s="123"/>
    </row>
    <row r="18" spans="2:6" ht="18.75" x14ac:dyDescent="0.2">
      <c r="B18" s="3" t="s">
        <v>12</v>
      </c>
      <c r="C18" s="127">
        <v>40</v>
      </c>
      <c r="D18" s="127">
        <v>40</v>
      </c>
      <c r="E18" s="128">
        <f t="shared" si="0"/>
        <v>0</v>
      </c>
      <c r="F18" s="123"/>
    </row>
    <row r="19" spans="2:6" ht="18.75" x14ac:dyDescent="0.2">
      <c r="B19" s="3" t="s">
        <v>13</v>
      </c>
      <c r="C19" s="129">
        <v>24</v>
      </c>
      <c r="D19" s="129">
        <v>24</v>
      </c>
      <c r="E19" s="128">
        <f t="shared" si="0"/>
        <v>0</v>
      </c>
      <c r="F19" s="123"/>
    </row>
    <row r="20" spans="2:6" ht="18.75" x14ac:dyDescent="0.2">
      <c r="B20" s="1" t="s">
        <v>16</v>
      </c>
      <c r="C20" s="130">
        <f>SUM(C6:C19)</f>
        <v>479</v>
      </c>
      <c r="D20" s="130">
        <f>SUM(D6:D19)</f>
        <v>481</v>
      </c>
      <c r="E20" s="201">
        <f t="shared" si="0"/>
        <v>-2</v>
      </c>
      <c r="F20" s="105"/>
    </row>
  </sheetData>
  <sheetProtection formatCells="0" formatColumns="0" formatRows="0" selectLockedCells="1"/>
  <mergeCells count="4">
    <mergeCell ref="C4:E4"/>
    <mergeCell ref="B4:B5"/>
    <mergeCell ref="F4:F5"/>
    <mergeCell ref="B2:F2"/>
  </mergeCells>
  <phoneticPr fontId="11" type="noConversion"/>
  <printOptions horizontalCentered="1" verticalCentered="1"/>
  <pageMargins left="0.59055118110236227" right="0.59055118110236227" top="0.59055118110236227" bottom="0.59055118110236227" header="0.51181102362204722" footer="0.51181102362204722"/>
  <pageSetup paperSize="9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5446-97EB-46AC-843B-75287FB7FFB5}">
  <sheetPr>
    <pageSetUpPr fitToPage="1"/>
  </sheetPr>
  <dimension ref="B1:N20"/>
  <sheetViews>
    <sheetView view="pageBreakPreview" zoomScale="80" zoomScaleNormal="90" zoomScaleSheetLayoutView="80" workbookViewId="0">
      <selection activeCell="N5" sqref="N5"/>
    </sheetView>
  </sheetViews>
  <sheetFormatPr defaultRowHeight="18.75" x14ac:dyDescent="0.3"/>
  <cols>
    <col min="1" max="1" width="2" style="69" customWidth="1"/>
    <col min="2" max="2" width="31.42578125" style="69" customWidth="1"/>
    <col min="3" max="3" width="18.140625" style="69" customWidth="1"/>
    <col min="4" max="9" width="15.7109375" style="69" customWidth="1"/>
    <col min="10" max="10" width="12.7109375" style="69" customWidth="1"/>
    <col min="11" max="11" width="8.7109375" style="69" customWidth="1"/>
    <col min="12" max="12" width="14.85546875" style="69" customWidth="1"/>
    <col min="13" max="13" width="15.7109375" style="69" customWidth="1"/>
    <col min="14" max="14" width="17.140625" style="69" customWidth="1"/>
    <col min="15" max="16384" width="9.140625" style="69"/>
  </cols>
  <sheetData>
    <row r="1" spans="2:14" x14ac:dyDescent="0.3">
      <c r="B1" s="277" t="s">
        <v>163</v>
      </c>
      <c r="C1" s="277"/>
      <c r="D1" s="277"/>
      <c r="E1" s="277"/>
      <c r="F1" s="277"/>
      <c r="G1" s="277"/>
      <c r="H1" s="277"/>
      <c r="I1" s="277"/>
      <c r="J1" s="78"/>
    </row>
    <row r="2" spans="2:14" ht="24" customHeight="1" x14ac:dyDescent="0.3">
      <c r="B2" s="277"/>
      <c r="C2" s="277"/>
      <c r="D2" s="277"/>
      <c r="E2" s="277"/>
      <c r="F2" s="277"/>
      <c r="G2" s="277"/>
      <c r="H2" s="277"/>
      <c r="I2" s="277"/>
      <c r="J2" s="78"/>
    </row>
    <row r="3" spans="2:14" ht="9" customHeight="1" x14ac:dyDescent="0.3">
      <c r="G3" s="281"/>
      <c r="H3" s="281"/>
      <c r="I3" s="281"/>
    </row>
    <row r="4" spans="2:14" ht="174.75" customHeight="1" x14ac:dyDescent="0.3">
      <c r="B4" s="259" t="s">
        <v>14</v>
      </c>
      <c r="C4" s="278" t="s">
        <v>237</v>
      </c>
      <c r="D4" s="280" t="s">
        <v>165</v>
      </c>
      <c r="E4" s="280"/>
      <c r="F4" s="280" t="s">
        <v>168</v>
      </c>
      <c r="G4" s="280"/>
      <c r="H4" s="280" t="s">
        <v>69</v>
      </c>
      <c r="I4" s="280"/>
      <c r="J4" s="275" t="s">
        <v>143</v>
      </c>
    </row>
    <row r="5" spans="2:14" ht="153" customHeight="1" x14ac:dyDescent="0.3">
      <c r="B5" s="261"/>
      <c r="C5" s="279"/>
      <c r="D5" s="137" t="s">
        <v>166</v>
      </c>
      <c r="E5" s="99" t="s">
        <v>167</v>
      </c>
      <c r="F5" s="137" t="s">
        <v>166</v>
      </c>
      <c r="G5" s="99" t="s">
        <v>169</v>
      </c>
      <c r="H5" s="137" t="s">
        <v>170</v>
      </c>
      <c r="I5" s="99" t="s">
        <v>167</v>
      </c>
      <c r="J5" s="276"/>
      <c r="L5" s="221" t="s">
        <v>250</v>
      </c>
      <c r="M5" s="221" t="s">
        <v>261</v>
      </c>
      <c r="N5" s="221" t="s">
        <v>262</v>
      </c>
    </row>
    <row r="6" spans="2:14" ht="23.1" customHeight="1" x14ac:dyDescent="0.3">
      <c r="B6" s="27" t="s">
        <v>0</v>
      </c>
      <c r="C6" s="109">
        <v>121</v>
      </c>
      <c r="D6" s="109">
        <v>4</v>
      </c>
      <c r="E6" s="97">
        <f>D6/C6</f>
        <v>3.3057851239669422E-2</v>
      </c>
      <c r="F6" s="109">
        <v>28</v>
      </c>
      <c r="G6" s="97">
        <f>F6/C6</f>
        <v>0.23140495867768596</v>
      </c>
      <c r="H6" s="109">
        <v>0</v>
      </c>
      <c r="I6" s="97">
        <f>H6/C6</f>
        <v>0</v>
      </c>
      <c r="J6" s="109">
        <v>158</v>
      </c>
      <c r="L6" s="214">
        <f>C6+J6</f>
        <v>279</v>
      </c>
      <c r="M6" s="215">
        <f>C6/L6</f>
        <v>0.43369175627240142</v>
      </c>
      <c r="N6" s="215">
        <f>J6/L6</f>
        <v>0.56630824372759858</v>
      </c>
    </row>
    <row r="7" spans="2:14" ht="23.1" customHeight="1" x14ac:dyDescent="0.3">
      <c r="B7" s="27" t="s">
        <v>1</v>
      </c>
      <c r="C7" s="109">
        <v>35</v>
      </c>
      <c r="D7" s="109">
        <v>4</v>
      </c>
      <c r="E7" s="97">
        <f t="shared" ref="E7:E20" si="0">D7/C7</f>
        <v>0.11428571428571428</v>
      </c>
      <c r="F7" s="109">
        <v>10</v>
      </c>
      <c r="G7" s="97">
        <f t="shared" ref="G7:G20" si="1">F7/C7</f>
        <v>0.2857142857142857</v>
      </c>
      <c r="H7" s="109">
        <v>0</v>
      </c>
      <c r="I7" s="97">
        <f t="shared" ref="I7:I20" si="2">H7/C7</f>
        <v>0</v>
      </c>
      <c r="J7" s="109">
        <v>55</v>
      </c>
      <c r="L7" s="214">
        <f t="shared" ref="L7:L20" si="3">C7+J7</f>
        <v>90</v>
      </c>
      <c r="M7" s="215">
        <f t="shared" ref="M7:M20" si="4">C7/L7</f>
        <v>0.3888888888888889</v>
      </c>
      <c r="N7" s="215">
        <f t="shared" ref="N7:N20" si="5">J7/L7</f>
        <v>0.61111111111111116</v>
      </c>
    </row>
    <row r="8" spans="2:14" ht="23.1" customHeight="1" x14ac:dyDescent="0.3">
      <c r="B8" s="27" t="s">
        <v>2</v>
      </c>
      <c r="C8" s="109">
        <v>37</v>
      </c>
      <c r="D8" s="109">
        <v>1</v>
      </c>
      <c r="E8" s="97">
        <f t="shared" si="0"/>
        <v>2.7027027027027029E-2</v>
      </c>
      <c r="F8" s="109">
        <v>13</v>
      </c>
      <c r="G8" s="97">
        <f t="shared" si="1"/>
        <v>0.35135135135135137</v>
      </c>
      <c r="H8" s="109">
        <v>0</v>
      </c>
      <c r="I8" s="97">
        <f t="shared" si="2"/>
        <v>0</v>
      </c>
      <c r="J8" s="109">
        <v>33</v>
      </c>
      <c r="L8" s="214">
        <f t="shared" si="3"/>
        <v>70</v>
      </c>
      <c r="M8" s="215">
        <f t="shared" si="4"/>
        <v>0.52857142857142858</v>
      </c>
      <c r="N8" s="215">
        <f t="shared" si="5"/>
        <v>0.47142857142857142</v>
      </c>
    </row>
    <row r="9" spans="2:14" ht="23.1" customHeight="1" x14ac:dyDescent="0.3">
      <c r="B9" s="27" t="s">
        <v>3</v>
      </c>
      <c r="C9" s="109">
        <v>147</v>
      </c>
      <c r="D9" s="109">
        <v>13</v>
      </c>
      <c r="E9" s="97">
        <f t="shared" si="0"/>
        <v>8.8435374149659865E-2</v>
      </c>
      <c r="F9" s="109">
        <v>25</v>
      </c>
      <c r="G9" s="97">
        <f t="shared" si="1"/>
        <v>0.17006802721088435</v>
      </c>
      <c r="H9" s="109">
        <v>0</v>
      </c>
      <c r="I9" s="97">
        <f t="shared" si="2"/>
        <v>0</v>
      </c>
      <c r="J9" s="109">
        <v>187</v>
      </c>
      <c r="L9" s="214">
        <f t="shared" si="3"/>
        <v>334</v>
      </c>
      <c r="M9" s="215">
        <f t="shared" si="4"/>
        <v>0.44011976047904194</v>
      </c>
      <c r="N9" s="215">
        <f t="shared" si="5"/>
        <v>0.55988023952095811</v>
      </c>
    </row>
    <row r="10" spans="2:14" ht="23.1" customHeight="1" x14ac:dyDescent="0.3">
      <c r="B10" s="27" t="s">
        <v>4</v>
      </c>
      <c r="C10" s="109">
        <v>36</v>
      </c>
      <c r="D10" s="109">
        <v>0</v>
      </c>
      <c r="E10" s="97">
        <f t="shared" si="0"/>
        <v>0</v>
      </c>
      <c r="F10" s="109">
        <v>13</v>
      </c>
      <c r="G10" s="97">
        <f t="shared" si="1"/>
        <v>0.3611111111111111</v>
      </c>
      <c r="H10" s="109">
        <v>0</v>
      </c>
      <c r="I10" s="97">
        <f t="shared" si="2"/>
        <v>0</v>
      </c>
      <c r="J10" s="109">
        <v>14</v>
      </c>
      <c r="L10" s="214">
        <f t="shared" si="3"/>
        <v>50</v>
      </c>
      <c r="M10" s="215">
        <f t="shared" si="4"/>
        <v>0.72</v>
      </c>
      <c r="N10" s="215">
        <f t="shared" si="5"/>
        <v>0.28000000000000003</v>
      </c>
    </row>
    <row r="11" spans="2:14" ht="23.1" customHeight="1" x14ac:dyDescent="0.3">
      <c r="B11" s="27" t="s">
        <v>5</v>
      </c>
      <c r="C11" s="109">
        <v>100</v>
      </c>
      <c r="D11" s="112">
        <v>13</v>
      </c>
      <c r="E11" s="97">
        <f t="shared" si="0"/>
        <v>0.13</v>
      </c>
      <c r="F11" s="54">
        <v>37</v>
      </c>
      <c r="G11" s="97">
        <f t="shared" si="1"/>
        <v>0.37</v>
      </c>
      <c r="H11" s="109">
        <v>0</v>
      </c>
      <c r="I11" s="97">
        <f t="shared" si="2"/>
        <v>0</v>
      </c>
      <c r="J11" s="109">
        <v>129</v>
      </c>
      <c r="L11" s="214">
        <f t="shared" si="3"/>
        <v>229</v>
      </c>
      <c r="M11" s="215">
        <f t="shared" si="4"/>
        <v>0.4366812227074236</v>
      </c>
      <c r="N11" s="215">
        <f t="shared" si="5"/>
        <v>0.5633187772925764</v>
      </c>
    </row>
    <row r="12" spans="2:14" ht="23.1" customHeight="1" x14ac:dyDescent="0.3">
      <c r="B12" s="27" t="s">
        <v>6</v>
      </c>
      <c r="C12" s="109">
        <v>1</v>
      </c>
      <c r="D12" s="109">
        <v>0</v>
      </c>
      <c r="E12" s="97">
        <v>0</v>
      </c>
      <c r="F12" s="109">
        <v>0</v>
      </c>
      <c r="G12" s="97">
        <v>0</v>
      </c>
      <c r="H12" s="109">
        <v>0</v>
      </c>
      <c r="I12" s="97">
        <v>0</v>
      </c>
      <c r="J12" s="109">
        <v>20</v>
      </c>
      <c r="L12" s="214">
        <f t="shared" si="3"/>
        <v>21</v>
      </c>
      <c r="M12" s="215">
        <f t="shared" si="4"/>
        <v>4.7619047619047616E-2</v>
      </c>
      <c r="N12" s="215">
        <f t="shared" si="5"/>
        <v>0.95238095238095233</v>
      </c>
    </row>
    <row r="13" spans="2:14" ht="23.1" customHeight="1" x14ac:dyDescent="0.3">
      <c r="B13" s="27" t="s">
        <v>7</v>
      </c>
      <c r="C13" s="109">
        <v>35</v>
      </c>
      <c r="D13" s="109">
        <v>0</v>
      </c>
      <c r="E13" s="97">
        <f t="shared" si="0"/>
        <v>0</v>
      </c>
      <c r="F13" s="109">
        <v>10</v>
      </c>
      <c r="G13" s="97">
        <f t="shared" si="1"/>
        <v>0.2857142857142857</v>
      </c>
      <c r="H13" s="109">
        <v>0</v>
      </c>
      <c r="I13" s="97">
        <f t="shared" si="2"/>
        <v>0</v>
      </c>
      <c r="J13" s="109">
        <v>40</v>
      </c>
      <c r="L13" s="214">
        <f t="shared" si="3"/>
        <v>75</v>
      </c>
      <c r="M13" s="215">
        <f t="shared" si="4"/>
        <v>0.46666666666666667</v>
      </c>
      <c r="N13" s="215">
        <f t="shared" si="5"/>
        <v>0.53333333333333333</v>
      </c>
    </row>
    <row r="14" spans="2:14" ht="23.1" customHeight="1" x14ac:dyDescent="0.3">
      <c r="B14" s="27" t="s">
        <v>8</v>
      </c>
      <c r="C14" s="109">
        <v>59</v>
      </c>
      <c r="D14" s="109">
        <v>7</v>
      </c>
      <c r="E14" s="97">
        <f t="shared" si="0"/>
        <v>0.11864406779661017</v>
      </c>
      <c r="F14" s="109">
        <v>31</v>
      </c>
      <c r="G14" s="97">
        <f t="shared" si="1"/>
        <v>0.52542372881355937</v>
      </c>
      <c r="H14" s="109">
        <v>0</v>
      </c>
      <c r="I14" s="97">
        <f t="shared" si="2"/>
        <v>0</v>
      </c>
      <c r="J14" s="109">
        <v>59</v>
      </c>
      <c r="L14" s="214">
        <f t="shared" si="3"/>
        <v>118</v>
      </c>
      <c r="M14" s="215">
        <f t="shared" si="4"/>
        <v>0.5</v>
      </c>
      <c r="N14" s="215">
        <f t="shared" si="5"/>
        <v>0.5</v>
      </c>
    </row>
    <row r="15" spans="2:14" ht="23.1" customHeight="1" x14ac:dyDescent="0.3">
      <c r="B15" s="27" t="s">
        <v>9</v>
      </c>
      <c r="C15" s="109">
        <v>132</v>
      </c>
      <c r="D15" s="109">
        <v>4</v>
      </c>
      <c r="E15" s="97">
        <f t="shared" si="0"/>
        <v>3.0303030303030304E-2</v>
      </c>
      <c r="F15" s="109">
        <v>32</v>
      </c>
      <c r="G15" s="97">
        <f t="shared" si="1"/>
        <v>0.24242424242424243</v>
      </c>
      <c r="H15" s="109">
        <v>0</v>
      </c>
      <c r="I15" s="97">
        <f t="shared" si="2"/>
        <v>0</v>
      </c>
      <c r="J15" s="109">
        <v>37</v>
      </c>
      <c r="L15" s="214">
        <f t="shared" si="3"/>
        <v>169</v>
      </c>
      <c r="M15" s="215">
        <f t="shared" si="4"/>
        <v>0.78106508875739644</v>
      </c>
      <c r="N15" s="215">
        <f t="shared" si="5"/>
        <v>0.21893491124260356</v>
      </c>
    </row>
    <row r="16" spans="2:14" ht="23.1" customHeight="1" x14ac:dyDescent="0.3">
      <c r="B16" s="27" t="s">
        <v>10</v>
      </c>
      <c r="C16" s="109">
        <v>7</v>
      </c>
      <c r="D16" s="109">
        <v>0</v>
      </c>
      <c r="E16" s="97">
        <f t="shared" si="0"/>
        <v>0</v>
      </c>
      <c r="F16" s="109">
        <v>4</v>
      </c>
      <c r="G16" s="97">
        <f t="shared" si="1"/>
        <v>0.5714285714285714</v>
      </c>
      <c r="H16" s="109">
        <v>0</v>
      </c>
      <c r="I16" s="97">
        <f t="shared" si="2"/>
        <v>0</v>
      </c>
      <c r="J16" s="109">
        <v>87</v>
      </c>
      <c r="L16" s="214">
        <f t="shared" si="3"/>
        <v>94</v>
      </c>
      <c r="M16" s="215">
        <f t="shared" si="4"/>
        <v>7.4468085106382975E-2</v>
      </c>
      <c r="N16" s="215">
        <f t="shared" si="5"/>
        <v>0.92553191489361697</v>
      </c>
    </row>
    <row r="17" spans="2:14" ht="23.1" customHeight="1" x14ac:dyDescent="0.3">
      <c r="B17" s="27" t="s">
        <v>11</v>
      </c>
      <c r="C17" s="109">
        <v>8</v>
      </c>
      <c r="D17" s="109">
        <v>0</v>
      </c>
      <c r="E17" s="97">
        <f t="shared" si="0"/>
        <v>0</v>
      </c>
      <c r="F17" s="109">
        <v>1</v>
      </c>
      <c r="G17" s="97">
        <f t="shared" si="1"/>
        <v>0.125</v>
      </c>
      <c r="H17" s="109">
        <v>0</v>
      </c>
      <c r="I17" s="97">
        <f t="shared" si="2"/>
        <v>0</v>
      </c>
      <c r="J17" s="109">
        <v>466</v>
      </c>
      <c r="L17" s="214">
        <f t="shared" si="3"/>
        <v>474</v>
      </c>
      <c r="M17" s="215">
        <f t="shared" si="4"/>
        <v>1.6877637130801686E-2</v>
      </c>
      <c r="N17" s="215">
        <f t="shared" si="5"/>
        <v>0.9831223628691983</v>
      </c>
    </row>
    <row r="18" spans="2:14" ht="23.1" customHeight="1" x14ac:dyDescent="0.3">
      <c r="B18" s="27" t="s">
        <v>12</v>
      </c>
      <c r="C18" s="109">
        <v>4</v>
      </c>
      <c r="D18" s="109">
        <v>0</v>
      </c>
      <c r="E18" s="97">
        <v>0</v>
      </c>
      <c r="F18" s="109">
        <v>0</v>
      </c>
      <c r="G18" s="97">
        <v>0</v>
      </c>
      <c r="H18" s="109">
        <v>0</v>
      </c>
      <c r="I18" s="97">
        <v>0</v>
      </c>
      <c r="J18" s="109">
        <v>35</v>
      </c>
      <c r="L18" s="214">
        <f t="shared" si="3"/>
        <v>39</v>
      </c>
      <c r="M18" s="215">
        <f t="shared" si="4"/>
        <v>0.10256410256410256</v>
      </c>
      <c r="N18" s="215">
        <f t="shared" si="5"/>
        <v>0.89743589743589747</v>
      </c>
    </row>
    <row r="19" spans="2:14" ht="23.1" customHeight="1" x14ac:dyDescent="0.3">
      <c r="B19" s="27" t="s">
        <v>13</v>
      </c>
      <c r="C19" s="109">
        <v>68</v>
      </c>
      <c r="D19" s="109">
        <v>10</v>
      </c>
      <c r="E19" s="97">
        <f t="shared" si="0"/>
        <v>0.14705882352941177</v>
      </c>
      <c r="F19" s="109">
        <v>14</v>
      </c>
      <c r="G19" s="97">
        <f t="shared" si="1"/>
        <v>0.20588235294117646</v>
      </c>
      <c r="H19" s="109">
        <v>0</v>
      </c>
      <c r="I19" s="97">
        <f t="shared" si="2"/>
        <v>0</v>
      </c>
      <c r="J19" s="109">
        <v>70</v>
      </c>
      <c r="L19" s="214">
        <f t="shared" si="3"/>
        <v>138</v>
      </c>
      <c r="M19" s="215">
        <f t="shared" si="4"/>
        <v>0.49275362318840582</v>
      </c>
      <c r="N19" s="215">
        <f t="shared" si="5"/>
        <v>0.50724637681159424</v>
      </c>
    </row>
    <row r="20" spans="2:14" ht="23.1" customHeight="1" x14ac:dyDescent="0.3">
      <c r="B20" s="173" t="s">
        <v>16</v>
      </c>
      <c r="C20" s="11">
        <f>SUM(C6:C19)</f>
        <v>790</v>
      </c>
      <c r="D20" s="11">
        <f>SUM(D6:D19)</f>
        <v>56</v>
      </c>
      <c r="E20" s="135">
        <f t="shared" si="0"/>
        <v>7.0886075949367092E-2</v>
      </c>
      <c r="F20" s="11">
        <f>SUM(F6:F19)</f>
        <v>218</v>
      </c>
      <c r="G20" s="135">
        <f t="shared" si="1"/>
        <v>0.27594936708860762</v>
      </c>
      <c r="H20" s="11">
        <f>SUM(H6:H19)</f>
        <v>0</v>
      </c>
      <c r="I20" s="135">
        <f t="shared" si="2"/>
        <v>0</v>
      </c>
      <c r="J20" s="11">
        <f>SUM(J6:J19)</f>
        <v>1390</v>
      </c>
      <c r="L20" s="216">
        <f t="shared" si="3"/>
        <v>2180</v>
      </c>
      <c r="M20" s="217">
        <f t="shared" si="4"/>
        <v>0.36238532110091742</v>
      </c>
      <c r="N20" s="217">
        <f t="shared" si="5"/>
        <v>0.63761467889908252</v>
      </c>
    </row>
  </sheetData>
  <sheetProtection formatCells="0" formatColumns="0" formatRows="0" selectLockedCells="1"/>
  <mergeCells count="8">
    <mergeCell ref="J4:J5"/>
    <mergeCell ref="B1:I2"/>
    <mergeCell ref="C4:C5"/>
    <mergeCell ref="F4:G4"/>
    <mergeCell ref="H4:I4"/>
    <mergeCell ref="B4:B5"/>
    <mergeCell ref="D4:E4"/>
    <mergeCell ref="G3:I3"/>
  </mergeCells>
  <phoneticPr fontId="11" type="noConversion"/>
  <printOptions horizontalCentered="1" verticalCentered="1"/>
  <pageMargins left="0.59055118110236227" right="0.59055118110236227" top="0.6692913385826772" bottom="0.6692913385826772" header="0.51181102362204722" footer="0.51181102362204722"/>
  <pageSetup paperSize="9" scale="7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22E27-31F3-4C7A-94A2-C9C7014CF40D}">
  <sheetPr>
    <pageSetUpPr fitToPage="1"/>
  </sheetPr>
  <dimension ref="B1:W23"/>
  <sheetViews>
    <sheetView view="pageBreakPreview" zoomScale="80" zoomScaleNormal="90" zoomScaleSheetLayoutView="80" workbookViewId="0">
      <pane xSplit="2" ySplit="6" topLeftCell="E7" activePane="bottomRight" state="frozen"/>
      <selection pane="topRight" activeCell="C1" sqref="C1"/>
      <selection pane="bottomLeft" activeCell="A7" sqref="A7"/>
      <selection pane="bottomRight" activeCell="I5" sqref="I5:J5"/>
    </sheetView>
  </sheetViews>
  <sheetFormatPr defaultRowHeight="12.75" x14ac:dyDescent="0.2"/>
  <cols>
    <col min="1" max="1" width="1.42578125" style="4" customWidth="1"/>
    <col min="2" max="2" width="31.42578125" style="4" customWidth="1"/>
    <col min="3" max="3" width="12.5703125" style="4" customWidth="1"/>
    <col min="4" max="6" width="12.7109375" style="4" customWidth="1"/>
    <col min="7" max="7" width="8.7109375" style="4" customWidth="1"/>
    <col min="8" max="8" width="10.7109375" style="4" customWidth="1"/>
    <col min="9" max="9" width="8.7109375" style="4" customWidth="1"/>
    <col min="10" max="10" width="10.7109375" style="4" customWidth="1"/>
    <col min="11" max="11" width="8.7109375" style="4" customWidth="1"/>
    <col min="12" max="12" width="14.7109375" style="4" customWidth="1"/>
    <col min="13" max="13" width="12.85546875" style="4" customWidth="1"/>
    <col min="14" max="14" width="10.85546875" style="4" customWidth="1"/>
    <col min="15" max="15" width="8.7109375" style="4" customWidth="1"/>
    <col min="16" max="16" width="10.7109375" style="4" customWidth="1"/>
    <col min="17" max="17" width="8.7109375" style="4" customWidth="1"/>
    <col min="18" max="18" width="10.7109375" style="4" customWidth="1"/>
    <col min="19" max="19" width="4.7109375" style="4" customWidth="1"/>
    <col min="20" max="20" width="12.7109375" style="4" customWidth="1"/>
    <col min="21" max="21" width="9.140625" style="4"/>
    <col min="22" max="22" width="12.5703125" style="4" customWidth="1"/>
    <col min="23" max="23" width="13.140625" style="4" customWidth="1"/>
    <col min="24" max="16384" width="9.140625" style="4"/>
  </cols>
  <sheetData>
    <row r="1" spans="2:23" ht="15" customHeight="1" x14ac:dyDescent="0.2">
      <c r="B1" s="282" t="s">
        <v>76</v>
      </c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</row>
    <row r="2" spans="2:23" ht="18" customHeight="1" x14ac:dyDescent="0.2"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</row>
    <row r="3" spans="2:23" ht="13.5" customHeight="1" x14ac:dyDescent="0.3">
      <c r="B3" s="43"/>
      <c r="C3" s="43"/>
      <c r="D3" s="43"/>
      <c r="E3" s="43"/>
      <c r="F3" s="43"/>
      <c r="G3" s="43"/>
      <c r="H3" s="43"/>
      <c r="I3" s="43"/>
      <c r="J3" s="43"/>
      <c r="K3" s="43"/>
      <c r="L3" s="272"/>
      <c r="M3" s="272"/>
      <c r="N3" s="272"/>
      <c r="O3" s="272"/>
      <c r="P3" s="272"/>
      <c r="Q3" s="40"/>
      <c r="R3" s="40"/>
    </row>
    <row r="4" spans="2:23" ht="15" customHeight="1" x14ac:dyDescent="0.2">
      <c r="B4" s="287" t="s">
        <v>14</v>
      </c>
      <c r="C4" s="239" t="s">
        <v>288</v>
      </c>
      <c r="D4" s="240"/>
      <c r="E4" s="240"/>
      <c r="F4" s="241"/>
      <c r="G4" s="283" t="s">
        <v>74</v>
      </c>
      <c r="H4" s="284"/>
      <c r="I4" s="284"/>
      <c r="J4" s="284"/>
      <c r="K4" s="284"/>
      <c r="L4" s="284"/>
      <c r="M4" s="284"/>
      <c r="N4" s="284"/>
      <c r="O4" s="284"/>
      <c r="P4" s="284"/>
      <c r="Q4" s="284"/>
      <c r="R4" s="285"/>
    </row>
    <row r="5" spans="2:23" ht="142.5" customHeight="1" x14ac:dyDescent="0.2">
      <c r="B5" s="287"/>
      <c r="C5" s="242"/>
      <c r="D5" s="243"/>
      <c r="E5" s="243"/>
      <c r="F5" s="244"/>
      <c r="G5" s="286" t="s">
        <v>148</v>
      </c>
      <c r="H5" s="286"/>
      <c r="I5" s="286" t="s">
        <v>72</v>
      </c>
      <c r="J5" s="286"/>
      <c r="K5" s="286" t="s">
        <v>220</v>
      </c>
      <c r="L5" s="286"/>
      <c r="M5" s="230" t="s">
        <v>73</v>
      </c>
      <c r="N5" s="231"/>
      <c r="O5" s="231"/>
      <c r="P5" s="232"/>
      <c r="Q5" s="230" t="s">
        <v>171</v>
      </c>
      <c r="R5" s="232"/>
    </row>
    <row r="6" spans="2:23" ht="191.25" customHeight="1" thickBot="1" x14ac:dyDescent="0.25">
      <c r="B6" s="287"/>
      <c r="C6" s="62" t="s">
        <v>215</v>
      </c>
      <c r="D6" s="63" t="s">
        <v>216</v>
      </c>
      <c r="E6" s="62" t="s">
        <v>217</v>
      </c>
      <c r="F6" s="63" t="s">
        <v>216</v>
      </c>
      <c r="G6" s="44" t="s">
        <v>70</v>
      </c>
      <c r="H6" s="24" t="s">
        <v>71</v>
      </c>
      <c r="I6" s="44" t="s">
        <v>70</v>
      </c>
      <c r="J6" s="24" t="s">
        <v>71</v>
      </c>
      <c r="K6" s="44" t="s">
        <v>70</v>
      </c>
      <c r="L6" s="24" t="s">
        <v>221</v>
      </c>
      <c r="M6" s="37" t="s">
        <v>218</v>
      </c>
      <c r="N6" s="25" t="s">
        <v>71</v>
      </c>
      <c r="O6" s="36" t="s">
        <v>219</v>
      </c>
      <c r="P6" s="24" t="s">
        <v>71</v>
      </c>
      <c r="Q6" s="37" t="s">
        <v>70</v>
      </c>
      <c r="R6" s="24" t="s">
        <v>71</v>
      </c>
      <c r="V6" s="207" t="s">
        <v>251</v>
      </c>
      <c r="W6" s="207" t="s">
        <v>282</v>
      </c>
    </row>
    <row r="7" spans="2:23" ht="24.95" customHeight="1" thickBot="1" x14ac:dyDescent="0.25">
      <c r="B7" s="27" t="s">
        <v>0</v>
      </c>
      <c r="C7" s="53">
        <v>419</v>
      </c>
      <c r="D7" s="115">
        <v>6</v>
      </c>
      <c r="E7" s="53">
        <v>635</v>
      </c>
      <c r="F7" s="116">
        <v>9</v>
      </c>
      <c r="G7" s="109">
        <v>64</v>
      </c>
      <c r="H7" s="68">
        <f>G7/(C7+E7)</f>
        <v>6.0721062618595827E-2</v>
      </c>
      <c r="I7" s="109">
        <v>186</v>
      </c>
      <c r="J7" s="68">
        <f>I7/(C7+E7)</f>
        <v>0.17647058823529413</v>
      </c>
      <c r="K7" s="109">
        <v>75</v>
      </c>
      <c r="L7" s="68">
        <f>K7/C7</f>
        <v>0.17899761336515513</v>
      </c>
      <c r="M7" s="109">
        <v>204</v>
      </c>
      <c r="N7" s="68">
        <f>M7/C7</f>
        <v>0.48687350835322196</v>
      </c>
      <c r="O7" s="109">
        <v>497</v>
      </c>
      <c r="P7" s="68">
        <f>O7/E7</f>
        <v>0.78267716535433074</v>
      </c>
      <c r="Q7" s="109">
        <v>28</v>
      </c>
      <c r="R7" s="68">
        <f>Q7/(C7+E7)</f>
        <v>2.6565464895635674E-2</v>
      </c>
      <c r="S7" s="23"/>
      <c r="T7" s="60" t="b">
        <f>C7+E7=G7+I7+K7+M7+O7+Q7</f>
        <v>1</v>
      </c>
      <c r="V7" s="208">
        <f>(C7+E7)/('9. Конкурсы'!C6+'9. Конкурсы'!J6)</f>
        <v>3.7777777777777777</v>
      </c>
      <c r="W7" s="210">
        <f>(M7+O7)/(C7+E7)</f>
        <v>0.66508538899430736</v>
      </c>
    </row>
    <row r="8" spans="2:23" ht="24.95" customHeight="1" thickBot="1" x14ac:dyDescent="0.25">
      <c r="B8" s="27" t="s">
        <v>1</v>
      </c>
      <c r="C8" s="53">
        <v>105</v>
      </c>
      <c r="D8" s="115">
        <v>1</v>
      </c>
      <c r="E8" s="53">
        <v>149</v>
      </c>
      <c r="F8" s="116">
        <v>13</v>
      </c>
      <c r="G8" s="109">
        <v>11</v>
      </c>
      <c r="H8" s="68">
        <f t="shared" ref="H8:H21" si="0">G8/(C8+E8)</f>
        <v>4.3307086614173228E-2</v>
      </c>
      <c r="I8" s="109">
        <v>74</v>
      </c>
      <c r="J8" s="68">
        <f t="shared" ref="J8:J21" si="1">I8/(C8+E8)</f>
        <v>0.29133858267716534</v>
      </c>
      <c r="K8" s="109">
        <v>20</v>
      </c>
      <c r="L8" s="68">
        <f t="shared" ref="L8:L21" si="2">K8/C8</f>
        <v>0.19047619047619047</v>
      </c>
      <c r="M8" s="109">
        <v>58</v>
      </c>
      <c r="N8" s="68">
        <f t="shared" ref="N8:N21" si="3">M8/C8</f>
        <v>0.55238095238095242</v>
      </c>
      <c r="O8" s="109">
        <v>84</v>
      </c>
      <c r="P8" s="68">
        <f t="shared" ref="P8:P21" si="4">O8/E8</f>
        <v>0.56375838926174493</v>
      </c>
      <c r="Q8" s="109">
        <v>7</v>
      </c>
      <c r="R8" s="68">
        <f t="shared" ref="R8:R21" si="5">Q8/(C8+E8)</f>
        <v>2.7559055118110236E-2</v>
      </c>
      <c r="S8" s="23"/>
      <c r="T8" s="60" t="b">
        <f t="shared" ref="T8:T21" si="6">C8+E8=G8+I8+K8+M8+O8+Q8</f>
        <v>1</v>
      </c>
      <c r="V8" s="208">
        <f>(C8+E8)/('9. Конкурсы'!C7+'9. Конкурсы'!J7)</f>
        <v>2.8222222222222224</v>
      </c>
      <c r="W8" s="210">
        <f t="shared" ref="W8:W21" si="7">(M8+O8)/(C8+E8)</f>
        <v>0.55905511811023623</v>
      </c>
    </row>
    <row r="9" spans="2:23" ht="24.95" customHeight="1" thickBot="1" x14ac:dyDescent="0.25">
      <c r="B9" s="27" t="s">
        <v>2</v>
      </c>
      <c r="C9" s="53">
        <v>95</v>
      </c>
      <c r="D9" s="115">
        <v>6</v>
      </c>
      <c r="E9" s="53">
        <v>104</v>
      </c>
      <c r="F9" s="116">
        <v>4</v>
      </c>
      <c r="G9" s="109">
        <v>12</v>
      </c>
      <c r="H9" s="68">
        <f t="shared" si="0"/>
        <v>6.030150753768844E-2</v>
      </c>
      <c r="I9" s="109">
        <v>26</v>
      </c>
      <c r="J9" s="68">
        <f t="shared" si="1"/>
        <v>0.1306532663316583</v>
      </c>
      <c r="K9" s="109">
        <v>23</v>
      </c>
      <c r="L9" s="68">
        <f t="shared" si="2"/>
        <v>0.24210526315789474</v>
      </c>
      <c r="M9" s="109">
        <v>43</v>
      </c>
      <c r="N9" s="68">
        <f t="shared" si="3"/>
        <v>0.45263157894736844</v>
      </c>
      <c r="O9" s="109">
        <v>94</v>
      </c>
      <c r="P9" s="68">
        <f t="shared" si="4"/>
        <v>0.90384615384615385</v>
      </c>
      <c r="Q9" s="109">
        <v>1</v>
      </c>
      <c r="R9" s="68">
        <f t="shared" si="5"/>
        <v>5.0251256281407036E-3</v>
      </c>
      <c r="S9" s="23"/>
      <c r="T9" s="60" t="b">
        <f t="shared" si="6"/>
        <v>1</v>
      </c>
      <c r="V9" s="208">
        <f>(C9+E9)/('9. Конкурсы'!C8+'9. Конкурсы'!J8)</f>
        <v>2.842857142857143</v>
      </c>
      <c r="W9" s="210">
        <f t="shared" si="7"/>
        <v>0.68844221105527637</v>
      </c>
    </row>
    <row r="10" spans="2:23" ht="24.95" customHeight="1" thickBot="1" x14ac:dyDescent="0.25">
      <c r="B10" s="27" t="s">
        <v>3</v>
      </c>
      <c r="C10" s="53">
        <v>283</v>
      </c>
      <c r="D10" s="115">
        <v>28</v>
      </c>
      <c r="E10" s="53">
        <v>436</v>
      </c>
      <c r="F10" s="116">
        <v>41</v>
      </c>
      <c r="G10" s="109">
        <v>22</v>
      </c>
      <c r="H10" s="68">
        <f t="shared" si="0"/>
        <v>3.0598052851182198E-2</v>
      </c>
      <c r="I10" s="109">
        <v>343</v>
      </c>
      <c r="J10" s="68">
        <f t="shared" si="1"/>
        <v>0.47705146036161333</v>
      </c>
      <c r="K10" s="109">
        <v>82</v>
      </c>
      <c r="L10" s="68">
        <f t="shared" si="2"/>
        <v>0.28975265017667845</v>
      </c>
      <c r="M10" s="109">
        <v>31</v>
      </c>
      <c r="N10" s="68">
        <f t="shared" si="3"/>
        <v>0.10954063604240283</v>
      </c>
      <c r="O10" s="109">
        <v>225</v>
      </c>
      <c r="P10" s="68">
        <f t="shared" si="4"/>
        <v>0.51605504587155959</v>
      </c>
      <c r="Q10" s="109">
        <v>16</v>
      </c>
      <c r="R10" s="68">
        <f t="shared" si="5"/>
        <v>2.2253129346314324E-2</v>
      </c>
      <c r="S10" s="23"/>
      <c r="T10" s="60" t="b">
        <f t="shared" si="6"/>
        <v>1</v>
      </c>
      <c r="V10" s="208">
        <f>(C10+E10)/('9. Конкурсы'!C9+'9. Конкурсы'!J9)</f>
        <v>2.1526946107784433</v>
      </c>
      <c r="W10" s="210">
        <f t="shared" si="7"/>
        <v>0.35605006954102919</v>
      </c>
    </row>
    <row r="11" spans="2:23" ht="24.95" customHeight="1" thickBot="1" x14ac:dyDescent="0.25">
      <c r="B11" s="27" t="s">
        <v>4</v>
      </c>
      <c r="C11" s="53">
        <v>102</v>
      </c>
      <c r="D11" s="115">
        <v>3</v>
      </c>
      <c r="E11" s="53">
        <v>71</v>
      </c>
      <c r="F11" s="116">
        <v>1</v>
      </c>
      <c r="G11" s="109">
        <v>3</v>
      </c>
      <c r="H11" s="68">
        <f t="shared" si="0"/>
        <v>1.7341040462427744E-2</v>
      </c>
      <c r="I11" s="109">
        <v>53</v>
      </c>
      <c r="J11" s="68">
        <f t="shared" si="1"/>
        <v>0.30635838150289019</v>
      </c>
      <c r="K11" s="109">
        <v>21</v>
      </c>
      <c r="L11" s="68">
        <f t="shared" si="2"/>
        <v>0.20588235294117646</v>
      </c>
      <c r="M11" s="109">
        <v>33</v>
      </c>
      <c r="N11" s="68">
        <f t="shared" si="3"/>
        <v>0.3235294117647059</v>
      </c>
      <c r="O11" s="109">
        <v>53</v>
      </c>
      <c r="P11" s="68">
        <f t="shared" si="4"/>
        <v>0.74647887323943662</v>
      </c>
      <c r="Q11" s="109">
        <v>10</v>
      </c>
      <c r="R11" s="68">
        <f t="shared" si="5"/>
        <v>5.7803468208092484E-2</v>
      </c>
      <c r="S11" s="23"/>
      <c r="T11" s="60" t="b">
        <f t="shared" si="6"/>
        <v>1</v>
      </c>
      <c r="V11" s="208">
        <f>(C11+E11)/('9. Конкурсы'!C10+'9. Конкурсы'!J10)</f>
        <v>3.46</v>
      </c>
      <c r="W11" s="210">
        <f t="shared" si="7"/>
        <v>0.49710982658959535</v>
      </c>
    </row>
    <row r="12" spans="2:23" ht="24.95" customHeight="1" thickBot="1" x14ac:dyDescent="0.25">
      <c r="B12" s="27" t="s">
        <v>5</v>
      </c>
      <c r="C12" s="53">
        <v>139</v>
      </c>
      <c r="D12" s="115">
        <v>0</v>
      </c>
      <c r="E12" s="53">
        <v>257</v>
      </c>
      <c r="F12" s="116">
        <v>11</v>
      </c>
      <c r="G12" s="54">
        <v>1</v>
      </c>
      <c r="H12" s="68">
        <f t="shared" si="0"/>
        <v>2.5252525252525255E-3</v>
      </c>
      <c r="I12" s="54">
        <v>87</v>
      </c>
      <c r="J12" s="68">
        <f t="shared" si="1"/>
        <v>0.2196969696969697</v>
      </c>
      <c r="K12" s="54">
        <v>49</v>
      </c>
      <c r="L12" s="68">
        <f t="shared" si="2"/>
        <v>0.35251798561151076</v>
      </c>
      <c r="M12" s="109">
        <v>54</v>
      </c>
      <c r="N12" s="68">
        <f t="shared" si="3"/>
        <v>0.38848920863309355</v>
      </c>
      <c r="O12" s="111">
        <v>198</v>
      </c>
      <c r="P12" s="68">
        <f t="shared" si="4"/>
        <v>0.77042801556420237</v>
      </c>
      <c r="Q12" s="109">
        <v>7</v>
      </c>
      <c r="R12" s="68">
        <f t="shared" si="5"/>
        <v>1.7676767676767676E-2</v>
      </c>
      <c r="S12" s="23"/>
      <c r="T12" s="60" t="b">
        <f t="shared" si="6"/>
        <v>1</v>
      </c>
      <c r="V12" s="208">
        <f>(C12+E12)/('9. Конкурсы'!C11+'9. Конкурсы'!J11)</f>
        <v>1.7292576419213974</v>
      </c>
      <c r="W12" s="210">
        <f t="shared" si="7"/>
        <v>0.63636363636363635</v>
      </c>
    </row>
    <row r="13" spans="2:23" ht="24.95" customHeight="1" thickBot="1" x14ac:dyDescent="0.25">
      <c r="B13" s="27" t="s">
        <v>6</v>
      </c>
      <c r="C13" s="53">
        <v>8</v>
      </c>
      <c r="D13" s="115">
        <v>0</v>
      </c>
      <c r="E13" s="53">
        <v>460</v>
      </c>
      <c r="F13" s="116">
        <v>0</v>
      </c>
      <c r="G13" s="109">
        <v>1</v>
      </c>
      <c r="H13" s="68">
        <f t="shared" si="0"/>
        <v>2.136752136752137E-3</v>
      </c>
      <c r="I13" s="109">
        <v>45</v>
      </c>
      <c r="J13" s="68">
        <f t="shared" si="1"/>
        <v>9.6153846153846159E-2</v>
      </c>
      <c r="K13" s="109">
        <v>0</v>
      </c>
      <c r="L13" s="68">
        <f t="shared" si="2"/>
        <v>0</v>
      </c>
      <c r="M13" s="109">
        <v>2</v>
      </c>
      <c r="N13" s="68">
        <f t="shared" si="3"/>
        <v>0.25</v>
      </c>
      <c r="O13" s="109">
        <v>420</v>
      </c>
      <c r="P13" s="68">
        <f t="shared" si="4"/>
        <v>0.91304347826086951</v>
      </c>
      <c r="Q13" s="109">
        <v>0</v>
      </c>
      <c r="R13" s="68">
        <f t="shared" si="5"/>
        <v>0</v>
      </c>
      <c r="S13" s="23"/>
      <c r="T13" s="60" t="b">
        <f t="shared" si="6"/>
        <v>1</v>
      </c>
      <c r="V13" s="208">
        <f>(C13+E13)/('9. Конкурсы'!C12+'9. Конкурсы'!J12)</f>
        <v>22.285714285714285</v>
      </c>
      <c r="W13" s="210">
        <f t="shared" si="7"/>
        <v>0.90170940170940173</v>
      </c>
    </row>
    <row r="14" spans="2:23" ht="24.95" customHeight="1" thickBot="1" x14ac:dyDescent="0.25">
      <c r="B14" s="27" t="s">
        <v>7</v>
      </c>
      <c r="C14" s="53">
        <v>120</v>
      </c>
      <c r="D14" s="115">
        <v>7</v>
      </c>
      <c r="E14" s="53">
        <v>244</v>
      </c>
      <c r="F14" s="116">
        <v>6</v>
      </c>
      <c r="G14" s="109">
        <v>20</v>
      </c>
      <c r="H14" s="68">
        <f t="shared" si="0"/>
        <v>5.4945054945054944E-2</v>
      </c>
      <c r="I14" s="109">
        <v>118</v>
      </c>
      <c r="J14" s="68">
        <f t="shared" si="1"/>
        <v>0.32417582417582419</v>
      </c>
      <c r="K14" s="109">
        <v>25</v>
      </c>
      <c r="L14" s="68">
        <f t="shared" si="2"/>
        <v>0.20833333333333334</v>
      </c>
      <c r="M14" s="109">
        <v>38</v>
      </c>
      <c r="N14" s="68">
        <f t="shared" si="3"/>
        <v>0.31666666666666665</v>
      </c>
      <c r="O14" s="109">
        <v>153</v>
      </c>
      <c r="P14" s="68">
        <f t="shared" si="4"/>
        <v>0.62704918032786883</v>
      </c>
      <c r="Q14" s="109">
        <v>10</v>
      </c>
      <c r="R14" s="68">
        <f t="shared" si="5"/>
        <v>2.7472527472527472E-2</v>
      </c>
      <c r="S14" s="23"/>
      <c r="T14" s="60" t="b">
        <f t="shared" si="6"/>
        <v>1</v>
      </c>
      <c r="V14" s="208">
        <f>(C14+E14)/('9. Конкурсы'!C13+'9. Конкурсы'!J13)</f>
        <v>4.8533333333333335</v>
      </c>
      <c r="W14" s="210">
        <f t="shared" si="7"/>
        <v>0.52472527472527475</v>
      </c>
    </row>
    <row r="15" spans="2:23" ht="24.95" customHeight="1" thickBot="1" x14ac:dyDescent="0.25">
      <c r="B15" s="27" t="s">
        <v>8</v>
      </c>
      <c r="C15" s="53">
        <v>218</v>
      </c>
      <c r="D15" s="115">
        <v>27</v>
      </c>
      <c r="E15" s="53">
        <v>361</v>
      </c>
      <c r="F15" s="116">
        <v>24</v>
      </c>
      <c r="G15" s="109">
        <v>31</v>
      </c>
      <c r="H15" s="68">
        <f t="shared" si="0"/>
        <v>5.3540587219343697E-2</v>
      </c>
      <c r="I15" s="109">
        <v>160</v>
      </c>
      <c r="J15" s="68">
        <f t="shared" si="1"/>
        <v>0.27633851468048359</v>
      </c>
      <c r="K15" s="109">
        <v>31</v>
      </c>
      <c r="L15" s="68">
        <f t="shared" si="2"/>
        <v>0.14220183486238533</v>
      </c>
      <c r="M15" s="109">
        <v>59</v>
      </c>
      <c r="N15" s="68">
        <f t="shared" si="3"/>
        <v>0.27064220183486237</v>
      </c>
      <c r="O15" s="109">
        <v>282</v>
      </c>
      <c r="P15" s="68">
        <f t="shared" si="4"/>
        <v>0.78116343490304707</v>
      </c>
      <c r="Q15" s="109">
        <v>16</v>
      </c>
      <c r="R15" s="68">
        <f t="shared" si="5"/>
        <v>2.7633851468048358E-2</v>
      </c>
      <c r="S15" s="23"/>
      <c r="T15" s="60" t="b">
        <f t="shared" si="6"/>
        <v>1</v>
      </c>
      <c r="V15" s="208">
        <f>(C15+E15)/('9. Конкурсы'!C14+'9. Конкурсы'!J14)</f>
        <v>4.906779661016949</v>
      </c>
      <c r="W15" s="210">
        <f t="shared" si="7"/>
        <v>0.58894645941278068</v>
      </c>
    </row>
    <row r="16" spans="2:23" ht="24.95" customHeight="1" thickBot="1" x14ac:dyDescent="0.25">
      <c r="B16" s="27" t="s">
        <v>9</v>
      </c>
      <c r="C16" s="53">
        <v>522</v>
      </c>
      <c r="D16" s="115">
        <v>76</v>
      </c>
      <c r="E16" s="53">
        <v>155</v>
      </c>
      <c r="F16" s="116">
        <v>26</v>
      </c>
      <c r="G16" s="109">
        <v>85</v>
      </c>
      <c r="H16" s="68">
        <f t="shared" si="0"/>
        <v>0.12555391432791729</v>
      </c>
      <c r="I16" s="109">
        <v>275</v>
      </c>
      <c r="J16" s="68">
        <f t="shared" si="1"/>
        <v>0.40620384047267355</v>
      </c>
      <c r="K16" s="109">
        <v>96</v>
      </c>
      <c r="L16" s="68">
        <f t="shared" si="2"/>
        <v>0.18390804597701149</v>
      </c>
      <c r="M16" s="109">
        <v>110</v>
      </c>
      <c r="N16" s="68">
        <f t="shared" si="3"/>
        <v>0.21072796934865901</v>
      </c>
      <c r="O16" s="109">
        <v>92</v>
      </c>
      <c r="P16" s="68">
        <f t="shared" si="4"/>
        <v>0.59354838709677415</v>
      </c>
      <c r="Q16" s="109">
        <v>19</v>
      </c>
      <c r="R16" s="68">
        <f t="shared" si="5"/>
        <v>2.8064992614475627E-2</v>
      </c>
      <c r="S16" s="23"/>
      <c r="T16" s="60" t="b">
        <f t="shared" si="6"/>
        <v>1</v>
      </c>
      <c r="V16" s="208">
        <f>(C16+E16)/('9. Конкурсы'!C15+'9. Конкурсы'!J15)</f>
        <v>4.0059171597633139</v>
      </c>
      <c r="W16" s="210">
        <f t="shared" si="7"/>
        <v>0.2983751846381093</v>
      </c>
    </row>
    <row r="17" spans="2:23" ht="24.95" customHeight="1" thickBot="1" x14ac:dyDescent="0.25">
      <c r="B17" s="27" t="s">
        <v>10</v>
      </c>
      <c r="C17" s="53">
        <v>25</v>
      </c>
      <c r="D17" s="115">
        <v>0</v>
      </c>
      <c r="E17" s="53">
        <v>234</v>
      </c>
      <c r="F17" s="116">
        <v>2</v>
      </c>
      <c r="G17" s="109">
        <v>2</v>
      </c>
      <c r="H17" s="68">
        <f t="shared" si="0"/>
        <v>7.7220077220077222E-3</v>
      </c>
      <c r="I17" s="109">
        <v>166</v>
      </c>
      <c r="J17" s="68">
        <f t="shared" si="1"/>
        <v>0.64092664092664098</v>
      </c>
      <c r="K17" s="109">
        <v>5</v>
      </c>
      <c r="L17" s="68">
        <f t="shared" si="2"/>
        <v>0.2</v>
      </c>
      <c r="M17" s="109">
        <v>2</v>
      </c>
      <c r="N17" s="68">
        <f t="shared" si="3"/>
        <v>0.08</v>
      </c>
      <c r="O17" s="109">
        <v>79</v>
      </c>
      <c r="P17" s="68">
        <f t="shared" si="4"/>
        <v>0.33760683760683763</v>
      </c>
      <c r="Q17" s="109">
        <v>5</v>
      </c>
      <c r="R17" s="68">
        <f t="shared" si="5"/>
        <v>1.9305019305019305E-2</v>
      </c>
      <c r="S17" s="23"/>
      <c r="T17" s="60" t="b">
        <f t="shared" si="6"/>
        <v>1</v>
      </c>
      <c r="V17" s="208">
        <f>(C17+E17)/('9. Конкурсы'!C16+'9. Конкурсы'!J16)</f>
        <v>2.7553191489361701</v>
      </c>
      <c r="W17" s="210">
        <f t="shared" si="7"/>
        <v>0.31274131274131273</v>
      </c>
    </row>
    <row r="18" spans="2:23" ht="24.95" customHeight="1" thickBot="1" x14ac:dyDescent="0.25">
      <c r="B18" s="27" t="s">
        <v>11</v>
      </c>
      <c r="C18" s="53">
        <v>25</v>
      </c>
      <c r="D18" s="115">
        <v>0</v>
      </c>
      <c r="E18" s="53">
        <v>802</v>
      </c>
      <c r="F18" s="116">
        <v>85</v>
      </c>
      <c r="G18" s="109">
        <v>18</v>
      </c>
      <c r="H18" s="68">
        <f t="shared" si="0"/>
        <v>2.1765417170495769E-2</v>
      </c>
      <c r="I18" s="109">
        <v>291</v>
      </c>
      <c r="J18" s="68">
        <f t="shared" si="1"/>
        <v>0.35187424425634822</v>
      </c>
      <c r="K18" s="109">
        <v>7</v>
      </c>
      <c r="L18" s="68">
        <f t="shared" si="2"/>
        <v>0.28000000000000003</v>
      </c>
      <c r="M18" s="109">
        <v>16</v>
      </c>
      <c r="N18" s="68">
        <f t="shared" si="3"/>
        <v>0.64</v>
      </c>
      <c r="O18" s="109">
        <v>468</v>
      </c>
      <c r="P18" s="68">
        <f t="shared" si="4"/>
        <v>0.58354114713216954</v>
      </c>
      <c r="Q18" s="109">
        <v>27</v>
      </c>
      <c r="R18" s="68">
        <f t="shared" si="5"/>
        <v>3.2648125755743655E-2</v>
      </c>
      <c r="S18" s="23"/>
      <c r="T18" s="60" t="b">
        <f t="shared" si="6"/>
        <v>1</v>
      </c>
      <c r="V18" s="208">
        <f>(C18+E18)/('9. Конкурсы'!C17+'9. Конкурсы'!J17)</f>
        <v>1.7447257383966244</v>
      </c>
      <c r="W18" s="210">
        <f t="shared" si="7"/>
        <v>0.58524788391777505</v>
      </c>
    </row>
    <row r="19" spans="2:23" ht="24.95" customHeight="1" thickBot="1" x14ac:dyDescent="0.25">
      <c r="B19" s="27" t="s">
        <v>12</v>
      </c>
      <c r="C19" s="53">
        <v>15</v>
      </c>
      <c r="D19" s="115">
        <v>0</v>
      </c>
      <c r="E19" s="53">
        <v>229</v>
      </c>
      <c r="F19" s="116">
        <v>7</v>
      </c>
      <c r="G19" s="109">
        <v>4</v>
      </c>
      <c r="H19" s="68">
        <f t="shared" si="0"/>
        <v>1.6393442622950821E-2</v>
      </c>
      <c r="I19" s="109">
        <v>28</v>
      </c>
      <c r="J19" s="68">
        <f t="shared" si="1"/>
        <v>0.11475409836065574</v>
      </c>
      <c r="K19" s="109">
        <v>4</v>
      </c>
      <c r="L19" s="68">
        <f t="shared" si="2"/>
        <v>0.26666666666666666</v>
      </c>
      <c r="M19" s="109">
        <v>8</v>
      </c>
      <c r="N19" s="68">
        <f t="shared" si="3"/>
        <v>0.53333333333333333</v>
      </c>
      <c r="O19" s="109">
        <v>199</v>
      </c>
      <c r="P19" s="68">
        <f t="shared" si="4"/>
        <v>0.86899563318777295</v>
      </c>
      <c r="Q19" s="109">
        <v>1</v>
      </c>
      <c r="R19" s="68">
        <f t="shared" si="5"/>
        <v>4.0983606557377051E-3</v>
      </c>
      <c r="S19" s="23"/>
      <c r="T19" s="60" t="b">
        <f t="shared" si="6"/>
        <v>1</v>
      </c>
      <c r="V19" s="208">
        <f>(C19+E19)/('9. Конкурсы'!C18+'9. Конкурсы'!J18)</f>
        <v>6.2564102564102564</v>
      </c>
      <c r="W19" s="210">
        <f t="shared" si="7"/>
        <v>0.84836065573770492</v>
      </c>
    </row>
    <row r="20" spans="2:23" ht="24.95" customHeight="1" thickBot="1" x14ac:dyDescent="0.25">
      <c r="B20" s="27" t="s">
        <v>13</v>
      </c>
      <c r="C20" s="53">
        <v>127</v>
      </c>
      <c r="D20" s="115">
        <v>12</v>
      </c>
      <c r="E20" s="53">
        <v>140</v>
      </c>
      <c r="F20" s="116">
        <v>14</v>
      </c>
      <c r="G20" s="109">
        <v>12</v>
      </c>
      <c r="H20" s="68">
        <f t="shared" si="0"/>
        <v>4.49438202247191E-2</v>
      </c>
      <c r="I20" s="109">
        <v>147</v>
      </c>
      <c r="J20" s="68">
        <f t="shared" si="1"/>
        <v>0.550561797752809</v>
      </c>
      <c r="K20" s="109">
        <v>26</v>
      </c>
      <c r="L20" s="68">
        <f t="shared" si="2"/>
        <v>0.20472440944881889</v>
      </c>
      <c r="M20" s="109">
        <v>7</v>
      </c>
      <c r="N20" s="68">
        <f t="shared" si="3"/>
        <v>5.5118110236220472E-2</v>
      </c>
      <c r="O20" s="109">
        <v>65</v>
      </c>
      <c r="P20" s="68">
        <f t="shared" si="4"/>
        <v>0.4642857142857143</v>
      </c>
      <c r="Q20" s="109">
        <v>10</v>
      </c>
      <c r="R20" s="68">
        <f t="shared" si="5"/>
        <v>3.7453183520599252E-2</v>
      </c>
      <c r="S20" s="23"/>
      <c r="T20" s="60" t="b">
        <f t="shared" si="6"/>
        <v>1</v>
      </c>
      <c r="V20" s="208">
        <f>(C20+E20)/('9. Конкурсы'!C19+'9. Конкурсы'!J19)</f>
        <v>1.9347826086956521</v>
      </c>
      <c r="W20" s="210">
        <f t="shared" si="7"/>
        <v>0.2696629213483146</v>
      </c>
    </row>
    <row r="21" spans="2:23" ht="24.95" customHeight="1" thickBot="1" x14ac:dyDescent="0.3">
      <c r="B21" s="173" t="s">
        <v>16</v>
      </c>
      <c r="C21" s="113">
        <f>SUM(C7:C20)</f>
        <v>2203</v>
      </c>
      <c r="D21" s="113">
        <f>SUM(D7:D20)</f>
        <v>166</v>
      </c>
      <c r="E21" s="113">
        <f>SUM(E7:E20)</f>
        <v>4277</v>
      </c>
      <c r="F21" s="113">
        <f>SUM(F7:F20)</f>
        <v>243</v>
      </c>
      <c r="G21" s="113">
        <f>SUM(G7:G20)</f>
        <v>286</v>
      </c>
      <c r="H21" s="141">
        <f t="shared" si="0"/>
        <v>4.4135802469135801E-2</v>
      </c>
      <c r="I21" s="11">
        <f>SUM(I7:I20)</f>
        <v>1999</v>
      </c>
      <c r="J21" s="141">
        <f t="shared" si="1"/>
        <v>0.30848765432098768</v>
      </c>
      <c r="K21" s="11">
        <f>SUM(K7:K20)</f>
        <v>464</v>
      </c>
      <c r="L21" s="141">
        <f t="shared" si="2"/>
        <v>0.21062187925556061</v>
      </c>
      <c r="M21" s="114">
        <f>SUM(M7:M20)</f>
        <v>665</v>
      </c>
      <c r="N21" s="141">
        <f t="shared" si="3"/>
        <v>0.30186109850204268</v>
      </c>
      <c r="O21" s="11">
        <f>SUM(O7:O20)</f>
        <v>2909</v>
      </c>
      <c r="P21" s="141">
        <f t="shared" si="4"/>
        <v>0.68014963759644609</v>
      </c>
      <c r="Q21" s="114">
        <f>SUM(Q7:Q20)</f>
        <v>157</v>
      </c>
      <c r="R21" s="141">
        <f t="shared" si="5"/>
        <v>2.4228395061728396E-2</v>
      </c>
      <c r="S21" s="23"/>
      <c r="T21" s="60" t="b">
        <f t="shared" si="6"/>
        <v>1</v>
      </c>
      <c r="V21" s="209">
        <f>(C21+E21)/('9. Конкурсы'!C20+'9. Конкурсы'!J20)</f>
        <v>2.9724770642201834</v>
      </c>
      <c r="W21" s="211">
        <f t="shared" si="7"/>
        <v>0.55154320987654326</v>
      </c>
    </row>
    <row r="23" spans="2:23" x14ac:dyDescent="0.2">
      <c r="C23" s="4" t="s">
        <v>258</v>
      </c>
    </row>
  </sheetData>
  <sheetProtection formatCells="0" formatColumns="0" formatRows="0" selectLockedCells="1"/>
  <mergeCells count="10">
    <mergeCell ref="B1:R2"/>
    <mergeCell ref="C4:F5"/>
    <mergeCell ref="M5:P5"/>
    <mergeCell ref="Q5:R5"/>
    <mergeCell ref="G4:R4"/>
    <mergeCell ref="G5:H5"/>
    <mergeCell ref="I5:J5"/>
    <mergeCell ref="K5:L5"/>
    <mergeCell ref="B4:B6"/>
    <mergeCell ref="L3:P3"/>
  </mergeCells>
  <phoneticPr fontId="11" type="noConversion"/>
  <printOptions horizontalCentered="1" verticalCentered="1"/>
  <pageMargins left="0.59055118110236227" right="0.59055118110236227" top="0.6692913385826772" bottom="0.6692913385826772" header="0.51181102362204722" footer="0.51181102362204722"/>
  <pageSetup paperSize="9" scale="65" orientation="landscape" r:id="rId1"/>
  <headerFooter alignWithMargins="0"/>
  <ignoredErrors>
    <ignoredError sqref="C21 I21 K21 M21 O21" unlockedFormula="1"/>
    <ignoredError sqref="H21 J21 L21 N21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76ED-B4DB-4CB6-8245-2BBFB181E6C2}">
  <sheetPr>
    <pageSetUpPr fitToPage="1"/>
  </sheetPr>
  <dimension ref="B1:R24"/>
  <sheetViews>
    <sheetView zoomScale="80" zoomScaleNormal="80" workbookViewId="0">
      <selection activeCell="B3" sqref="B3"/>
    </sheetView>
  </sheetViews>
  <sheetFormatPr defaultRowHeight="12.75" x14ac:dyDescent="0.2"/>
  <cols>
    <col min="1" max="1" width="1.42578125" style="4" customWidth="1"/>
    <col min="2" max="2" width="31.42578125" style="4" customWidth="1"/>
    <col min="3" max="4" width="9.7109375" style="4" customWidth="1"/>
    <col min="5" max="5" width="9.5703125" style="4" customWidth="1"/>
    <col min="6" max="6" width="10.5703125" style="4" customWidth="1"/>
    <col min="7" max="7" width="9.7109375" style="4" customWidth="1"/>
    <col min="8" max="8" width="10.85546875" style="4" customWidth="1"/>
    <col min="9" max="9" width="9.7109375" style="4" customWidth="1"/>
    <col min="10" max="10" width="10.5703125" style="4" customWidth="1"/>
    <col min="11" max="11" width="9.5703125" style="4" customWidth="1"/>
    <col min="12" max="12" width="10.7109375" style="4" customWidth="1"/>
    <col min="13" max="13" width="9.7109375" style="4" customWidth="1"/>
    <col min="14" max="14" width="11" style="4" customWidth="1"/>
    <col min="15" max="15" width="9.7109375" style="4" customWidth="1"/>
    <col min="16" max="16" width="11" style="4" customWidth="1"/>
    <col min="17" max="17" width="9.7109375" style="4" customWidth="1"/>
    <col min="18" max="18" width="10.85546875" style="4" customWidth="1"/>
    <col min="19" max="16384" width="9.140625" style="4"/>
  </cols>
  <sheetData>
    <row r="1" spans="2:18" ht="13.5" customHeight="1" x14ac:dyDescent="0.3"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</row>
    <row r="2" spans="2:18" ht="22.5" customHeight="1" x14ac:dyDescent="0.3">
      <c r="B2" s="288" t="s">
        <v>75</v>
      </c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</row>
    <row r="3" spans="2:18" ht="16.5" customHeight="1" x14ac:dyDescent="0.3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272"/>
      <c r="N3" s="272"/>
      <c r="O3" s="39"/>
      <c r="P3" s="39"/>
      <c r="Q3" s="272"/>
      <c r="R3" s="272"/>
    </row>
    <row r="4" spans="2:18" ht="15" customHeight="1" x14ac:dyDescent="0.2">
      <c r="B4" s="287" t="s">
        <v>14</v>
      </c>
      <c r="C4" s="300" t="s">
        <v>77</v>
      </c>
      <c r="D4" s="283" t="s">
        <v>74</v>
      </c>
      <c r="E4" s="284"/>
      <c r="F4" s="284"/>
      <c r="G4" s="284"/>
      <c r="H4" s="284"/>
      <c r="I4" s="284"/>
      <c r="J4" s="284"/>
      <c r="K4" s="284"/>
      <c r="L4" s="284"/>
      <c r="M4" s="284"/>
      <c r="N4" s="284"/>
      <c r="O4" s="284"/>
      <c r="P4" s="284"/>
      <c r="Q4" s="284"/>
      <c r="R4" s="285"/>
    </row>
    <row r="5" spans="2:18" ht="21.75" customHeight="1" x14ac:dyDescent="0.2">
      <c r="B5" s="287"/>
      <c r="C5" s="300"/>
      <c r="D5" s="293" t="s">
        <v>164</v>
      </c>
      <c r="E5" s="289" t="s">
        <v>158</v>
      </c>
      <c r="F5" s="290"/>
      <c r="G5" s="289" t="s">
        <v>179</v>
      </c>
      <c r="H5" s="290"/>
      <c r="I5" s="289" t="s">
        <v>172</v>
      </c>
      <c r="J5" s="290"/>
      <c r="K5" s="296" t="s">
        <v>147</v>
      </c>
      <c r="L5" s="297"/>
      <c r="M5" s="297"/>
      <c r="N5" s="297"/>
      <c r="O5" s="297"/>
      <c r="P5" s="297"/>
      <c r="Q5" s="297"/>
      <c r="R5" s="298"/>
    </row>
    <row r="6" spans="2:18" ht="75.75" customHeight="1" x14ac:dyDescent="0.2">
      <c r="B6" s="287"/>
      <c r="C6" s="300"/>
      <c r="D6" s="294"/>
      <c r="E6" s="291"/>
      <c r="F6" s="292"/>
      <c r="G6" s="291"/>
      <c r="H6" s="292"/>
      <c r="I6" s="291"/>
      <c r="J6" s="292"/>
      <c r="K6" s="296" t="s">
        <v>144</v>
      </c>
      <c r="L6" s="301"/>
      <c r="M6" s="230" t="s">
        <v>145</v>
      </c>
      <c r="N6" s="299"/>
      <c r="O6" s="230" t="s">
        <v>180</v>
      </c>
      <c r="P6" s="299"/>
      <c r="Q6" s="230" t="s">
        <v>146</v>
      </c>
      <c r="R6" s="299"/>
    </row>
    <row r="7" spans="2:18" ht="119.25" customHeight="1" x14ac:dyDescent="0.2">
      <c r="B7" s="287"/>
      <c r="C7" s="300"/>
      <c r="D7" s="295"/>
      <c r="E7" s="136" t="s">
        <v>70</v>
      </c>
      <c r="F7" s="66" t="s">
        <v>78</v>
      </c>
      <c r="G7" s="136" t="s">
        <v>70</v>
      </c>
      <c r="H7" s="67" t="s">
        <v>78</v>
      </c>
      <c r="I7" s="131" t="s">
        <v>70</v>
      </c>
      <c r="J7" s="67" t="s">
        <v>78</v>
      </c>
      <c r="K7" s="136" t="s">
        <v>70</v>
      </c>
      <c r="L7" s="67" t="s">
        <v>78</v>
      </c>
      <c r="M7" s="36" t="s">
        <v>70</v>
      </c>
      <c r="N7" s="67" t="s">
        <v>78</v>
      </c>
      <c r="O7" s="131" t="s">
        <v>70</v>
      </c>
      <c r="P7" s="67" t="s">
        <v>78</v>
      </c>
      <c r="Q7" s="36" t="s">
        <v>70</v>
      </c>
      <c r="R7" s="67" t="s">
        <v>78</v>
      </c>
    </row>
    <row r="8" spans="2:18" ht="24.95" customHeight="1" x14ac:dyDescent="0.2">
      <c r="B8" s="174" t="s">
        <v>0</v>
      </c>
      <c r="C8" s="65">
        <f>G8+K8+M8+O8+Q8</f>
        <v>773</v>
      </c>
      <c r="D8" s="117">
        <v>239</v>
      </c>
      <c r="E8" s="109">
        <v>522</v>
      </c>
      <c r="F8" s="68">
        <f>E8/C8</f>
        <v>0.67529107373868047</v>
      </c>
      <c r="G8" s="109">
        <v>75</v>
      </c>
      <c r="H8" s="68">
        <f>G8/C8</f>
        <v>9.7024579560155241E-2</v>
      </c>
      <c r="I8" s="109">
        <v>91</v>
      </c>
      <c r="J8" s="68">
        <f>I8/C8</f>
        <v>0.11772315653298836</v>
      </c>
      <c r="K8" s="109">
        <v>380</v>
      </c>
      <c r="L8" s="68">
        <f>K8/C8</f>
        <v>0.49159120310478654</v>
      </c>
      <c r="M8" s="109">
        <v>57</v>
      </c>
      <c r="N8" s="68">
        <f>M8/C8</f>
        <v>7.3738680465717979E-2</v>
      </c>
      <c r="O8" s="109">
        <v>204</v>
      </c>
      <c r="P8" s="68">
        <f>O8/C8</f>
        <v>0.26390685640362227</v>
      </c>
      <c r="Q8" s="109">
        <v>57</v>
      </c>
      <c r="R8" s="68">
        <f>Q8/C8</f>
        <v>7.3738680465717979E-2</v>
      </c>
    </row>
    <row r="9" spans="2:18" ht="24.95" customHeight="1" x14ac:dyDescent="0.2">
      <c r="B9" s="174" t="s">
        <v>1</v>
      </c>
      <c r="C9" s="65">
        <f t="shared" ref="C9:C22" si="0">G9+K9+M9+O9+Q9</f>
        <v>138</v>
      </c>
      <c r="D9" s="109">
        <v>21</v>
      </c>
      <c r="E9" s="109">
        <v>79</v>
      </c>
      <c r="F9" s="68">
        <f t="shared" ref="F9:F22" si="1">E9/C9</f>
        <v>0.57246376811594202</v>
      </c>
      <c r="G9" s="109">
        <v>20</v>
      </c>
      <c r="H9" s="68">
        <f t="shared" ref="H9:H22" si="2">G9/C9</f>
        <v>0.14492753623188406</v>
      </c>
      <c r="I9" s="109">
        <v>23</v>
      </c>
      <c r="J9" s="68">
        <f t="shared" ref="J9:J22" si="3">I9/C9</f>
        <v>0.16666666666666666</v>
      </c>
      <c r="K9" s="109">
        <v>28</v>
      </c>
      <c r="L9" s="68">
        <f t="shared" ref="L9:L22" si="4">K9/C9</f>
        <v>0.20289855072463769</v>
      </c>
      <c r="M9" s="109">
        <v>8</v>
      </c>
      <c r="N9" s="68">
        <f t="shared" ref="N9:N22" si="5">M9/C9</f>
        <v>5.7971014492753624E-2</v>
      </c>
      <c r="O9" s="109">
        <v>70</v>
      </c>
      <c r="P9" s="68">
        <f t="shared" ref="P9:P22" si="6">O9/C9</f>
        <v>0.50724637681159424</v>
      </c>
      <c r="Q9" s="109">
        <v>12</v>
      </c>
      <c r="R9" s="68">
        <f t="shared" ref="R9:R22" si="7">Q9/C9</f>
        <v>8.6956521739130432E-2</v>
      </c>
    </row>
    <row r="10" spans="2:18" ht="24.95" customHeight="1" x14ac:dyDescent="0.2">
      <c r="B10" s="174" t="s">
        <v>2</v>
      </c>
      <c r="C10" s="65">
        <f t="shared" si="0"/>
        <v>114</v>
      </c>
      <c r="D10" s="109">
        <v>31</v>
      </c>
      <c r="E10" s="109">
        <v>54</v>
      </c>
      <c r="F10" s="68">
        <f t="shared" si="1"/>
        <v>0.47368421052631576</v>
      </c>
      <c r="G10" s="109">
        <v>23</v>
      </c>
      <c r="H10" s="68">
        <f t="shared" si="2"/>
        <v>0.20175438596491227</v>
      </c>
      <c r="I10" s="109">
        <v>17</v>
      </c>
      <c r="J10" s="68">
        <f t="shared" si="3"/>
        <v>0.14912280701754385</v>
      </c>
      <c r="K10" s="109">
        <v>25</v>
      </c>
      <c r="L10" s="68">
        <f t="shared" si="4"/>
        <v>0.21929824561403508</v>
      </c>
      <c r="M10" s="109">
        <v>5</v>
      </c>
      <c r="N10" s="68">
        <f t="shared" si="5"/>
        <v>4.3859649122807015E-2</v>
      </c>
      <c r="O10" s="109">
        <v>56</v>
      </c>
      <c r="P10" s="68">
        <f t="shared" si="6"/>
        <v>0.49122807017543857</v>
      </c>
      <c r="Q10" s="109">
        <v>5</v>
      </c>
      <c r="R10" s="68">
        <f t="shared" si="7"/>
        <v>4.3859649122807015E-2</v>
      </c>
    </row>
    <row r="11" spans="2:18" ht="24.95" customHeight="1" x14ac:dyDescent="0.2">
      <c r="B11" s="174" t="s">
        <v>3</v>
      </c>
      <c r="C11" s="65">
        <f t="shared" si="0"/>
        <v>978</v>
      </c>
      <c r="D11" s="109">
        <v>313</v>
      </c>
      <c r="E11" s="109">
        <v>510</v>
      </c>
      <c r="F11" s="68">
        <f t="shared" si="1"/>
        <v>0.5214723926380368</v>
      </c>
      <c r="G11" s="109">
        <v>82</v>
      </c>
      <c r="H11" s="68">
        <f t="shared" si="2"/>
        <v>8.3844580777096112E-2</v>
      </c>
      <c r="I11" s="109">
        <v>110</v>
      </c>
      <c r="J11" s="68">
        <f t="shared" si="3"/>
        <v>0.11247443762781185</v>
      </c>
      <c r="K11" s="109">
        <v>221</v>
      </c>
      <c r="L11" s="68">
        <f t="shared" si="4"/>
        <v>0.22597137014314927</v>
      </c>
      <c r="M11" s="109">
        <v>42</v>
      </c>
      <c r="N11" s="68">
        <f t="shared" si="5"/>
        <v>4.2944785276073622E-2</v>
      </c>
      <c r="O11" s="109">
        <v>237</v>
      </c>
      <c r="P11" s="68">
        <f t="shared" si="6"/>
        <v>0.24233128834355827</v>
      </c>
      <c r="Q11" s="109">
        <v>396</v>
      </c>
      <c r="R11" s="68">
        <f t="shared" si="7"/>
        <v>0.40490797546012269</v>
      </c>
    </row>
    <row r="12" spans="2:18" ht="24.95" customHeight="1" x14ac:dyDescent="0.2">
      <c r="B12" s="174" t="s">
        <v>4</v>
      </c>
      <c r="C12" s="65">
        <f t="shared" si="0"/>
        <v>223</v>
      </c>
      <c r="D12" s="109">
        <v>63</v>
      </c>
      <c r="E12" s="109">
        <v>108</v>
      </c>
      <c r="F12" s="68">
        <f t="shared" si="1"/>
        <v>0.48430493273542602</v>
      </c>
      <c r="G12" s="109">
        <v>21</v>
      </c>
      <c r="H12" s="68">
        <f t="shared" si="2"/>
        <v>9.417040358744394E-2</v>
      </c>
      <c r="I12" s="109">
        <v>32</v>
      </c>
      <c r="J12" s="68">
        <f t="shared" si="3"/>
        <v>0.14349775784753363</v>
      </c>
      <c r="K12" s="109">
        <v>84</v>
      </c>
      <c r="L12" s="68">
        <f t="shared" si="4"/>
        <v>0.37668161434977576</v>
      </c>
      <c r="M12" s="109">
        <v>3</v>
      </c>
      <c r="N12" s="68">
        <f t="shared" si="5"/>
        <v>1.3452914798206279E-2</v>
      </c>
      <c r="O12" s="109">
        <v>78</v>
      </c>
      <c r="P12" s="68">
        <f t="shared" si="6"/>
        <v>0.34977578475336324</v>
      </c>
      <c r="Q12" s="109">
        <v>37</v>
      </c>
      <c r="R12" s="68">
        <f t="shared" si="7"/>
        <v>0.16591928251121077</v>
      </c>
    </row>
    <row r="13" spans="2:18" ht="24.95" customHeight="1" x14ac:dyDescent="0.2">
      <c r="B13" s="174" t="s">
        <v>5</v>
      </c>
      <c r="C13" s="65">
        <f t="shared" si="0"/>
        <v>278</v>
      </c>
      <c r="D13" s="109">
        <v>80</v>
      </c>
      <c r="E13" s="109">
        <v>180</v>
      </c>
      <c r="F13" s="68">
        <f t="shared" si="1"/>
        <v>0.64748201438848918</v>
      </c>
      <c r="G13" s="111">
        <v>49</v>
      </c>
      <c r="H13" s="68">
        <f t="shared" si="2"/>
        <v>0.17625899280575538</v>
      </c>
      <c r="I13" s="118">
        <v>40</v>
      </c>
      <c r="J13" s="68">
        <f t="shared" si="3"/>
        <v>0.14388489208633093</v>
      </c>
      <c r="K13" s="54">
        <v>81</v>
      </c>
      <c r="L13" s="68">
        <f t="shared" si="4"/>
        <v>0.29136690647482016</v>
      </c>
      <c r="M13" s="54">
        <v>24</v>
      </c>
      <c r="N13" s="68">
        <f t="shared" si="5"/>
        <v>8.6330935251798566E-2</v>
      </c>
      <c r="O13" s="109">
        <v>107</v>
      </c>
      <c r="P13" s="68">
        <f t="shared" si="6"/>
        <v>0.38489208633093525</v>
      </c>
      <c r="Q13" s="54">
        <v>17</v>
      </c>
      <c r="R13" s="68">
        <f t="shared" si="7"/>
        <v>6.1151079136690649E-2</v>
      </c>
    </row>
    <row r="14" spans="2:18" ht="24.95" customHeight="1" x14ac:dyDescent="0.2">
      <c r="B14" s="174" t="s">
        <v>6</v>
      </c>
      <c r="C14" s="65">
        <f t="shared" si="0"/>
        <v>628</v>
      </c>
      <c r="D14" s="109">
        <v>164</v>
      </c>
      <c r="E14" s="109">
        <v>306</v>
      </c>
      <c r="F14" s="68">
        <f t="shared" si="1"/>
        <v>0.48726114649681529</v>
      </c>
      <c r="G14" s="109">
        <v>0</v>
      </c>
      <c r="H14" s="68">
        <f t="shared" si="2"/>
        <v>0</v>
      </c>
      <c r="I14" s="109">
        <v>56</v>
      </c>
      <c r="J14" s="68">
        <f t="shared" si="3"/>
        <v>8.9171974522292988E-2</v>
      </c>
      <c r="K14" s="109">
        <v>196</v>
      </c>
      <c r="L14" s="68">
        <f t="shared" si="4"/>
        <v>0.31210191082802546</v>
      </c>
      <c r="M14" s="109">
        <v>7</v>
      </c>
      <c r="N14" s="68">
        <f t="shared" si="5"/>
        <v>1.1146496815286623E-2</v>
      </c>
      <c r="O14" s="109">
        <v>413</v>
      </c>
      <c r="P14" s="68">
        <f t="shared" si="6"/>
        <v>0.65764331210191085</v>
      </c>
      <c r="Q14" s="109">
        <v>12</v>
      </c>
      <c r="R14" s="68">
        <f t="shared" si="7"/>
        <v>1.9108280254777069E-2</v>
      </c>
    </row>
    <row r="15" spans="2:18" ht="24.95" customHeight="1" x14ac:dyDescent="0.2">
      <c r="B15" s="174" t="s">
        <v>7</v>
      </c>
      <c r="C15" s="65">
        <f t="shared" si="0"/>
        <v>174</v>
      </c>
      <c r="D15" s="109">
        <v>52</v>
      </c>
      <c r="E15" s="109">
        <v>84</v>
      </c>
      <c r="F15" s="68">
        <f t="shared" si="1"/>
        <v>0.48275862068965519</v>
      </c>
      <c r="G15" s="109">
        <v>25</v>
      </c>
      <c r="H15" s="68">
        <f t="shared" si="2"/>
        <v>0.14367816091954022</v>
      </c>
      <c r="I15" s="109">
        <v>41</v>
      </c>
      <c r="J15" s="68">
        <f t="shared" si="3"/>
        <v>0.23563218390804597</v>
      </c>
      <c r="K15" s="109">
        <v>47</v>
      </c>
      <c r="L15" s="68">
        <f t="shared" si="4"/>
        <v>0.27011494252873564</v>
      </c>
      <c r="M15" s="109">
        <v>11</v>
      </c>
      <c r="N15" s="68">
        <f t="shared" si="5"/>
        <v>6.3218390804597707E-2</v>
      </c>
      <c r="O15" s="109">
        <v>77</v>
      </c>
      <c r="P15" s="68">
        <f t="shared" si="6"/>
        <v>0.44252873563218392</v>
      </c>
      <c r="Q15" s="109">
        <v>14</v>
      </c>
      <c r="R15" s="68">
        <f t="shared" si="7"/>
        <v>8.0459770114942528E-2</v>
      </c>
    </row>
    <row r="16" spans="2:18" ht="24.95" customHeight="1" x14ac:dyDescent="0.2">
      <c r="B16" s="174" t="s">
        <v>8</v>
      </c>
      <c r="C16" s="65">
        <f t="shared" si="0"/>
        <v>347</v>
      </c>
      <c r="D16" s="109">
        <v>101</v>
      </c>
      <c r="E16" s="109">
        <v>118</v>
      </c>
      <c r="F16" s="68">
        <f t="shared" si="1"/>
        <v>0.34005763688760809</v>
      </c>
      <c r="G16" s="109">
        <v>34</v>
      </c>
      <c r="H16" s="68">
        <f t="shared" si="2"/>
        <v>9.7982708933717577E-2</v>
      </c>
      <c r="I16" s="109">
        <v>12</v>
      </c>
      <c r="J16" s="68">
        <f t="shared" si="3"/>
        <v>3.4582132564841501E-2</v>
      </c>
      <c r="K16" s="109">
        <v>88</v>
      </c>
      <c r="L16" s="68">
        <f t="shared" si="4"/>
        <v>0.25360230547550433</v>
      </c>
      <c r="M16" s="109">
        <v>0</v>
      </c>
      <c r="N16" s="68">
        <f t="shared" si="5"/>
        <v>0</v>
      </c>
      <c r="O16" s="109">
        <v>167</v>
      </c>
      <c r="P16" s="68">
        <f t="shared" si="6"/>
        <v>0.48126801152737753</v>
      </c>
      <c r="Q16" s="109">
        <v>58</v>
      </c>
      <c r="R16" s="68">
        <f t="shared" si="7"/>
        <v>0.16714697406340057</v>
      </c>
    </row>
    <row r="17" spans="2:18" ht="24.95" customHeight="1" x14ac:dyDescent="0.2">
      <c r="B17" s="174" t="s">
        <v>9</v>
      </c>
      <c r="C17" s="65">
        <f t="shared" si="0"/>
        <v>283</v>
      </c>
      <c r="D17" s="109">
        <v>80</v>
      </c>
      <c r="E17" s="109">
        <v>152</v>
      </c>
      <c r="F17" s="68">
        <f t="shared" si="1"/>
        <v>0.53710247349823326</v>
      </c>
      <c r="G17" s="109">
        <v>96</v>
      </c>
      <c r="H17" s="68">
        <f t="shared" si="2"/>
        <v>0.33922261484098942</v>
      </c>
      <c r="I17" s="109">
        <v>22</v>
      </c>
      <c r="J17" s="68">
        <f t="shared" si="3"/>
        <v>7.7738515901060068E-2</v>
      </c>
      <c r="K17" s="109">
        <v>83</v>
      </c>
      <c r="L17" s="68">
        <f t="shared" si="4"/>
        <v>0.29328621908127206</v>
      </c>
      <c r="M17" s="109">
        <v>12</v>
      </c>
      <c r="N17" s="68">
        <f t="shared" si="5"/>
        <v>4.2402826855123678E-2</v>
      </c>
      <c r="O17" s="109">
        <v>85</v>
      </c>
      <c r="P17" s="68">
        <f t="shared" si="6"/>
        <v>0.30035335689045939</v>
      </c>
      <c r="Q17" s="109">
        <v>7</v>
      </c>
      <c r="R17" s="68">
        <f t="shared" si="7"/>
        <v>2.4734982332155476E-2</v>
      </c>
    </row>
    <row r="18" spans="2:18" ht="24.95" customHeight="1" x14ac:dyDescent="0.2">
      <c r="B18" s="174" t="s">
        <v>10</v>
      </c>
      <c r="C18" s="65">
        <f t="shared" si="0"/>
        <v>252</v>
      </c>
      <c r="D18" s="109">
        <v>36</v>
      </c>
      <c r="E18" s="109">
        <v>79</v>
      </c>
      <c r="F18" s="68">
        <f t="shared" si="1"/>
        <v>0.31349206349206349</v>
      </c>
      <c r="G18" s="109">
        <v>6</v>
      </c>
      <c r="H18" s="68">
        <f t="shared" si="2"/>
        <v>2.3809523809523808E-2</v>
      </c>
      <c r="I18" s="109">
        <v>26</v>
      </c>
      <c r="J18" s="68">
        <f t="shared" si="3"/>
        <v>0.10317460317460317</v>
      </c>
      <c r="K18" s="109">
        <v>117</v>
      </c>
      <c r="L18" s="68">
        <f t="shared" si="4"/>
        <v>0.4642857142857143</v>
      </c>
      <c r="M18" s="109">
        <v>23</v>
      </c>
      <c r="N18" s="68">
        <f t="shared" si="5"/>
        <v>9.1269841269841265E-2</v>
      </c>
      <c r="O18" s="109">
        <v>69</v>
      </c>
      <c r="P18" s="68">
        <f t="shared" si="6"/>
        <v>0.27380952380952384</v>
      </c>
      <c r="Q18" s="109">
        <v>37</v>
      </c>
      <c r="R18" s="68">
        <f t="shared" si="7"/>
        <v>0.14682539682539683</v>
      </c>
    </row>
    <row r="19" spans="2:18" ht="24.95" customHeight="1" x14ac:dyDescent="0.2">
      <c r="B19" s="174" t="s">
        <v>11</v>
      </c>
      <c r="C19" s="65">
        <f t="shared" si="0"/>
        <v>271</v>
      </c>
      <c r="D19" s="109">
        <v>76</v>
      </c>
      <c r="E19" s="109">
        <v>131</v>
      </c>
      <c r="F19" s="68">
        <f t="shared" si="1"/>
        <v>0.48339483394833949</v>
      </c>
      <c r="G19" s="109">
        <v>7</v>
      </c>
      <c r="H19" s="68">
        <f t="shared" si="2"/>
        <v>2.5830258302583026E-2</v>
      </c>
      <c r="I19" s="109">
        <v>74</v>
      </c>
      <c r="J19" s="68">
        <f t="shared" si="3"/>
        <v>0.27306273062730629</v>
      </c>
      <c r="K19" s="109">
        <v>102</v>
      </c>
      <c r="L19" s="68">
        <f t="shared" si="4"/>
        <v>0.37638376383763839</v>
      </c>
      <c r="M19" s="109">
        <v>34</v>
      </c>
      <c r="N19" s="68">
        <f t="shared" si="5"/>
        <v>0.12546125461254612</v>
      </c>
      <c r="O19" s="109">
        <v>113</v>
      </c>
      <c r="P19" s="68">
        <f t="shared" si="6"/>
        <v>0.41697416974169743</v>
      </c>
      <c r="Q19" s="109">
        <v>15</v>
      </c>
      <c r="R19" s="68">
        <f t="shared" si="7"/>
        <v>5.5350553505535055E-2</v>
      </c>
    </row>
    <row r="20" spans="2:18" ht="24.95" customHeight="1" x14ac:dyDescent="0.2">
      <c r="B20" s="174" t="s">
        <v>12</v>
      </c>
      <c r="C20" s="65">
        <f t="shared" si="0"/>
        <v>287</v>
      </c>
      <c r="D20" s="109">
        <v>75</v>
      </c>
      <c r="E20" s="109">
        <v>151</v>
      </c>
      <c r="F20" s="68">
        <f t="shared" si="1"/>
        <v>0.52613240418118468</v>
      </c>
      <c r="G20" s="109">
        <v>4</v>
      </c>
      <c r="H20" s="68">
        <f t="shared" si="2"/>
        <v>1.3937282229965157E-2</v>
      </c>
      <c r="I20" s="109">
        <v>54</v>
      </c>
      <c r="J20" s="68">
        <f t="shared" si="3"/>
        <v>0.18815331010452963</v>
      </c>
      <c r="K20" s="109">
        <v>102</v>
      </c>
      <c r="L20" s="68">
        <f t="shared" si="4"/>
        <v>0.35540069686411152</v>
      </c>
      <c r="M20" s="109">
        <v>7</v>
      </c>
      <c r="N20" s="68">
        <f t="shared" si="5"/>
        <v>2.4390243902439025E-2</v>
      </c>
      <c r="O20" s="109">
        <v>159</v>
      </c>
      <c r="P20" s="68">
        <f t="shared" si="6"/>
        <v>0.55400696864111498</v>
      </c>
      <c r="Q20" s="109">
        <v>15</v>
      </c>
      <c r="R20" s="68">
        <f t="shared" si="7"/>
        <v>5.2264808362369339E-2</v>
      </c>
    </row>
    <row r="21" spans="2:18" ht="24.95" customHeight="1" x14ac:dyDescent="0.2">
      <c r="B21" s="174" t="s">
        <v>13</v>
      </c>
      <c r="C21" s="65">
        <f t="shared" si="0"/>
        <v>213</v>
      </c>
      <c r="D21" s="109">
        <v>35</v>
      </c>
      <c r="E21" s="109">
        <v>143</v>
      </c>
      <c r="F21" s="68">
        <f t="shared" si="1"/>
        <v>0.67136150234741787</v>
      </c>
      <c r="G21" s="109">
        <v>26</v>
      </c>
      <c r="H21" s="68">
        <f t="shared" si="2"/>
        <v>0.12206572769953052</v>
      </c>
      <c r="I21" s="109">
        <v>19</v>
      </c>
      <c r="J21" s="68">
        <f t="shared" si="3"/>
        <v>8.9201877934272297E-2</v>
      </c>
      <c r="K21" s="109">
        <v>84</v>
      </c>
      <c r="L21" s="68">
        <f t="shared" si="4"/>
        <v>0.39436619718309857</v>
      </c>
      <c r="M21" s="109">
        <v>3</v>
      </c>
      <c r="N21" s="68">
        <f t="shared" si="5"/>
        <v>1.4084507042253521E-2</v>
      </c>
      <c r="O21" s="109">
        <v>39</v>
      </c>
      <c r="P21" s="68">
        <f t="shared" si="6"/>
        <v>0.18309859154929578</v>
      </c>
      <c r="Q21" s="109">
        <v>61</v>
      </c>
      <c r="R21" s="68">
        <f t="shared" si="7"/>
        <v>0.28638497652582162</v>
      </c>
    </row>
    <row r="22" spans="2:18" ht="24.95" customHeight="1" x14ac:dyDescent="0.2">
      <c r="B22" s="173" t="s">
        <v>16</v>
      </c>
      <c r="C22" s="147">
        <f t="shared" si="0"/>
        <v>4959</v>
      </c>
      <c r="D22" s="11">
        <f>SUM(D8:D21)</f>
        <v>1366</v>
      </c>
      <c r="E22" s="11">
        <f>SUM(E8:E21)</f>
        <v>2617</v>
      </c>
      <c r="F22" s="141">
        <f t="shared" si="1"/>
        <v>0.5277273643879814</v>
      </c>
      <c r="G22" s="11">
        <f>SUM(G8:G21)</f>
        <v>468</v>
      </c>
      <c r="H22" s="141">
        <f t="shared" si="2"/>
        <v>9.4373865698729589E-2</v>
      </c>
      <c r="I22" s="114">
        <f>SUM(I8:I21)</f>
        <v>617</v>
      </c>
      <c r="J22" s="141">
        <f t="shared" si="3"/>
        <v>0.12442024601734221</v>
      </c>
      <c r="K22" s="11">
        <f>SUM(K8:K21)</f>
        <v>1638</v>
      </c>
      <c r="L22" s="141">
        <f t="shared" si="4"/>
        <v>0.33030852994555354</v>
      </c>
      <c r="M22" s="11">
        <f>SUM(M8:M21)</f>
        <v>236</v>
      </c>
      <c r="N22" s="141">
        <f t="shared" si="5"/>
        <v>4.7590239967735433E-2</v>
      </c>
      <c r="O22" s="114">
        <f>SUM(O8:O21)</f>
        <v>1874</v>
      </c>
      <c r="P22" s="141">
        <f t="shared" si="6"/>
        <v>0.37789876991328897</v>
      </c>
      <c r="Q22" s="11">
        <f>SUM(Q8:Q21)</f>
        <v>743</v>
      </c>
      <c r="R22" s="141">
        <f t="shared" si="7"/>
        <v>0.14982859447469249</v>
      </c>
    </row>
    <row r="24" spans="2:18" x14ac:dyDescent="0.2">
      <c r="H24" s="21"/>
      <c r="I24" s="21"/>
      <c r="J24" s="21"/>
    </row>
  </sheetData>
  <sheetProtection formatCells="0" formatColumns="0" formatRows="0" selectLockedCells="1"/>
  <mergeCells count="15">
    <mergeCell ref="C4:C7"/>
    <mergeCell ref="K6:L6"/>
    <mergeCell ref="M6:N6"/>
    <mergeCell ref="Q6:R6"/>
    <mergeCell ref="I5:J6"/>
    <mergeCell ref="B2:R2"/>
    <mergeCell ref="M3:N3"/>
    <mergeCell ref="Q3:R3"/>
    <mergeCell ref="G5:H6"/>
    <mergeCell ref="D5:D7"/>
    <mergeCell ref="D4:R4"/>
    <mergeCell ref="K5:R5"/>
    <mergeCell ref="E5:F6"/>
    <mergeCell ref="B4:B7"/>
    <mergeCell ref="O6:P6"/>
  </mergeCells>
  <phoneticPr fontId="11" type="noConversion"/>
  <printOptions horizontalCentered="1" verticalCentered="1"/>
  <pageMargins left="0.59055118110236227" right="0.59055118110236227" top="0.59055118110236227" bottom="0.59055118110236227" header="0.51181102362204722" footer="0.51181102362204722"/>
  <pageSetup paperSize="9" scale="7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6625-EA0E-48A1-9363-52C80C464F4C}">
  <sheetPr>
    <pageSetUpPr fitToPage="1"/>
  </sheetPr>
  <dimension ref="B1:Q22"/>
  <sheetViews>
    <sheetView view="pageBreakPreview" zoomScale="80" zoomScaleNormal="100" zoomScaleSheetLayoutView="80" workbookViewId="0">
      <selection activeCell="B3" sqref="B3"/>
    </sheetView>
  </sheetViews>
  <sheetFormatPr defaultRowHeight="12.75" x14ac:dyDescent="0.2"/>
  <cols>
    <col min="1" max="1" width="1.42578125" style="4" customWidth="1"/>
    <col min="2" max="2" width="31.42578125" style="4" customWidth="1"/>
    <col min="3" max="3" width="9.7109375" style="4" customWidth="1"/>
    <col min="4" max="4" width="7.7109375" style="4" customWidth="1"/>
    <col min="5" max="5" width="10.5703125" style="4" customWidth="1"/>
    <col min="6" max="6" width="9.7109375" style="4" customWidth="1"/>
    <col min="7" max="7" width="7.7109375" style="4" customWidth="1"/>
    <col min="8" max="8" width="10.7109375" style="4" customWidth="1"/>
    <col min="9" max="10" width="9.7109375" style="4" customWidth="1"/>
    <col min="11" max="11" width="7.7109375" style="4" customWidth="1"/>
    <col min="12" max="12" width="11.140625" style="4" customWidth="1"/>
    <col min="13" max="13" width="9.7109375" style="4" customWidth="1"/>
    <col min="14" max="14" width="14.140625" style="4" customWidth="1"/>
    <col min="15" max="15" width="9.140625" style="4"/>
    <col min="16" max="16" width="13.42578125" style="4" customWidth="1"/>
    <col min="17" max="17" width="17.7109375" style="4" customWidth="1"/>
    <col min="18" max="16384" width="9.140625" style="4"/>
  </cols>
  <sheetData>
    <row r="1" spans="2:17" ht="13.5" customHeight="1" x14ac:dyDescent="0.3"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2:17" ht="24" customHeight="1" x14ac:dyDescent="0.2">
      <c r="B2" s="282" t="s">
        <v>149</v>
      </c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</row>
    <row r="3" spans="2:17" ht="16.5" customHeight="1" x14ac:dyDescent="0.3">
      <c r="B3" s="43"/>
      <c r="C3" s="43"/>
      <c r="D3" s="43"/>
      <c r="E3" s="43"/>
      <c r="F3" s="43"/>
      <c r="G3" s="43"/>
      <c r="H3" s="43"/>
      <c r="I3" s="272"/>
      <c r="J3" s="272"/>
      <c r="K3" s="39"/>
      <c r="L3" s="40"/>
    </row>
    <row r="4" spans="2:17" ht="45" customHeight="1" x14ac:dyDescent="0.2">
      <c r="B4" s="287" t="s">
        <v>14</v>
      </c>
      <c r="C4" s="293" t="s">
        <v>252</v>
      </c>
      <c r="D4" s="283" t="s">
        <v>74</v>
      </c>
      <c r="E4" s="305"/>
      <c r="F4" s="306" t="s">
        <v>152</v>
      </c>
      <c r="G4" s="283" t="s">
        <v>74</v>
      </c>
      <c r="H4" s="285"/>
      <c r="I4" s="233" t="s">
        <v>200</v>
      </c>
      <c r="J4" s="311" t="s">
        <v>155</v>
      </c>
      <c r="K4" s="314" t="s">
        <v>153</v>
      </c>
      <c r="L4" s="314"/>
      <c r="M4" s="314"/>
      <c r="N4" s="302" t="s">
        <v>225</v>
      </c>
    </row>
    <row r="5" spans="2:17" ht="20.25" customHeight="1" x14ac:dyDescent="0.2">
      <c r="B5" s="287"/>
      <c r="C5" s="294"/>
      <c r="D5" s="317" t="s">
        <v>150</v>
      </c>
      <c r="E5" s="315" t="s">
        <v>151</v>
      </c>
      <c r="F5" s="307"/>
      <c r="G5" s="293" t="s">
        <v>150</v>
      </c>
      <c r="H5" s="311" t="s">
        <v>151</v>
      </c>
      <c r="I5" s="309"/>
      <c r="J5" s="312"/>
      <c r="K5" s="302" t="s">
        <v>15</v>
      </c>
      <c r="L5" s="314" t="s">
        <v>57</v>
      </c>
      <c r="M5" s="314"/>
      <c r="N5" s="303"/>
      <c r="Q5" s="194"/>
    </row>
    <row r="6" spans="2:17" ht="48.75" customHeight="1" x14ac:dyDescent="0.2">
      <c r="B6" s="287"/>
      <c r="C6" s="294"/>
      <c r="D6" s="318"/>
      <c r="E6" s="320"/>
      <c r="F6" s="307"/>
      <c r="G6" s="294"/>
      <c r="H6" s="322"/>
      <c r="I6" s="309"/>
      <c r="J6" s="312"/>
      <c r="K6" s="303"/>
      <c r="L6" s="302" t="s">
        <v>199</v>
      </c>
      <c r="M6" s="315" t="s">
        <v>154</v>
      </c>
      <c r="N6" s="303"/>
      <c r="Q6" s="194"/>
    </row>
    <row r="7" spans="2:17" ht="105" customHeight="1" x14ac:dyDescent="0.2">
      <c r="B7" s="287"/>
      <c r="C7" s="295"/>
      <c r="D7" s="319"/>
      <c r="E7" s="321"/>
      <c r="F7" s="308"/>
      <c r="G7" s="295"/>
      <c r="H7" s="323"/>
      <c r="I7" s="310"/>
      <c r="J7" s="313"/>
      <c r="K7" s="304"/>
      <c r="L7" s="304"/>
      <c r="M7" s="316"/>
      <c r="N7" s="304"/>
      <c r="P7" s="219" t="s">
        <v>253</v>
      </c>
      <c r="Q7" s="220" t="s">
        <v>265</v>
      </c>
    </row>
    <row r="8" spans="2:17" ht="24.95" customHeight="1" x14ac:dyDescent="0.2">
      <c r="B8" s="174" t="s">
        <v>0</v>
      </c>
      <c r="C8" s="109">
        <v>263</v>
      </c>
      <c r="D8" s="71">
        <v>79</v>
      </c>
      <c r="E8" s="68">
        <f>D8/C8</f>
        <v>0.30038022813688214</v>
      </c>
      <c r="F8" s="14">
        <v>22</v>
      </c>
      <c r="G8" s="14">
        <v>0</v>
      </c>
      <c r="H8" s="68">
        <f>G8/F8</f>
        <v>0</v>
      </c>
      <c r="I8" s="14">
        <v>2</v>
      </c>
      <c r="J8" s="68">
        <f t="shared" ref="J8:J22" si="0">I8/N8</f>
        <v>2.4691358024691357E-2</v>
      </c>
      <c r="K8" s="14">
        <v>31</v>
      </c>
      <c r="L8" s="14">
        <v>0</v>
      </c>
      <c r="M8" s="96">
        <f t="shared" ref="M8:M22" si="1">L8/K8</f>
        <v>0</v>
      </c>
      <c r="N8" s="95">
        <f>D8+G8+I8</f>
        <v>81</v>
      </c>
      <c r="P8" s="212">
        <f>N8/(C8+F8+I8)</f>
        <v>0.28222996515679444</v>
      </c>
      <c r="Q8" s="212">
        <f>(N8)/'11. Замещение'!C8</f>
        <v>0.10478654592496765</v>
      </c>
    </row>
    <row r="9" spans="2:17" ht="24.95" customHeight="1" x14ac:dyDescent="0.2">
      <c r="B9" s="174" t="s">
        <v>1</v>
      </c>
      <c r="C9" s="109">
        <v>49</v>
      </c>
      <c r="D9" s="71">
        <v>38</v>
      </c>
      <c r="E9" s="68">
        <f t="shared" ref="E9:E22" si="2">D9/C9</f>
        <v>0.77551020408163263</v>
      </c>
      <c r="F9" s="14">
        <v>9</v>
      </c>
      <c r="G9" s="14">
        <v>2</v>
      </c>
      <c r="H9" s="68">
        <f t="shared" ref="H9:H22" si="3">G9/F9</f>
        <v>0.22222222222222221</v>
      </c>
      <c r="I9" s="14">
        <v>0</v>
      </c>
      <c r="J9" s="68">
        <f t="shared" si="0"/>
        <v>0</v>
      </c>
      <c r="K9" s="14">
        <v>38</v>
      </c>
      <c r="L9" s="14">
        <v>10</v>
      </c>
      <c r="M9" s="96">
        <f t="shared" si="1"/>
        <v>0.26315789473684209</v>
      </c>
      <c r="N9" s="95">
        <f t="shared" ref="N9:N22" si="4">D9+G9+I9</f>
        <v>40</v>
      </c>
      <c r="P9" s="212">
        <f t="shared" ref="P9:P22" si="5">N9/(C9+F9+I9)</f>
        <v>0.68965517241379315</v>
      </c>
      <c r="Q9" s="212">
        <f>(N9)/'11. Замещение'!C9</f>
        <v>0.28985507246376813</v>
      </c>
    </row>
    <row r="10" spans="2:17" ht="24.95" customHeight="1" x14ac:dyDescent="0.2">
      <c r="B10" s="174" t="s">
        <v>2</v>
      </c>
      <c r="C10" s="111">
        <v>35</v>
      </c>
      <c r="D10" s="71">
        <v>20</v>
      </c>
      <c r="E10" s="68">
        <f t="shared" si="2"/>
        <v>0.5714285714285714</v>
      </c>
      <c r="F10" s="14">
        <v>4</v>
      </c>
      <c r="G10" s="14">
        <v>1</v>
      </c>
      <c r="H10" s="68">
        <f t="shared" si="3"/>
        <v>0.25</v>
      </c>
      <c r="I10" s="14">
        <v>1</v>
      </c>
      <c r="J10" s="68">
        <f t="shared" si="0"/>
        <v>4.5454545454545456E-2</v>
      </c>
      <c r="K10" s="15">
        <v>22</v>
      </c>
      <c r="L10" s="15">
        <v>4</v>
      </c>
      <c r="M10" s="96">
        <f t="shared" si="1"/>
        <v>0.18181818181818182</v>
      </c>
      <c r="N10" s="95">
        <f t="shared" si="4"/>
        <v>22</v>
      </c>
      <c r="P10" s="212">
        <f t="shared" si="5"/>
        <v>0.55000000000000004</v>
      </c>
      <c r="Q10" s="212">
        <f>(N10)/'11. Замещение'!C10</f>
        <v>0.19298245614035087</v>
      </c>
    </row>
    <row r="11" spans="2:17" ht="24.95" customHeight="1" x14ac:dyDescent="0.2">
      <c r="B11" s="174" t="s">
        <v>3</v>
      </c>
      <c r="C11" s="109">
        <v>293</v>
      </c>
      <c r="D11" s="71">
        <v>74</v>
      </c>
      <c r="E11" s="68">
        <f t="shared" si="2"/>
        <v>0.25255972696245732</v>
      </c>
      <c r="F11" s="14">
        <v>42</v>
      </c>
      <c r="G11" s="33">
        <v>11</v>
      </c>
      <c r="H11" s="68">
        <f t="shared" si="3"/>
        <v>0.26190476190476192</v>
      </c>
      <c r="I11" s="33">
        <v>15</v>
      </c>
      <c r="J11" s="68">
        <f t="shared" si="0"/>
        <v>0.15</v>
      </c>
      <c r="K11" s="14">
        <v>63</v>
      </c>
      <c r="L11" s="14">
        <v>5</v>
      </c>
      <c r="M11" s="96">
        <f t="shared" si="1"/>
        <v>7.9365079365079361E-2</v>
      </c>
      <c r="N11" s="95">
        <f t="shared" si="4"/>
        <v>100</v>
      </c>
      <c r="P11" s="212">
        <f t="shared" si="5"/>
        <v>0.2857142857142857</v>
      </c>
      <c r="Q11" s="212">
        <f>(N11)/'11. Замещение'!C11</f>
        <v>0.10224948875255624</v>
      </c>
    </row>
    <row r="12" spans="2:17" ht="24.95" customHeight="1" x14ac:dyDescent="0.2">
      <c r="B12" s="174" t="s">
        <v>4</v>
      </c>
      <c r="C12" s="109">
        <v>42</v>
      </c>
      <c r="D12" s="71">
        <v>30</v>
      </c>
      <c r="E12" s="68">
        <f t="shared" si="2"/>
        <v>0.7142857142857143</v>
      </c>
      <c r="F12" s="14">
        <v>7</v>
      </c>
      <c r="G12" s="14">
        <v>0</v>
      </c>
      <c r="H12" s="68">
        <f t="shared" si="3"/>
        <v>0</v>
      </c>
      <c r="I12" s="14">
        <v>0</v>
      </c>
      <c r="J12" s="68">
        <f t="shared" si="0"/>
        <v>0</v>
      </c>
      <c r="K12" s="14">
        <v>25</v>
      </c>
      <c r="L12" s="14">
        <v>0</v>
      </c>
      <c r="M12" s="96">
        <f t="shared" si="1"/>
        <v>0</v>
      </c>
      <c r="N12" s="95">
        <f t="shared" si="4"/>
        <v>30</v>
      </c>
      <c r="P12" s="212">
        <f t="shared" si="5"/>
        <v>0.61224489795918369</v>
      </c>
      <c r="Q12" s="212">
        <f>(N12)/'11. Замещение'!C12</f>
        <v>0.13452914798206278</v>
      </c>
    </row>
    <row r="13" spans="2:17" ht="24.95" customHeight="1" x14ac:dyDescent="0.2">
      <c r="B13" s="174" t="s">
        <v>5</v>
      </c>
      <c r="C13" s="109">
        <v>91</v>
      </c>
      <c r="D13" s="71">
        <v>57</v>
      </c>
      <c r="E13" s="68">
        <f t="shared" si="2"/>
        <v>0.62637362637362637</v>
      </c>
      <c r="F13" s="14">
        <v>17</v>
      </c>
      <c r="G13" s="14">
        <v>1</v>
      </c>
      <c r="H13" s="68">
        <f t="shared" si="3"/>
        <v>5.8823529411764705E-2</v>
      </c>
      <c r="I13" s="14">
        <v>33</v>
      </c>
      <c r="J13" s="68">
        <f t="shared" si="0"/>
        <v>0.36263736263736263</v>
      </c>
      <c r="K13" s="14">
        <v>80</v>
      </c>
      <c r="L13" s="14">
        <v>6</v>
      </c>
      <c r="M13" s="96">
        <f t="shared" si="1"/>
        <v>7.4999999999999997E-2</v>
      </c>
      <c r="N13" s="95">
        <f t="shared" si="4"/>
        <v>91</v>
      </c>
      <c r="P13" s="212">
        <f t="shared" si="5"/>
        <v>0.64539007092198586</v>
      </c>
      <c r="Q13" s="212">
        <f>(N13)/'11. Замещение'!C13</f>
        <v>0.3273381294964029</v>
      </c>
    </row>
    <row r="14" spans="2:17" ht="24.95" customHeight="1" x14ac:dyDescent="0.2">
      <c r="B14" s="174" t="s">
        <v>6</v>
      </c>
      <c r="C14" s="109">
        <v>157</v>
      </c>
      <c r="D14" s="71">
        <v>92</v>
      </c>
      <c r="E14" s="68">
        <f t="shared" si="2"/>
        <v>0.5859872611464968</v>
      </c>
      <c r="F14" s="14">
        <v>19</v>
      </c>
      <c r="G14" s="14">
        <v>2</v>
      </c>
      <c r="H14" s="68">
        <f t="shared" si="3"/>
        <v>0.10526315789473684</v>
      </c>
      <c r="I14" s="14">
        <v>12</v>
      </c>
      <c r="J14" s="68">
        <f t="shared" si="0"/>
        <v>0.11320754716981132</v>
      </c>
      <c r="K14" s="14">
        <v>106</v>
      </c>
      <c r="L14" s="14">
        <v>0</v>
      </c>
      <c r="M14" s="96">
        <f t="shared" si="1"/>
        <v>0</v>
      </c>
      <c r="N14" s="95">
        <f t="shared" si="4"/>
        <v>106</v>
      </c>
      <c r="P14" s="212">
        <f t="shared" si="5"/>
        <v>0.56382978723404253</v>
      </c>
      <c r="Q14" s="212">
        <f>(N14)/'11. Замещение'!C14</f>
        <v>0.16878980891719744</v>
      </c>
    </row>
    <row r="15" spans="2:17" ht="24.95" customHeight="1" x14ac:dyDescent="0.2">
      <c r="B15" s="174" t="s">
        <v>7</v>
      </c>
      <c r="C15" s="109">
        <v>51</v>
      </c>
      <c r="D15" s="71">
        <v>51</v>
      </c>
      <c r="E15" s="68">
        <f t="shared" si="2"/>
        <v>1</v>
      </c>
      <c r="F15" s="14">
        <v>5</v>
      </c>
      <c r="G15" s="14">
        <v>5</v>
      </c>
      <c r="H15" s="68">
        <f t="shared" si="3"/>
        <v>1</v>
      </c>
      <c r="I15" s="14">
        <v>0</v>
      </c>
      <c r="J15" s="68">
        <f t="shared" si="0"/>
        <v>0</v>
      </c>
      <c r="K15" s="14">
        <v>48</v>
      </c>
      <c r="L15" s="14">
        <v>2</v>
      </c>
      <c r="M15" s="96">
        <f t="shared" si="1"/>
        <v>4.1666666666666664E-2</v>
      </c>
      <c r="N15" s="95">
        <f t="shared" si="4"/>
        <v>56</v>
      </c>
      <c r="P15" s="212">
        <f t="shared" si="5"/>
        <v>1</v>
      </c>
      <c r="Q15" s="212">
        <f>(N15)/'11. Замещение'!C15</f>
        <v>0.32183908045977011</v>
      </c>
    </row>
    <row r="16" spans="2:17" ht="24.95" customHeight="1" x14ac:dyDescent="0.2">
      <c r="B16" s="174" t="s">
        <v>8</v>
      </c>
      <c r="C16" s="109">
        <v>72</v>
      </c>
      <c r="D16" s="71">
        <v>56</v>
      </c>
      <c r="E16" s="68">
        <f t="shared" si="2"/>
        <v>0.77777777777777779</v>
      </c>
      <c r="F16" s="14">
        <v>36</v>
      </c>
      <c r="G16" s="14">
        <v>15</v>
      </c>
      <c r="H16" s="68">
        <f t="shared" si="3"/>
        <v>0.41666666666666669</v>
      </c>
      <c r="I16" s="14">
        <v>0</v>
      </c>
      <c r="J16" s="68">
        <f t="shared" si="0"/>
        <v>0</v>
      </c>
      <c r="K16" s="14">
        <v>69</v>
      </c>
      <c r="L16" s="14">
        <v>0</v>
      </c>
      <c r="M16" s="96">
        <f t="shared" si="1"/>
        <v>0</v>
      </c>
      <c r="N16" s="95">
        <f t="shared" si="4"/>
        <v>71</v>
      </c>
      <c r="P16" s="212">
        <f t="shared" si="5"/>
        <v>0.65740740740740744</v>
      </c>
      <c r="Q16" s="212">
        <f>(N16)/'11. Замещение'!C16</f>
        <v>0.20461095100864554</v>
      </c>
    </row>
    <row r="17" spans="2:17" ht="24.95" customHeight="1" x14ac:dyDescent="0.2">
      <c r="B17" s="174" t="s">
        <v>9</v>
      </c>
      <c r="C17" s="109">
        <v>97</v>
      </c>
      <c r="D17" s="71">
        <v>97</v>
      </c>
      <c r="E17" s="68">
        <f t="shared" si="2"/>
        <v>1</v>
      </c>
      <c r="F17" s="14">
        <v>12</v>
      </c>
      <c r="G17" s="14">
        <v>12</v>
      </c>
      <c r="H17" s="68">
        <f t="shared" si="3"/>
        <v>1</v>
      </c>
      <c r="I17" s="14">
        <v>0</v>
      </c>
      <c r="J17" s="68">
        <f t="shared" si="0"/>
        <v>0</v>
      </c>
      <c r="K17" s="14">
        <v>109</v>
      </c>
      <c r="L17" s="14">
        <v>0</v>
      </c>
      <c r="M17" s="96">
        <f t="shared" si="1"/>
        <v>0</v>
      </c>
      <c r="N17" s="95">
        <f t="shared" si="4"/>
        <v>109</v>
      </c>
      <c r="P17" s="212">
        <f t="shared" si="5"/>
        <v>1</v>
      </c>
      <c r="Q17" s="212">
        <f>(N17)/'11. Замещение'!C17</f>
        <v>0.38515901060070673</v>
      </c>
    </row>
    <row r="18" spans="2:17" ht="24.95" customHeight="1" x14ac:dyDescent="0.2">
      <c r="B18" s="174" t="s">
        <v>10</v>
      </c>
      <c r="C18" s="109">
        <v>42</v>
      </c>
      <c r="D18" s="71">
        <v>22</v>
      </c>
      <c r="E18" s="68">
        <f t="shared" si="2"/>
        <v>0.52380952380952384</v>
      </c>
      <c r="F18" s="14">
        <v>22</v>
      </c>
      <c r="G18" s="14">
        <v>2</v>
      </c>
      <c r="H18" s="68">
        <f t="shared" si="3"/>
        <v>9.0909090909090912E-2</v>
      </c>
      <c r="I18" s="14">
        <v>4</v>
      </c>
      <c r="J18" s="68">
        <f t="shared" si="0"/>
        <v>0.14285714285714285</v>
      </c>
      <c r="K18" s="14">
        <v>24</v>
      </c>
      <c r="L18" s="14">
        <v>1</v>
      </c>
      <c r="M18" s="96">
        <f t="shared" si="1"/>
        <v>4.1666666666666664E-2</v>
      </c>
      <c r="N18" s="95">
        <f t="shared" si="4"/>
        <v>28</v>
      </c>
      <c r="P18" s="212">
        <f t="shared" si="5"/>
        <v>0.41176470588235292</v>
      </c>
      <c r="Q18" s="212">
        <f>(N18)/'11. Замещение'!C18</f>
        <v>0.1111111111111111</v>
      </c>
    </row>
    <row r="19" spans="2:17" ht="24.95" customHeight="1" x14ac:dyDescent="0.2">
      <c r="B19" s="174" t="s">
        <v>11</v>
      </c>
      <c r="C19" s="125">
        <v>92</v>
      </c>
      <c r="D19" s="71">
        <v>71</v>
      </c>
      <c r="E19" s="68">
        <f t="shared" si="2"/>
        <v>0.77173913043478259</v>
      </c>
      <c r="F19" s="14">
        <v>33</v>
      </c>
      <c r="G19" s="14">
        <v>4</v>
      </c>
      <c r="H19" s="68">
        <f t="shared" si="3"/>
        <v>0.12121212121212122</v>
      </c>
      <c r="I19" s="14">
        <v>18</v>
      </c>
      <c r="J19" s="68">
        <f t="shared" si="0"/>
        <v>0.19354838709677419</v>
      </c>
      <c r="K19" s="15">
        <v>93</v>
      </c>
      <c r="L19" s="15">
        <v>9</v>
      </c>
      <c r="M19" s="96">
        <f t="shared" si="1"/>
        <v>9.6774193548387094E-2</v>
      </c>
      <c r="N19" s="95">
        <f t="shared" si="4"/>
        <v>93</v>
      </c>
      <c r="P19" s="212">
        <f t="shared" si="5"/>
        <v>0.65034965034965031</v>
      </c>
      <c r="Q19" s="212">
        <f>(N19)/'11. Замещение'!C19</f>
        <v>0.34317343173431736</v>
      </c>
    </row>
    <row r="20" spans="2:17" ht="24.95" customHeight="1" x14ac:dyDescent="0.2">
      <c r="B20" s="174" t="s">
        <v>12</v>
      </c>
      <c r="C20" s="125">
        <v>92</v>
      </c>
      <c r="D20" s="71">
        <v>44</v>
      </c>
      <c r="E20" s="68">
        <f t="shared" si="2"/>
        <v>0.47826086956521741</v>
      </c>
      <c r="F20" s="14">
        <v>22</v>
      </c>
      <c r="G20" s="126">
        <v>3</v>
      </c>
      <c r="H20" s="68">
        <f t="shared" si="3"/>
        <v>0.13636363636363635</v>
      </c>
      <c r="I20" s="126">
        <v>18</v>
      </c>
      <c r="J20" s="68">
        <f t="shared" si="0"/>
        <v>0.27692307692307694</v>
      </c>
      <c r="K20" s="15">
        <v>65</v>
      </c>
      <c r="L20" s="15">
        <v>0</v>
      </c>
      <c r="M20" s="96">
        <f t="shared" si="1"/>
        <v>0</v>
      </c>
      <c r="N20" s="95">
        <f t="shared" si="4"/>
        <v>65</v>
      </c>
      <c r="P20" s="212">
        <f t="shared" si="5"/>
        <v>0.49242424242424243</v>
      </c>
      <c r="Q20" s="212">
        <f>(N20)/'11. Замещение'!C20</f>
        <v>0.2264808362369338</v>
      </c>
    </row>
    <row r="21" spans="2:17" ht="24.95" customHeight="1" x14ac:dyDescent="0.2">
      <c r="B21" s="174" t="s">
        <v>13</v>
      </c>
      <c r="C21" s="125">
        <v>81</v>
      </c>
      <c r="D21" s="71">
        <v>37</v>
      </c>
      <c r="E21" s="68">
        <f t="shared" si="2"/>
        <v>0.4567901234567901</v>
      </c>
      <c r="F21" s="14">
        <v>36</v>
      </c>
      <c r="G21" s="70">
        <v>19</v>
      </c>
      <c r="H21" s="68">
        <f t="shared" si="3"/>
        <v>0.52777777777777779</v>
      </c>
      <c r="I21" s="70">
        <v>38</v>
      </c>
      <c r="J21" s="68">
        <f t="shared" si="0"/>
        <v>0.40425531914893614</v>
      </c>
      <c r="K21" s="15">
        <v>94</v>
      </c>
      <c r="L21" s="15">
        <v>18</v>
      </c>
      <c r="M21" s="96">
        <f t="shared" si="1"/>
        <v>0.19148936170212766</v>
      </c>
      <c r="N21" s="95">
        <f t="shared" si="4"/>
        <v>94</v>
      </c>
      <c r="P21" s="212">
        <f t="shared" si="5"/>
        <v>0.6064516129032258</v>
      </c>
      <c r="Q21" s="212">
        <f>(N21)/'11. Замещение'!C21</f>
        <v>0.44131455399061031</v>
      </c>
    </row>
    <row r="22" spans="2:17" ht="24.95" customHeight="1" x14ac:dyDescent="0.2">
      <c r="B22" s="173" t="s">
        <v>16</v>
      </c>
      <c r="C22" s="11">
        <f>SUM(C8:C21)</f>
        <v>1457</v>
      </c>
      <c r="D22" s="11">
        <f>SUM(D8:D21)</f>
        <v>768</v>
      </c>
      <c r="E22" s="141">
        <f t="shared" si="2"/>
        <v>0.52711050102951273</v>
      </c>
      <c r="F22" s="72">
        <f>SUM(F8:F21)</f>
        <v>286</v>
      </c>
      <c r="G22" s="72">
        <f>SUM(G8:G21)</f>
        <v>77</v>
      </c>
      <c r="H22" s="141">
        <f t="shared" si="3"/>
        <v>0.26923076923076922</v>
      </c>
      <c r="I22" s="148">
        <f>SUM(I8:I21)</f>
        <v>141</v>
      </c>
      <c r="J22" s="141">
        <f t="shared" si="0"/>
        <v>0.14300202839756593</v>
      </c>
      <c r="K22" s="148">
        <f>SUM(K8:K21)</f>
        <v>867</v>
      </c>
      <c r="L22" s="148">
        <f>SUM(L8:L21)</f>
        <v>55</v>
      </c>
      <c r="M22" s="149">
        <f t="shared" si="1"/>
        <v>6.3437139561707032E-2</v>
      </c>
      <c r="N22" s="202">
        <f t="shared" si="4"/>
        <v>986</v>
      </c>
      <c r="P22" s="213">
        <f t="shared" si="5"/>
        <v>0.52335456475583864</v>
      </c>
      <c r="Q22" s="213">
        <f>(N22)/'11. Замещение'!C22</f>
        <v>0.19883040935672514</v>
      </c>
    </row>
  </sheetData>
  <sheetProtection formatCells="0" formatColumns="0" formatRows="0" selectLockedCells="1"/>
  <mergeCells count="19">
    <mergeCell ref="B2:N2"/>
    <mergeCell ref="K4:M4"/>
    <mergeCell ref="K5:K7"/>
    <mergeCell ref="L5:M5"/>
    <mergeCell ref="L6:L7"/>
    <mergeCell ref="M6:M7"/>
    <mergeCell ref="D5:D7"/>
    <mergeCell ref="E5:E7"/>
    <mergeCell ref="G5:G7"/>
    <mergeCell ref="H5:H7"/>
    <mergeCell ref="N4:N7"/>
    <mergeCell ref="I3:J3"/>
    <mergeCell ref="B4:B7"/>
    <mergeCell ref="C4:C7"/>
    <mergeCell ref="D4:E4"/>
    <mergeCell ref="F4:F7"/>
    <mergeCell ref="G4:H4"/>
    <mergeCell ref="I4:I7"/>
    <mergeCell ref="J4:J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A696-6FEF-458A-90D1-8C461139AD68}">
  <sheetPr>
    <pageSetUpPr fitToPage="1"/>
  </sheetPr>
  <dimension ref="B2:Y21"/>
  <sheetViews>
    <sheetView view="pageBreakPreview" zoomScale="90" zoomScaleNormal="90" zoomScaleSheetLayoutView="9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3" sqref="B3"/>
    </sheetView>
  </sheetViews>
  <sheetFormatPr defaultRowHeight="12.75" x14ac:dyDescent="0.2"/>
  <cols>
    <col min="1" max="1" width="2" style="4" customWidth="1"/>
    <col min="2" max="2" width="31.42578125" style="4" customWidth="1"/>
    <col min="3" max="4" width="9.7109375" style="4" customWidth="1"/>
    <col min="5" max="5" width="9.85546875" style="4" customWidth="1"/>
    <col min="6" max="6" width="9.7109375" style="5" customWidth="1"/>
    <col min="7" max="9" width="9.7109375" style="6" customWidth="1"/>
    <col min="10" max="10" width="10.42578125" style="6" customWidth="1"/>
    <col min="11" max="17" width="9.7109375" style="4" customWidth="1"/>
    <col min="18" max="18" width="11.28515625" style="4" customWidth="1"/>
    <col min="19" max="19" width="9.140625" style="4"/>
    <col min="20" max="20" width="12.28515625" style="4" customWidth="1"/>
    <col min="21" max="22" width="9.140625" style="4"/>
    <col min="23" max="23" width="12.140625" style="4" customWidth="1"/>
    <col min="24" max="16384" width="9.140625" style="4"/>
  </cols>
  <sheetData>
    <row r="2" spans="2:25" ht="20.25" customHeight="1" x14ac:dyDescent="0.3">
      <c r="B2" s="235" t="s">
        <v>17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</row>
    <row r="4" spans="2:25" ht="53.25" customHeight="1" x14ac:dyDescent="0.2">
      <c r="B4" s="236" t="s">
        <v>14</v>
      </c>
      <c r="C4" s="230" t="s">
        <v>209</v>
      </c>
      <c r="D4" s="231"/>
      <c r="E4" s="231"/>
      <c r="F4" s="232"/>
      <c r="G4" s="230" t="s">
        <v>208</v>
      </c>
      <c r="H4" s="231"/>
      <c r="I4" s="231"/>
      <c r="J4" s="232"/>
      <c r="K4" s="230" t="s">
        <v>230</v>
      </c>
      <c r="L4" s="231"/>
      <c r="M4" s="231"/>
      <c r="N4" s="232"/>
      <c r="O4" s="230" t="s">
        <v>231</v>
      </c>
      <c r="P4" s="231"/>
      <c r="Q4" s="231"/>
      <c r="R4" s="232"/>
    </row>
    <row r="5" spans="2:25" ht="19.5" customHeight="1" x14ac:dyDescent="0.2">
      <c r="B5" s="237"/>
      <c r="C5" s="233" t="s">
        <v>156</v>
      </c>
      <c r="D5" s="230" t="s">
        <v>57</v>
      </c>
      <c r="E5" s="231"/>
      <c r="F5" s="232"/>
      <c r="G5" s="233" t="s">
        <v>156</v>
      </c>
      <c r="H5" s="230" t="s">
        <v>57</v>
      </c>
      <c r="I5" s="231"/>
      <c r="J5" s="232"/>
      <c r="K5" s="233" t="s">
        <v>232</v>
      </c>
      <c r="L5" s="230" t="s">
        <v>57</v>
      </c>
      <c r="M5" s="231"/>
      <c r="N5" s="232"/>
      <c r="O5" s="233" t="s">
        <v>233</v>
      </c>
      <c r="P5" s="230" t="s">
        <v>57</v>
      </c>
      <c r="Q5" s="231"/>
      <c r="R5" s="232"/>
    </row>
    <row r="6" spans="2:25" ht="131.25" customHeight="1" x14ac:dyDescent="0.2">
      <c r="B6" s="238"/>
      <c r="C6" s="234"/>
      <c r="D6" s="26" t="s">
        <v>210</v>
      </c>
      <c r="E6" s="26" t="s">
        <v>229</v>
      </c>
      <c r="F6" s="7" t="s">
        <v>211</v>
      </c>
      <c r="G6" s="234"/>
      <c r="H6" s="26" t="s">
        <v>210</v>
      </c>
      <c r="I6" s="26" t="s">
        <v>229</v>
      </c>
      <c r="J6" s="8" t="s">
        <v>212</v>
      </c>
      <c r="K6" s="234"/>
      <c r="L6" s="26" t="s">
        <v>207</v>
      </c>
      <c r="M6" s="26" t="s">
        <v>229</v>
      </c>
      <c r="N6" s="9" t="s">
        <v>212</v>
      </c>
      <c r="O6" s="234"/>
      <c r="P6" s="26" t="s">
        <v>206</v>
      </c>
      <c r="Q6" s="26" t="s">
        <v>229</v>
      </c>
      <c r="R6" s="9" t="s">
        <v>212</v>
      </c>
      <c r="T6" s="195" t="s">
        <v>272</v>
      </c>
      <c r="U6" s="195" t="s">
        <v>273</v>
      </c>
      <c r="V6" s="195" t="s">
        <v>274</v>
      </c>
      <c r="W6" s="195" t="s">
        <v>275</v>
      </c>
      <c r="X6" s="195" t="s">
        <v>273</v>
      </c>
      <c r="Y6" s="195" t="s">
        <v>274</v>
      </c>
    </row>
    <row r="7" spans="2:25" ht="24.95" customHeight="1" x14ac:dyDescent="0.2">
      <c r="B7" s="174" t="s">
        <v>0</v>
      </c>
      <c r="C7" s="46">
        <f>G7+K7+O7</f>
        <v>5305</v>
      </c>
      <c r="D7" s="46">
        <f>H7+L7+P7</f>
        <v>4873</v>
      </c>
      <c r="E7" s="46">
        <f>I7+M7+Q7</f>
        <v>497</v>
      </c>
      <c r="F7" s="47">
        <f>D7/C7</f>
        <v>0.91856738925541936</v>
      </c>
      <c r="G7" s="107">
        <v>73</v>
      </c>
      <c r="H7" s="107">
        <v>73</v>
      </c>
      <c r="I7" s="107">
        <v>0</v>
      </c>
      <c r="J7" s="48">
        <f>H7/G7</f>
        <v>1</v>
      </c>
      <c r="K7" s="49">
        <v>5126</v>
      </c>
      <c r="L7" s="49">
        <v>4707</v>
      </c>
      <c r="M7" s="49">
        <v>496</v>
      </c>
      <c r="N7" s="48">
        <f>L7/K7</f>
        <v>0.91825985173624658</v>
      </c>
      <c r="O7" s="49">
        <v>106</v>
      </c>
      <c r="P7" s="49">
        <v>93</v>
      </c>
      <c r="Q7" s="49">
        <v>1</v>
      </c>
      <c r="R7" s="47">
        <f>P7/D7</f>
        <v>1.9084752719064232E-2</v>
      </c>
      <c r="T7" s="49">
        <v>5075</v>
      </c>
      <c r="U7" s="196">
        <f>K7-T7</f>
        <v>51</v>
      </c>
      <c r="V7" s="197">
        <f>U7/T7</f>
        <v>1.0049261083743842E-2</v>
      </c>
      <c r="W7" s="49">
        <v>4738</v>
      </c>
      <c r="X7" s="196">
        <f>L7-W7</f>
        <v>-31</v>
      </c>
      <c r="Y7" s="197">
        <f>X7/W7</f>
        <v>-6.5428450823132121E-3</v>
      </c>
    </row>
    <row r="8" spans="2:25" ht="24.95" customHeight="1" x14ac:dyDescent="0.2">
      <c r="B8" s="174" t="s">
        <v>1</v>
      </c>
      <c r="C8" s="46">
        <f t="shared" ref="C8:C21" si="0">G8+K8+O8</f>
        <v>1389</v>
      </c>
      <c r="D8" s="46">
        <f t="shared" ref="D8:D21" si="1">H8+L8+P8</f>
        <v>1328</v>
      </c>
      <c r="E8" s="46">
        <f t="shared" ref="E8:E21" si="2">I8+M8+Q8</f>
        <v>82</v>
      </c>
      <c r="F8" s="47">
        <f t="shared" ref="F8:F21" si="3">D8/C8</f>
        <v>0.95608351331893449</v>
      </c>
      <c r="G8" s="107">
        <v>42</v>
      </c>
      <c r="H8" s="107">
        <v>41</v>
      </c>
      <c r="I8" s="107">
        <v>0</v>
      </c>
      <c r="J8" s="48">
        <f t="shared" ref="J8:J21" si="4">H8/G8</f>
        <v>0.97619047619047616</v>
      </c>
      <c r="K8" s="49">
        <v>1170</v>
      </c>
      <c r="L8" s="50">
        <v>1116</v>
      </c>
      <c r="M8" s="49">
        <v>72</v>
      </c>
      <c r="N8" s="48">
        <f t="shared" ref="N8:N21" si="5">L8/K8</f>
        <v>0.9538461538461539</v>
      </c>
      <c r="O8" s="49">
        <v>177</v>
      </c>
      <c r="P8" s="50">
        <v>171</v>
      </c>
      <c r="Q8" s="50">
        <v>10</v>
      </c>
      <c r="R8" s="48">
        <f t="shared" ref="R8:R21" si="6">P8/D8</f>
        <v>0.12876506024096385</v>
      </c>
      <c r="T8" s="49">
        <v>1170</v>
      </c>
      <c r="U8" s="196">
        <f t="shared" ref="U8:U21" si="7">K8-T8</f>
        <v>0</v>
      </c>
      <c r="V8" s="197">
        <f t="shared" ref="V8:V21" si="8">U8/T8</f>
        <v>0</v>
      </c>
      <c r="W8" s="50">
        <v>1115</v>
      </c>
      <c r="X8" s="196">
        <f t="shared" ref="X8:X21" si="9">L8-W8</f>
        <v>1</v>
      </c>
      <c r="Y8" s="197">
        <f t="shared" ref="Y8:Y21" si="10">X8/W8</f>
        <v>8.9686098654708521E-4</v>
      </c>
    </row>
    <row r="9" spans="2:25" ht="24.95" customHeight="1" x14ac:dyDescent="0.2">
      <c r="B9" s="174" t="s">
        <v>2</v>
      </c>
      <c r="C9" s="46">
        <f t="shared" si="0"/>
        <v>1355</v>
      </c>
      <c r="D9" s="46">
        <f t="shared" si="1"/>
        <v>1278</v>
      </c>
      <c r="E9" s="46">
        <f t="shared" si="2"/>
        <v>88</v>
      </c>
      <c r="F9" s="47">
        <f t="shared" si="3"/>
        <v>0.94317343173431734</v>
      </c>
      <c r="G9" s="107">
        <v>38</v>
      </c>
      <c r="H9" s="107">
        <v>33</v>
      </c>
      <c r="I9" s="107">
        <v>0</v>
      </c>
      <c r="J9" s="48">
        <f t="shared" si="4"/>
        <v>0.86842105263157898</v>
      </c>
      <c r="K9" s="49">
        <v>1168</v>
      </c>
      <c r="L9" s="50">
        <v>1108</v>
      </c>
      <c r="M9" s="49">
        <v>74</v>
      </c>
      <c r="N9" s="48">
        <f t="shared" si="5"/>
        <v>0.94863013698630139</v>
      </c>
      <c r="O9" s="49">
        <v>149</v>
      </c>
      <c r="P9" s="50">
        <v>137</v>
      </c>
      <c r="Q9" s="50">
        <v>14</v>
      </c>
      <c r="R9" s="48">
        <f t="shared" si="6"/>
        <v>0.10719874804381847</v>
      </c>
      <c r="T9" s="49">
        <v>1168</v>
      </c>
      <c r="U9" s="196">
        <f t="shared" si="7"/>
        <v>0</v>
      </c>
      <c r="V9" s="197">
        <f t="shared" si="8"/>
        <v>0</v>
      </c>
      <c r="W9" s="50">
        <v>1119</v>
      </c>
      <c r="X9" s="196">
        <f t="shared" si="9"/>
        <v>-11</v>
      </c>
      <c r="Y9" s="197">
        <f t="shared" si="10"/>
        <v>-9.8302055406613055E-3</v>
      </c>
    </row>
    <row r="10" spans="2:25" ht="24.95" customHeight="1" x14ac:dyDescent="0.2">
      <c r="B10" s="174" t="s">
        <v>3</v>
      </c>
      <c r="C10" s="46">
        <f t="shared" si="0"/>
        <v>7087</v>
      </c>
      <c r="D10" s="46">
        <f t="shared" si="1"/>
        <v>6232</v>
      </c>
      <c r="E10" s="46">
        <f t="shared" si="2"/>
        <v>561</v>
      </c>
      <c r="F10" s="47">
        <f t="shared" si="3"/>
        <v>0.87935656836461129</v>
      </c>
      <c r="G10" s="107">
        <v>52</v>
      </c>
      <c r="H10" s="107">
        <v>52</v>
      </c>
      <c r="I10" s="107">
        <v>0</v>
      </c>
      <c r="J10" s="48">
        <f t="shared" si="4"/>
        <v>1</v>
      </c>
      <c r="K10" s="49">
        <v>5777</v>
      </c>
      <c r="L10" s="50">
        <v>5291</v>
      </c>
      <c r="M10" s="49">
        <v>483</v>
      </c>
      <c r="N10" s="48">
        <f t="shared" si="5"/>
        <v>0.91587329063527778</v>
      </c>
      <c r="O10" s="49">
        <v>1258</v>
      </c>
      <c r="P10" s="50">
        <v>889</v>
      </c>
      <c r="Q10" s="50">
        <v>78</v>
      </c>
      <c r="R10" s="48">
        <f t="shared" si="6"/>
        <v>0.14265083440308088</v>
      </c>
      <c r="T10" s="49">
        <v>5800</v>
      </c>
      <c r="U10" s="196">
        <f t="shared" si="7"/>
        <v>-23</v>
      </c>
      <c r="V10" s="197">
        <f t="shared" si="8"/>
        <v>-3.9655172413793106E-3</v>
      </c>
      <c r="W10" s="50">
        <v>5366</v>
      </c>
      <c r="X10" s="196">
        <f t="shared" si="9"/>
        <v>-75</v>
      </c>
      <c r="Y10" s="197">
        <f t="shared" si="10"/>
        <v>-1.3976891539321655E-2</v>
      </c>
    </row>
    <row r="11" spans="2:25" ht="24.95" customHeight="1" x14ac:dyDescent="0.2">
      <c r="B11" s="174" t="s">
        <v>4</v>
      </c>
      <c r="C11" s="46">
        <f t="shared" si="0"/>
        <v>2886</v>
      </c>
      <c r="D11" s="46">
        <f t="shared" si="1"/>
        <v>2637</v>
      </c>
      <c r="E11" s="46">
        <f t="shared" si="2"/>
        <v>198</v>
      </c>
      <c r="F11" s="47">
        <f t="shared" si="3"/>
        <v>0.91372141372141369</v>
      </c>
      <c r="G11" s="107">
        <v>49</v>
      </c>
      <c r="H11" s="107">
        <v>42</v>
      </c>
      <c r="I11" s="107">
        <v>0</v>
      </c>
      <c r="J11" s="48">
        <f t="shared" si="4"/>
        <v>0.8571428571428571</v>
      </c>
      <c r="K11" s="49">
        <v>1995</v>
      </c>
      <c r="L11" s="50">
        <v>1784</v>
      </c>
      <c r="M11" s="49">
        <v>170</v>
      </c>
      <c r="N11" s="48">
        <f t="shared" si="5"/>
        <v>0.89423558897243105</v>
      </c>
      <c r="O11" s="49">
        <v>842</v>
      </c>
      <c r="P11" s="50">
        <v>811</v>
      </c>
      <c r="Q11" s="50">
        <v>28</v>
      </c>
      <c r="R11" s="48">
        <f t="shared" si="6"/>
        <v>0.30754645430413347</v>
      </c>
      <c r="T11" s="49">
        <v>1995</v>
      </c>
      <c r="U11" s="196">
        <f t="shared" si="7"/>
        <v>0</v>
      </c>
      <c r="V11" s="197">
        <f t="shared" si="8"/>
        <v>0</v>
      </c>
      <c r="W11" s="50">
        <v>1810</v>
      </c>
      <c r="X11" s="196">
        <f t="shared" si="9"/>
        <v>-26</v>
      </c>
      <c r="Y11" s="197">
        <f t="shared" si="10"/>
        <v>-1.4364640883977901E-2</v>
      </c>
    </row>
    <row r="12" spans="2:25" ht="24.95" customHeight="1" x14ac:dyDescent="0.2">
      <c r="B12" s="174" t="s">
        <v>5</v>
      </c>
      <c r="C12" s="46">
        <f t="shared" si="0"/>
        <v>1478</v>
      </c>
      <c r="D12" s="46">
        <f t="shared" si="1"/>
        <v>1315</v>
      </c>
      <c r="E12" s="46">
        <f t="shared" si="2"/>
        <v>147</v>
      </c>
      <c r="F12" s="47">
        <f t="shared" si="3"/>
        <v>0.8897158322056834</v>
      </c>
      <c r="G12" s="107">
        <v>36</v>
      </c>
      <c r="H12" s="107">
        <v>36</v>
      </c>
      <c r="I12" s="107">
        <v>0</v>
      </c>
      <c r="J12" s="48">
        <f t="shared" si="4"/>
        <v>1</v>
      </c>
      <c r="K12" s="49">
        <v>1406</v>
      </c>
      <c r="L12" s="50">
        <v>1249</v>
      </c>
      <c r="M12" s="49">
        <v>143</v>
      </c>
      <c r="N12" s="48">
        <f t="shared" si="5"/>
        <v>0.88833570412517782</v>
      </c>
      <c r="O12" s="49">
        <v>36</v>
      </c>
      <c r="P12" s="50">
        <v>30</v>
      </c>
      <c r="Q12" s="50">
        <v>4</v>
      </c>
      <c r="R12" s="48">
        <f t="shared" si="6"/>
        <v>2.2813688212927757E-2</v>
      </c>
      <c r="T12" s="49">
        <v>1400</v>
      </c>
      <c r="U12" s="196">
        <f t="shared" si="7"/>
        <v>6</v>
      </c>
      <c r="V12" s="197">
        <f t="shared" si="8"/>
        <v>4.2857142857142859E-3</v>
      </c>
      <c r="W12" s="50">
        <v>1270</v>
      </c>
      <c r="X12" s="196">
        <f t="shared" si="9"/>
        <v>-21</v>
      </c>
      <c r="Y12" s="197">
        <f t="shared" si="10"/>
        <v>-1.6535433070866142E-2</v>
      </c>
    </row>
    <row r="13" spans="2:25" ht="24.95" customHeight="1" x14ac:dyDescent="0.2">
      <c r="B13" s="174" t="s">
        <v>6</v>
      </c>
      <c r="C13" s="46">
        <f t="shared" si="0"/>
        <v>3783</v>
      </c>
      <c r="D13" s="46">
        <f t="shared" si="1"/>
        <v>3397</v>
      </c>
      <c r="E13" s="46">
        <f t="shared" si="2"/>
        <v>284</v>
      </c>
      <c r="F13" s="47">
        <f t="shared" si="3"/>
        <v>0.89796457837694954</v>
      </c>
      <c r="G13" s="107">
        <v>36</v>
      </c>
      <c r="H13" s="107">
        <v>34</v>
      </c>
      <c r="I13" s="107">
        <v>0</v>
      </c>
      <c r="J13" s="48">
        <f t="shared" si="4"/>
        <v>0.94444444444444442</v>
      </c>
      <c r="K13" s="49">
        <v>3472</v>
      </c>
      <c r="L13" s="50">
        <v>3095</v>
      </c>
      <c r="M13" s="49">
        <v>254</v>
      </c>
      <c r="N13" s="48">
        <f t="shared" si="5"/>
        <v>0.89141705069124422</v>
      </c>
      <c r="O13" s="49">
        <v>275</v>
      </c>
      <c r="P13" s="50">
        <v>268</v>
      </c>
      <c r="Q13" s="50">
        <v>30</v>
      </c>
      <c r="R13" s="48">
        <f t="shared" si="6"/>
        <v>7.8893141006770681E-2</v>
      </c>
      <c r="T13" s="49">
        <v>3458</v>
      </c>
      <c r="U13" s="196">
        <f t="shared" si="7"/>
        <v>14</v>
      </c>
      <c r="V13" s="197">
        <f t="shared" si="8"/>
        <v>4.048582995951417E-3</v>
      </c>
      <c r="W13" s="50">
        <v>3132</v>
      </c>
      <c r="X13" s="196">
        <f t="shared" si="9"/>
        <v>-37</v>
      </c>
      <c r="Y13" s="197">
        <f t="shared" si="10"/>
        <v>-1.1813537675606641E-2</v>
      </c>
    </row>
    <row r="14" spans="2:25" ht="24.95" customHeight="1" x14ac:dyDescent="0.2">
      <c r="B14" s="174" t="s">
        <v>7</v>
      </c>
      <c r="C14" s="46">
        <f t="shared" si="0"/>
        <v>1963</v>
      </c>
      <c r="D14" s="46">
        <f t="shared" si="1"/>
        <v>1887</v>
      </c>
      <c r="E14" s="46">
        <f t="shared" si="2"/>
        <v>116</v>
      </c>
      <c r="F14" s="47">
        <f t="shared" si="3"/>
        <v>0.96128374936321959</v>
      </c>
      <c r="G14" s="107">
        <v>41</v>
      </c>
      <c r="H14" s="107">
        <v>37</v>
      </c>
      <c r="I14" s="107">
        <v>0</v>
      </c>
      <c r="J14" s="48">
        <f t="shared" si="4"/>
        <v>0.90243902439024393</v>
      </c>
      <c r="K14" s="49">
        <v>1883</v>
      </c>
      <c r="L14" s="50">
        <v>1816</v>
      </c>
      <c r="M14" s="49">
        <v>114</v>
      </c>
      <c r="N14" s="48">
        <f t="shared" si="5"/>
        <v>0.96441848114710571</v>
      </c>
      <c r="O14" s="49">
        <v>39</v>
      </c>
      <c r="P14" s="50">
        <v>34</v>
      </c>
      <c r="Q14" s="50">
        <v>2</v>
      </c>
      <c r="R14" s="48">
        <f t="shared" si="6"/>
        <v>1.8018018018018018E-2</v>
      </c>
      <c r="T14" s="49">
        <v>1877</v>
      </c>
      <c r="U14" s="196">
        <f t="shared" si="7"/>
        <v>6</v>
      </c>
      <c r="V14" s="197">
        <f t="shared" si="8"/>
        <v>3.1965903036760787E-3</v>
      </c>
      <c r="W14" s="50">
        <v>1802</v>
      </c>
      <c r="X14" s="196">
        <f t="shared" si="9"/>
        <v>14</v>
      </c>
      <c r="Y14" s="197">
        <f t="shared" si="10"/>
        <v>7.7691453940066596E-3</v>
      </c>
    </row>
    <row r="15" spans="2:25" ht="24.95" customHeight="1" x14ac:dyDescent="0.2">
      <c r="B15" s="174" t="s">
        <v>8</v>
      </c>
      <c r="C15" s="46">
        <f t="shared" si="0"/>
        <v>4659</v>
      </c>
      <c r="D15" s="46">
        <f t="shared" si="1"/>
        <v>4275</v>
      </c>
      <c r="E15" s="46">
        <f t="shared" si="2"/>
        <v>269</v>
      </c>
      <c r="F15" s="47">
        <f t="shared" si="3"/>
        <v>0.91757887958789441</v>
      </c>
      <c r="G15" s="107">
        <v>63</v>
      </c>
      <c r="H15" s="107">
        <v>57</v>
      </c>
      <c r="I15" s="107">
        <v>0</v>
      </c>
      <c r="J15" s="48">
        <f t="shared" si="4"/>
        <v>0.90476190476190477</v>
      </c>
      <c r="K15" s="49">
        <v>4160</v>
      </c>
      <c r="L15" s="50">
        <v>3805</v>
      </c>
      <c r="M15" s="49">
        <v>251</v>
      </c>
      <c r="N15" s="48">
        <f t="shared" si="5"/>
        <v>0.91466346153846156</v>
      </c>
      <c r="O15" s="49">
        <v>436</v>
      </c>
      <c r="P15" s="50">
        <v>413</v>
      </c>
      <c r="Q15" s="50">
        <v>18</v>
      </c>
      <c r="R15" s="48">
        <f t="shared" si="6"/>
        <v>9.6608187134502921E-2</v>
      </c>
      <c r="T15" s="49">
        <v>4162</v>
      </c>
      <c r="U15" s="196">
        <f t="shared" si="7"/>
        <v>-2</v>
      </c>
      <c r="V15" s="197">
        <f t="shared" si="8"/>
        <v>-4.8053820278712159E-4</v>
      </c>
      <c r="W15" s="50">
        <v>3939</v>
      </c>
      <c r="X15" s="196">
        <f t="shared" si="9"/>
        <v>-134</v>
      </c>
      <c r="Y15" s="197">
        <f t="shared" si="10"/>
        <v>-3.4018786494034017E-2</v>
      </c>
    </row>
    <row r="16" spans="2:25" ht="24.95" customHeight="1" x14ac:dyDescent="0.2">
      <c r="B16" s="174" t="s">
        <v>9</v>
      </c>
      <c r="C16" s="46">
        <f t="shared" si="0"/>
        <v>2563</v>
      </c>
      <c r="D16" s="46">
        <f t="shared" si="1"/>
        <v>2399</v>
      </c>
      <c r="E16" s="46">
        <f t="shared" si="2"/>
        <v>166</v>
      </c>
      <c r="F16" s="47">
        <f t="shared" si="3"/>
        <v>0.93601248536870851</v>
      </c>
      <c r="G16" s="107">
        <v>50</v>
      </c>
      <c r="H16" s="107">
        <v>50</v>
      </c>
      <c r="I16" s="107">
        <v>0</v>
      </c>
      <c r="J16" s="48">
        <f t="shared" si="4"/>
        <v>1</v>
      </c>
      <c r="K16" s="49">
        <v>2148</v>
      </c>
      <c r="L16" s="50">
        <v>1994</v>
      </c>
      <c r="M16" s="49">
        <v>137</v>
      </c>
      <c r="N16" s="48">
        <f t="shared" si="5"/>
        <v>0.92830540037243947</v>
      </c>
      <c r="O16" s="49">
        <v>365</v>
      </c>
      <c r="P16" s="50">
        <v>355</v>
      </c>
      <c r="Q16" s="50">
        <v>29</v>
      </c>
      <c r="R16" s="48">
        <f t="shared" si="6"/>
        <v>0.14797832430179242</v>
      </c>
      <c r="T16" s="49">
        <v>2117</v>
      </c>
      <c r="U16" s="196">
        <f t="shared" si="7"/>
        <v>31</v>
      </c>
      <c r="V16" s="197">
        <f t="shared" si="8"/>
        <v>1.4643363249881908E-2</v>
      </c>
      <c r="W16" s="50">
        <v>1958</v>
      </c>
      <c r="X16" s="196">
        <f t="shared" si="9"/>
        <v>36</v>
      </c>
      <c r="Y16" s="197">
        <f t="shared" si="10"/>
        <v>1.8386108273748723E-2</v>
      </c>
    </row>
    <row r="17" spans="2:25" ht="24.95" customHeight="1" x14ac:dyDescent="0.2">
      <c r="B17" s="174" t="s">
        <v>10</v>
      </c>
      <c r="C17" s="46">
        <f t="shared" si="0"/>
        <v>1634</v>
      </c>
      <c r="D17" s="46">
        <f t="shared" si="1"/>
        <v>1541</v>
      </c>
      <c r="E17" s="46">
        <f t="shared" si="2"/>
        <v>115</v>
      </c>
      <c r="F17" s="47">
        <f t="shared" si="3"/>
        <v>0.94308445532435736</v>
      </c>
      <c r="G17" s="107">
        <v>47</v>
      </c>
      <c r="H17" s="107">
        <v>38</v>
      </c>
      <c r="I17" s="107">
        <v>0</v>
      </c>
      <c r="J17" s="48">
        <f t="shared" si="4"/>
        <v>0.80851063829787229</v>
      </c>
      <c r="K17" s="49">
        <v>1554</v>
      </c>
      <c r="L17" s="50">
        <v>1473</v>
      </c>
      <c r="M17" s="49">
        <v>115</v>
      </c>
      <c r="N17" s="48">
        <f t="shared" si="5"/>
        <v>0.94787644787644787</v>
      </c>
      <c r="O17" s="49">
        <v>33</v>
      </c>
      <c r="P17" s="50">
        <v>30</v>
      </c>
      <c r="Q17" s="50">
        <v>0</v>
      </c>
      <c r="R17" s="48">
        <f t="shared" si="6"/>
        <v>1.9467878001297859E-2</v>
      </c>
      <c r="T17" s="49">
        <v>1555</v>
      </c>
      <c r="U17" s="196">
        <f t="shared" si="7"/>
        <v>-1</v>
      </c>
      <c r="V17" s="197">
        <f t="shared" si="8"/>
        <v>-6.4308681672025725E-4</v>
      </c>
      <c r="W17" s="50">
        <v>1485</v>
      </c>
      <c r="X17" s="196">
        <f t="shared" si="9"/>
        <v>-12</v>
      </c>
      <c r="Y17" s="197">
        <f t="shared" si="10"/>
        <v>-8.0808080808080808E-3</v>
      </c>
    </row>
    <row r="18" spans="2:25" ht="24.95" customHeight="1" x14ac:dyDescent="0.2">
      <c r="B18" s="174" t="s">
        <v>11</v>
      </c>
      <c r="C18" s="46">
        <f t="shared" si="0"/>
        <v>4407</v>
      </c>
      <c r="D18" s="46">
        <f t="shared" si="1"/>
        <v>4132</v>
      </c>
      <c r="E18" s="46">
        <f t="shared" si="2"/>
        <v>315</v>
      </c>
      <c r="F18" s="47">
        <f t="shared" si="3"/>
        <v>0.93759927388245967</v>
      </c>
      <c r="G18" s="107">
        <v>53</v>
      </c>
      <c r="H18" s="107">
        <v>48</v>
      </c>
      <c r="I18" s="107">
        <v>1</v>
      </c>
      <c r="J18" s="48">
        <f t="shared" si="4"/>
        <v>0.90566037735849059</v>
      </c>
      <c r="K18" s="49">
        <v>4151</v>
      </c>
      <c r="L18" s="50">
        <v>3902</v>
      </c>
      <c r="M18" s="49">
        <v>308</v>
      </c>
      <c r="N18" s="48">
        <f t="shared" si="5"/>
        <v>0.94001445434834985</v>
      </c>
      <c r="O18" s="49">
        <v>203</v>
      </c>
      <c r="P18" s="50">
        <v>182</v>
      </c>
      <c r="Q18" s="50">
        <v>6</v>
      </c>
      <c r="R18" s="48">
        <f t="shared" si="6"/>
        <v>4.404646660212972E-2</v>
      </c>
      <c r="T18" s="49">
        <v>4185</v>
      </c>
      <c r="U18" s="196">
        <f t="shared" si="7"/>
        <v>-34</v>
      </c>
      <c r="V18" s="197">
        <f t="shared" si="8"/>
        <v>-8.1242532855436075E-3</v>
      </c>
      <c r="W18" s="50">
        <v>3944</v>
      </c>
      <c r="X18" s="196">
        <f t="shared" si="9"/>
        <v>-42</v>
      </c>
      <c r="Y18" s="197">
        <f t="shared" si="10"/>
        <v>-1.0649087221095335E-2</v>
      </c>
    </row>
    <row r="19" spans="2:25" ht="24.95" customHeight="1" x14ac:dyDescent="0.2">
      <c r="B19" s="174" t="s">
        <v>12</v>
      </c>
      <c r="C19" s="46">
        <f t="shared" si="0"/>
        <v>2911</v>
      </c>
      <c r="D19" s="46">
        <f t="shared" si="1"/>
        <v>2743</v>
      </c>
      <c r="E19" s="46">
        <f t="shared" si="2"/>
        <v>158</v>
      </c>
      <c r="F19" s="47">
        <f t="shared" si="3"/>
        <v>0.94228787358296118</v>
      </c>
      <c r="G19" s="107">
        <v>93</v>
      </c>
      <c r="H19" s="107">
        <v>87</v>
      </c>
      <c r="I19" s="107">
        <v>0</v>
      </c>
      <c r="J19" s="48">
        <f t="shared" si="4"/>
        <v>0.93548387096774188</v>
      </c>
      <c r="K19" s="49">
        <v>2480</v>
      </c>
      <c r="L19" s="50">
        <v>2331</v>
      </c>
      <c r="M19" s="49">
        <v>137</v>
      </c>
      <c r="N19" s="48">
        <f t="shared" si="5"/>
        <v>0.9399193548387097</v>
      </c>
      <c r="O19" s="49">
        <v>338</v>
      </c>
      <c r="P19" s="50">
        <v>325</v>
      </c>
      <c r="Q19" s="50">
        <v>21</v>
      </c>
      <c r="R19" s="48">
        <f t="shared" si="6"/>
        <v>0.11848341232227488</v>
      </c>
      <c r="T19" s="49">
        <v>2509</v>
      </c>
      <c r="U19" s="196">
        <f t="shared" si="7"/>
        <v>-29</v>
      </c>
      <c r="V19" s="197">
        <f t="shared" si="8"/>
        <v>-1.1558389796731766E-2</v>
      </c>
      <c r="W19" s="50">
        <v>2353</v>
      </c>
      <c r="X19" s="196">
        <f t="shared" si="9"/>
        <v>-22</v>
      </c>
      <c r="Y19" s="197">
        <f t="shared" si="10"/>
        <v>-9.3497662558436039E-3</v>
      </c>
    </row>
    <row r="20" spans="2:25" ht="24.95" customHeight="1" x14ac:dyDescent="0.2">
      <c r="B20" s="174" t="s">
        <v>13</v>
      </c>
      <c r="C20" s="46">
        <f t="shared" si="0"/>
        <v>1778</v>
      </c>
      <c r="D20" s="46">
        <f t="shared" si="1"/>
        <v>1620</v>
      </c>
      <c r="E20" s="46">
        <f t="shared" si="2"/>
        <v>134</v>
      </c>
      <c r="F20" s="47">
        <f t="shared" si="3"/>
        <v>0.91113610798650169</v>
      </c>
      <c r="G20" s="107">
        <v>80</v>
      </c>
      <c r="H20" s="107">
        <v>69</v>
      </c>
      <c r="I20" s="107">
        <v>0</v>
      </c>
      <c r="J20" s="48">
        <f t="shared" si="4"/>
        <v>0.86250000000000004</v>
      </c>
      <c r="K20" s="49">
        <v>1451</v>
      </c>
      <c r="L20" s="50">
        <v>1334</v>
      </c>
      <c r="M20" s="49">
        <v>118</v>
      </c>
      <c r="N20" s="48">
        <f t="shared" si="5"/>
        <v>0.91936595451412817</v>
      </c>
      <c r="O20" s="49">
        <v>247</v>
      </c>
      <c r="P20" s="50">
        <v>217</v>
      </c>
      <c r="Q20" s="50">
        <v>16</v>
      </c>
      <c r="R20" s="48">
        <f t="shared" si="6"/>
        <v>0.13395061728395061</v>
      </c>
      <c r="T20" s="49">
        <v>1436</v>
      </c>
      <c r="U20" s="196">
        <f t="shared" si="7"/>
        <v>15</v>
      </c>
      <c r="V20" s="197">
        <f t="shared" si="8"/>
        <v>1.0445682451253482E-2</v>
      </c>
      <c r="W20" s="50">
        <v>1317</v>
      </c>
      <c r="X20" s="196">
        <f t="shared" si="9"/>
        <v>17</v>
      </c>
      <c r="Y20" s="197">
        <f t="shared" si="10"/>
        <v>1.2908124525436599E-2</v>
      </c>
    </row>
    <row r="21" spans="2:25" ht="24.95" customHeight="1" x14ac:dyDescent="0.2">
      <c r="B21" s="28" t="s">
        <v>136</v>
      </c>
      <c r="C21" s="132">
        <f t="shared" si="0"/>
        <v>43198</v>
      </c>
      <c r="D21" s="132">
        <f t="shared" si="1"/>
        <v>39657</v>
      </c>
      <c r="E21" s="132">
        <f t="shared" si="2"/>
        <v>3130</v>
      </c>
      <c r="F21" s="133">
        <f t="shared" si="3"/>
        <v>0.91802861243576095</v>
      </c>
      <c r="G21" s="108">
        <f>SUM(G7:G20)</f>
        <v>753</v>
      </c>
      <c r="H21" s="108">
        <f>SUM(H7:H20)</f>
        <v>697</v>
      </c>
      <c r="I21" s="108">
        <f>SUM(I7:I20)</f>
        <v>1</v>
      </c>
      <c r="J21" s="134">
        <f t="shared" si="4"/>
        <v>0.92563081009296144</v>
      </c>
      <c r="K21" s="51">
        <f>SUM(K7:K20)</f>
        <v>37941</v>
      </c>
      <c r="L21" s="51">
        <f>SUM(L7:L20)</f>
        <v>35005</v>
      </c>
      <c r="M21" s="51">
        <f>SUM(M7:M20)</f>
        <v>2872</v>
      </c>
      <c r="N21" s="134">
        <f t="shared" si="5"/>
        <v>0.92261669434121396</v>
      </c>
      <c r="O21" s="51">
        <f>SUM(O7:O20)</f>
        <v>4504</v>
      </c>
      <c r="P21" s="51">
        <f>SUM(P7:P20)</f>
        <v>3955</v>
      </c>
      <c r="Q21" s="51">
        <f>SUM(Q7:Q20)</f>
        <v>257</v>
      </c>
      <c r="R21" s="134">
        <f t="shared" si="6"/>
        <v>9.9730186347933528E-2</v>
      </c>
      <c r="T21" s="51">
        <f>SUM(T7:T20)</f>
        <v>37907</v>
      </c>
      <c r="U21" s="196">
        <f t="shared" si="7"/>
        <v>34</v>
      </c>
      <c r="V21" s="197">
        <f t="shared" si="8"/>
        <v>8.9693196507241403E-4</v>
      </c>
      <c r="W21" s="51">
        <f>SUM(W7:W20)</f>
        <v>35348</v>
      </c>
      <c r="X21" s="196">
        <f t="shared" si="9"/>
        <v>-343</v>
      </c>
      <c r="Y21" s="197">
        <f t="shared" si="10"/>
        <v>-9.7035192938780129E-3</v>
      </c>
    </row>
  </sheetData>
  <sheetProtection formatCells="0" formatColumns="0" formatRows="0" selectLockedCells="1"/>
  <mergeCells count="14">
    <mergeCell ref="P5:R5"/>
    <mergeCell ref="O5:O6"/>
    <mergeCell ref="B2:R2"/>
    <mergeCell ref="B4:B6"/>
    <mergeCell ref="K4:N4"/>
    <mergeCell ref="O4:R4"/>
    <mergeCell ref="K5:K6"/>
    <mergeCell ref="L5:N5"/>
    <mergeCell ref="H5:J5"/>
    <mergeCell ref="C4:F4"/>
    <mergeCell ref="C5:C6"/>
    <mergeCell ref="G4:J4"/>
    <mergeCell ref="G5:G6"/>
    <mergeCell ref="D5:F5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71" orientation="landscape" r:id="rId1"/>
  <headerFooter alignWithMargins="0"/>
  <ignoredErrors>
    <ignoredError sqref="G21 K21 O21" unlocked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3998-B76C-4E1A-A16E-121210C99192}">
  <sheetPr>
    <pageSetUpPr fitToPage="1"/>
  </sheetPr>
  <dimension ref="A1:U21"/>
  <sheetViews>
    <sheetView view="pageBreakPreview" zoomScale="80" zoomScaleNormal="100" zoomScaleSheetLayoutView="80" workbookViewId="0">
      <selection activeCell="B3" sqref="B3"/>
    </sheetView>
  </sheetViews>
  <sheetFormatPr defaultRowHeight="12.75" x14ac:dyDescent="0.2"/>
  <cols>
    <col min="1" max="1" width="1.140625" style="4" customWidth="1"/>
    <col min="2" max="2" width="32.140625" style="4" customWidth="1"/>
    <col min="3" max="3" width="9.140625" style="76" customWidth="1"/>
    <col min="4" max="4" width="10.28515625" style="76" customWidth="1"/>
    <col min="5" max="5" width="9.28515625" style="76" customWidth="1"/>
    <col min="6" max="6" width="7.7109375" style="76" customWidth="1"/>
    <col min="7" max="7" width="9.140625" style="76" customWidth="1"/>
    <col min="8" max="8" width="9" style="76" customWidth="1"/>
    <col min="9" max="9" width="9.85546875" style="76" customWidth="1"/>
    <col min="10" max="10" width="9.28515625" style="76" customWidth="1"/>
    <col min="11" max="11" width="9" style="76" customWidth="1"/>
    <col min="12" max="12" width="8.28515625" style="76" customWidth="1"/>
    <col min="13" max="13" width="9" style="76" customWidth="1"/>
    <col min="14" max="14" width="7.7109375" style="76" customWidth="1"/>
    <col min="15" max="15" width="9.85546875" style="76" customWidth="1"/>
    <col min="16" max="17" width="7.7109375" style="76" customWidth="1"/>
    <col min="18" max="18" width="8.28515625" style="76" customWidth="1"/>
    <col min="19" max="19" width="7.7109375" style="76" customWidth="1"/>
    <col min="20" max="20" width="6.85546875" style="4" customWidth="1"/>
    <col min="21" max="21" width="11.42578125" style="4" bestFit="1" customWidth="1"/>
    <col min="22" max="16384" width="9.140625" style="4"/>
  </cols>
  <sheetData>
    <row r="1" spans="2:21" ht="13.5" customHeight="1" x14ac:dyDescent="0.3">
      <c r="B1" s="64"/>
      <c r="C1" s="73"/>
      <c r="D1" s="73"/>
      <c r="E1" s="73"/>
      <c r="F1" s="73"/>
      <c r="G1" s="73"/>
      <c r="H1" s="73"/>
      <c r="I1" s="73"/>
      <c r="J1" s="73"/>
      <c r="K1" s="73"/>
      <c r="L1" s="73"/>
      <c r="M1" s="74"/>
      <c r="N1" s="74"/>
      <c r="O1" s="74"/>
      <c r="P1" s="74"/>
      <c r="Q1" s="74"/>
      <c r="R1" s="74"/>
      <c r="S1" s="74"/>
    </row>
    <row r="2" spans="2:21" ht="23.25" customHeight="1" x14ac:dyDescent="0.2">
      <c r="B2" s="282" t="s">
        <v>89</v>
      </c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</row>
    <row r="3" spans="2:21" ht="16.5" customHeight="1" x14ac:dyDescent="0.3">
      <c r="B3" s="43"/>
      <c r="C3" s="75"/>
      <c r="D3" s="75"/>
      <c r="E3" s="75"/>
      <c r="F3" s="75"/>
      <c r="G3" s="75"/>
      <c r="H3" s="75"/>
      <c r="I3" s="75"/>
      <c r="J3" s="75"/>
      <c r="K3" s="74"/>
      <c r="L3" s="74"/>
      <c r="M3" s="74"/>
      <c r="N3" s="74"/>
      <c r="O3" s="74"/>
      <c r="P3" s="272"/>
      <c r="Q3" s="272"/>
      <c r="R3" s="272"/>
      <c r="S3" s="272"/>
    </row>
    <row r="4" spans="2:21" ht="15" customHeight="1" x14ac:dyDescent="0.2">
      <c r="B4" s="287" t="s">
        <v>14</v>
      </c>
      <c r="C4" s="268" t="s">
        <v>79</v>
      </c>
      <c r="D4" s="271" t="s">
        <v>80</v>
      </c>
      <c r="E4" s="283" t="s">
        <v>88</v>
      </c>
      <c r="F4" s="284"/>
      <c r="G4" s="284"/>
      <c r="H4" s="284"/>
      <c r="I4" s="284"/>
      <c r="J4" s="284"/>
      <c r="K4" s="284"/>
      <c r="L4" s="284"/>
      <c r="M4" s="284"/>
      <c r="N4" s="284"/>
      <c r="O4" s="284"/>
      <c r="P4" s="284"/>
      <c r="Q4" s="284"/>
      <c r="R4" s="284"/>
      <c r="S4" s="285"/>
    </row>
    <row r="5" spans="2:21" ht="15.75" customHeight="1" x14ac:dyDescent="0.2">
      <c r="B5" s="287"/>
      <c r="C5" s="324"/>
      <c r="D5" s="324"/>
      <c r="E5" s="268" t="s">
        <v>15</v>
      </c>
      <c r="F5" s="268" t="s">
        <v>81</v>
      </c>
      <c r="G5" s="325" t="s">
        <v>26</v>
      </c>
      <c r="H5" s="268" t="s">
        <v>82</v>
      </c>
      <c r="I5" s="325" t="s">
        <v>26</v>
      </c>
      <c r="J5" s="296" t="s">
        <v>57</v>
      </c>
      <c r="K5" s="297"/>
      <c r="L5" s="297"/>
      <c r="M5" s="297"/>
      <c r="N5" s="297"/>
      <c r="O5" s="297"/>
      <c r="P5" s="297"/>
      <c r="Q5" s="297"/>
      <c r="R5" s="297"/>
      <c r="S5" s="298"/>
    </row>
    <row r="6" spans="2:21" ht="155.25" customHeight="1" thickBot="1" x14ac:dyDescent="0.25">
      <c r="B6" s="287"/>
      <c r="C6" s="324"/>
      <c r="D6" s="324"/>
      <c r="E6" s="324"/>
      <c r="F6" s="324"/>
      <c r="G6" s="324"/>
      <c r="H6" s="324"/>
      <c r="I6" s="324"/>
      <c r="J6" s="36" t="s">
        <v>83</v>
      </c>
      <c r="K6" s="32" t="s">
        <v>26</v>
      </c>
      <c r="L6" s="36" t="s">
        <v>84</v>
      </c>
      <c r="M6" s="32" t="s">
        <v>26</v>
      </c>
      <c r="N6" s="36" t="s">
        <v>85</v>
      </c>
      <c r="O6" s="32" t="s">
        <v>26</v>
      </c>
      <c r="P6" s="36" t="s">
        <v>86</v>
      </c>
      <c r="Q6" s="32" t="s">
        <v>26</v>
      </c>
      <c r="R6" s="36" t="s">
        <v>87</v>
      </c>
      <c r="S6" s="32" t="s">
        <v>26</v>
      </c>
    </row>
    <row r="7" spans="2:21" ht="24.95" customHeight="1" thickBot="1" x14ac:dyDescent="0.3">
      <c r="B7" s="174" t="s">
        <v>0</v>
      </c>
      <c r="C7" s="14">
        <v>40</v>
      </c>
      <c r="D7" s="68">
        <f>C7/'8. Кол-во гос.органов'!C6</f>
        <v>0.93023255813953487</v>
      </c>
      <c r="E7" s="65">
        <f>F7+H7</f>
        <v>1955</v>
      </c>
      <c r="F7" s="109">
        <v>676</v>
      </c>
      <c r="G7" s="68">
        <f>F7/E7</f>
        <v>0.34578005115089516</v>
      </c>
      <c r="H7" s="109">
        <v>1279</v>
      </c>
      <c r="I7" s="68">
        <f>H7/E7</f>
        <v>0.65421994884910484</v>
      </c>
      <c r="J7" s="109">
        <v>1169</v>
      </c>
      <c r="K7" s="68">
        <f>J7/E7</f>
        <v>0.59795396419437341</v>
      </c>
      <c r="L7" s="109">
        <v>520</v>
      </c>
      <c r="M7" s="68">
        <f>L7/E7</f>
        <v>0.26598465473145783</v>
      </c>
      <c r="N7" s="109">
        <v>216</v>
      </c>
      <c r="O7" s="68">
        <f>N7/E7</f>
        <v>0.11048593350383631</v>
      </c>
      <c r="P7" s="109">
        <v>50</v>
      </c>
      <c r="Q7" s="68">
        <f>P7/E7</f>
        <v>2.557544757033248E-2</v>
      </c>
      <c r="R7" s="109">
        <v>0</v>
      </c>
      <c r="S7" s="68">
        <f>R7/E7</f>
        <v>0</v>
      </c>
      <c r="U7" s="77" t="b">
        <f>F7+H7=J7+L7+N7+P7+R7</f>
        <v>1</v>
      </c>
    </row>
    <row r="8" spans="2:21" ht="24.95" customHeight="1" thickBot="1" x14ac:dyDescent="0.3">
      <c r="B8" s="174" t="s">
        <v>1</v>
      </c>
      <c r="C8" s="14">
        <v>24</v>
      </c>
      <c r="D8" s="68">
        <f>C8/'8. Кол-во гос.органов'!C7</f>
        <v>0.96</v>
      </c>
      <c r="E8" s="65">
        <f t="shared" ref="E8:E21" si="0">F8+H8</f>
        <v>571</v>
      </c>
      <c r="F8" s="109">
        <v>200</v>
      </c>
      <c r="G8" s="68">
        <f t="shared" ref="G8:G21" si="1">F8/E8</f>
        <v>0.35026269702276708</v>
      </c>
      <c r="H8" s="109">
        <v>371</v>
      </c>
      <c r="I8" s="68">
        <f t="shared" ref="I8:I21" si="2">H8/E8</f>
        <v>0.64973730297723298</v>
      </c>
      <c r="J8" s="109">
        <v>229</v>
      </c>
      <c r="K8" s="68">
        <f t="shared" ref="K8:K21" si="3">J8/E8</f>
        <v>0.40105078809106831</v>
      </c>
      <c r="L8" s="109">
        <v>189</v>
      </c>
      <c r="M8" s="68">
        <f t="shared" ref="M8:M21" si="4">L8/E8</f>
        <v>0.3309982486865149</v>
      </c>
      <c r="N8" s="109">
        <v>148</v>
      </c>
      <c r="O8" s="68">
        <f t="shared" ref="O8:O21" si="5">N8/E8</f>
        <v>0.25919439579684761</v>
      </c>
      <c r="P8" s="109">
        <v>3</v>
      </c>
      <c r="Q8" s="68">
        <f t="shared" ref="Q8:Q21" si="6">P8/E8</f>
        <v>5.2539404553415062E-3</v>
      </c>
      <c r="R8" s="109">
        <v>2</v>
      </c>
      <c r="S8" s="68">
        <f t="shared" ref="S8:S21" si="7">R8/E8</f>
        <v>3.5026269702276708E-3</v>
      </c>
      <c r="U8" s="77" t="b">
        <f t="shared" ref="U8:U21" si="8">F8+H8=J8+L8+N8+P8+R8</f>
        <v>1</v>
      </c>
    </row>
    <row r="9" spans="2:21" ht="24.95" customHeight="1" thickBot="1" x14ac:dyDescent="0.3">
      <c r="B9" s="174" t="s">
        <v>2</v>
      </c>
      <c r="C9" s="14">
        <v>22</v>
      </c>
      <c r="D9" s="68">
        <f>C9/'8. Кол-во гос.органов'!C8</f>
        <v>0.95652173913043481</v>
      </c>
      <c r="E9" s="65">
        <f t="shared" si="0"/>
        <v>328</v>
      </c>
      <c r="F9" s="109">
        <v>162</v>
      </c>
      <c r="G9" s="68">
        <f t="shared" si="1"/>
        <v>0.49390243902439024</v>
      </c>
      <c r="H9" s="109">
        <v>166</v>
      </c>
      <c r="I9" s="68">
        <f t="shared" si="2"/>
        <v>0.50609756097560976</v>
      </c>
      <c r="J9" s="109">
        <v>215</v>
      </c>
      <c r="K9" s="68">
        <f t="shared" si="3"/>
        <v>0.65548780487804881</v>
      </c>
      <c r="L9" s="109">
        <v>81</v>
      </c>
      <c r="M9" s="68">
        <f t="shared" si="4"/>
        <v>0.24695121951219512</v>
      </c>
      <c r="N9" s="109">
        <v>32</v>
      </c>
      <c r="O9" s="68">
        <f t="shared" si="5"/>
        <v>9.7560975609756101E-2</v>
      </c>
      <c r="P9" s="109">
        <v>0</v>
      </c>
      <c r="Q9" s="68">
        <f t="shared" si="6"/>
        <v>0</v>
      </c>
      <c r="R9" s="109">
        <v>0</v>
      </c>
      <c r="S9" s="68">
        <f t="shared" si="7"/>
        <v>0</v>
      </c>
      <c r="U9" s="77" t="b">
        <f t="shared" si="8"/>
        <v>1</v>
      </c>
    </row>
    <row r="10" spans="2:21" ht="24.95" customHeight="1" thickBot="1" x14ac:dyDescent="0.3">
      <c r="B10" s="174" t="s">
        <v>3</v>
      </c>
      <c r="C10" s="14">
        <v>40</v>
      </c>
      <c r="D10" s="68">
        <f>C10/'8. Кол-во гос.органов'!C9</f>
        <v>0.76923076923076927</v>
      </c>
      <c r="E10" s="65">
        <f t="shared" si="0"/>
        <v>2387</v>
      </c>
      <c r="F10" s="109">
        <v>871</v>
      </c>
      <c r="G10" s="68">
        <f t="shared" si="1"/>
        <v>0.36489317134478427</v>
      </c>
      <c r="H10" s="109">
        <v>1516</v>
      </c>
      <c r="I10" s="68">
        <f t="shared" si="2"/>
        <v>0.63510682865521573</v>
      </c>
      <c r="J10" s="109">
        <v>811</v>
      </c>
      <c r="K10" s="68">
        <f t="shared" si="3"/>
        <v>0.33975701717637202</v>
      </c>
      <c r="L10" s="109">
        <v>296</v>
      </c>
      <c r="M10" s="68">
        <f t="shared" si="4"/>
        <v>0.12400502723083369</v>
      </c>
      <c r="N10" s="109">
        <v>1274</v>
      </c>
      <c r="O10" s="68">
        <f t="shared" si="5"/>
        <v>0.53372434017595305</v>
      </c>
      <c r="P10" s="109">
        <v>2</v>
      </c>
      <c r="Q10" s="68">
        <f t="shared" si="6"/>
        <v>8.378718056137411E-4</v>
      </c>
      <c r="R10" s="109">
        <v>4</v>
      </c>
      <c r="S10" s="68">
        <f t="shared" si="7"/>
        <v>1.6757436112274822E-3</v>
      </c>
      <c r="U10" s="77" t="b">
        <f t="shared" si="8"/>
        <v>1</v>
      </c>
    </row>
    <row r="11" spans="2:21" ht="24.95" customHeight="1" thickBot="1" x14ac:dyDescent="0.3">
      <c r="B11" s="174" t="s">
        <v>4</v>
      </c>
      <c r="C11" s="14">
        <v>28</v>
      </c>
      <c r="D11" s="68">
        <f>C11/'8. Кол-во гос.органов'!C10</f>
        <v>0.96551724137931039</v>
      </c>
      <c r="E11" s="65">
        <f t="shared" si="0"/>
        <v>469</v>
      </c>
      <c r="F11" s="109">
        <v>127</v>
      </c>
      <c r="G11" s="68">
        <f t="shared" si="1"/>
        <v>0.27078891257995735</v>
      </c>
      <c r="H11" s="109">
        <v>342</v>
      </c>
      <c r="I11" s="68">
        <f t="shared" si="2"/>
        <v>0.72921108742004259</v>
      </c>
      <c r="J11" s="109">
        <v>142</v>
      </c>
      <c r="K11" s="68">
        <f t="shared" si="3"/>
        <v>0.30277185501066101</v>
      </c>
      <c r="L11" s="109">
        <v>118</v>
      </c>
      <c r="M11" s="68">
        <f t="shared" si="4"/>
        <v>0.25159914712153519</v>
      </c>
      <c r="N11" s="109">
        <v>178</v>
      </c>
      <c r="O11" s="68">
        <f t="shared" si="5"/>
        <v>0.3795309168443497</v>
      </c>
      <c r="P11" s="109">
        <v>31</v>
      </c>
      <c r="Q11" s="68">
        <f t="shared" si="6"/>
        <v>6.6098081023454158E-2</v>
      </c>
      <c r="R11" s="109">
        <v>0</v>
      </c>
      <c r="S11" s="68">
        <f t="shared" si="7"/>
        <v>0</v>
      </c>
      <c r="U11" s="77" t="b">
        <f t="shared" si="8"/>
        <v>1</v>
      </c>
    </row>
    <row r="12" spans="2:21" ht="24.95" customHeight="1" thickBot="1" x14ac:dyDescent="0.3">
      <c r="B12" s="174" t="s">
        <v>5</v>
      </c>
      <c r="C12" s="33">
        <v>24</v>
      </c>
      <c r="D12" s="68">
        <f>C12/'8. Кол-во гос.органов'!C11</f>
        <v>1</v>
      </c>
      <c r="E12" s="65">
        <f t="shared" si="0"/>
        <v>678</v>
      </c>
      <c r="F12" s="112">
        <v>288</v>
      </c>
      <c r="G12" s="68">
        <f t="shared" si="1"/>
        <v>0.4247787610619469</v>
      </c>
      <c r="H12" s="54">
        <v>390</v>
      </c>
      <c r="I12" s="68">
        <f t="shared" si="2"/>
        <v>0.5752212389380531</v>
      </c>
      <c r="J12" s="54">
        <v>520</v>
      </c>
      <c r="K12" s="68">
        <f t="shared" si="3"/>
        <v>0.76696165191740417</v>
      </c>
      <c r="L12" s="54">
        <v>134</v>
      </c>
      <c r="M12" s="68">
        <f t="shared" si="4"/>
        <v>0.19764011799410031</v>
      </c>
      <c r="N12" s="109">
        <v>17</v>
      </c>
      <c r="O12" s="68">
        <f t="shared" si="5"/>
        <v>2.5073746312684365E-2</v>
      </c>
      <c r="P12" s="109">
        <v>7</v>
      </c>
      <c r="Q12" s="68">
        <f t="shared" si="6"/>
        <v>1.0324483775811209E-2</v>
      </c>
      <c r="R12" s="109">
        <v>0</v>
      </c>
      <c r="S12" s="68">
        <f t="shared" si="7"/>
        <v>0</v>
      </c>
      <c r="U12" s="77" t="b">
        <f t="shared" si="8"/>
        <v>1</v>
      </c>
    </row>
    <row r="13" spans="2:21" ht="24.95" customHeight="1" thickBot="1" x14ac:dyDescent="0.3">
      <c r="B13" s="174" t="s">
        <v>6</v>
      </c>
      <c r="C13" s="14">
        <v>33</v>
      </c>
      <c r="D13" s="68">
        <f>C13/'8. Кол-во гос.органов'!C12</f>
        <v>0.86842105263157898</v>
      </c>
      <c r="E13" s="65">
        <f t="shared" si="0"/>
        <v>3711</v>
      </c>
      <c r="F13" s="109">
        <v>1545</v>
      </c>
      <c r="G13" s="68">
        <f t="shared" si="1"/>
        <v>0.41632983023443815</v>
      </c>
      <c r="H13" s="109">
        <v>2166</v>
      </c>
      <c r="I13" s="68">
        <f t="shared" si="2"/>
        <v>0.58367016976556185</v>
      </c>
      <c r="J13" s="109">
        <v>3332</v>
      </c>
      <c r="K13" s="68">
        <f t="shared" si="3"/>
        <v>0.89787119374831581</v>
      </c>
      <c r="L13" s="109">
        <v>2</v>
      </c>
      <c r="M13" s="68">
        <f t="shared" si="4"/>
        <v>5.3893829156561571E-4</v>
      </c>
      <c r="N13" s="109">
        <v>377</v>
      </c>
      <c r="O13" s="68">
        <f t="shared" si="5"/>
        <v>0.10158986796011857</v>
      </c>
      <c r="P13" s="109">
        <v>0</v>
      </c>
      <c r="Q13" s="68">
        <f t="shared" si="6"/>
        <v>0</v>
      </c>
      <c r="R13" s="109">
        <v>0</v>
      </c>
      <c r="S13" s="68">
        <f t="shared" si="7"/>
        <v>0</v>
      </c>
      <c r="U13" s="77" t="b">
        <f t="shared" si="8"/>
        <v>1</v>
      </c>
    </row>
    <row r="14" spans="2:21" ht="24.95" customHeight="1" thickBot="1" x14ac:dyDescent="0.3">
      <c r="B14" s="174" t="s">
        <v>7</v>
      </c>
      <c r="C14" s="14">
        <v>33</v>
      </c>
      <c r="D14" s="68">
        <f>C14/'8. Кол-во гос.органов'!C13</f>
        <v>1</v>
      </c>
      <c r="E14" s="65">
        <f t="shared" si="0"/>
        <v>1192</v>
      </c>
      <c r="F14" s="109">
        <v>370</v>
      </c>
      <c r="G14" s="68">
        <f t="shared" si="1"/>
        <v>0.31040268456375841</v>
      </c>
      <c r="H14" s="109">
        <v>822</v>
      </c>
      <c r="I14" s="68">
        <f t="shared" si="2"/>
        <v>0.68959731543624159</v>
      </c>
      <c r="J14" s="109">
        <v>711</v>
      </c>
      <c r="K14" s="68">
        <f t="shared" si="3"/>
        <v>0.59647651006711411</v>
      </c>
      <c r="L14" s="109">
        <v>223</v>
      </c>
      <c r="M14" s="68">
        <f t="shared" si="4"/>
        <v>0.18708053691275167</v>
      </c>
      <c r="N14" s="109">
        <v>255</v>
      </c>
      <c r="O14" s="68">
        <f t="shared" si="5"/>
        <v>0.21392617449664431</v>
      </c>
      <c r="P14" s="109">
        <v>3</v>
      </c>
      <c r="Q14" s="68">
        <f t="shared" si="6"/>
        <v>2.5167785234899327E-3</v>
      </c>
      <c r="R14" s="109">
        <v>0</v>
      </c>
      <c r="S14" s="68">
        <f t="shared" si="7"/>
        <v>0</v>
      </c>
      <c r="U14" s="77" t="b">
        <f t="shared" si="8"/>
        <v>1</v>
      </c>
    </row>
    <row r="15" spans="2:21" ht="24.95" customHeight="1" thickBot="1" x14ac:dyDescent="0.3">
      <c r="B15" s="174" t="s">
        <v>8</v>
      </c>
      <c r="C15" s="14">
        <v>43</v>
      </c>
      <c r="D15" s="68">
        <f>C15/'8. Кол-во гос.органов'!C14</f>
        <v>0.9555555555555556</v>
      </c>
      <c r="E15" s="65">
        <f t="shared" si="0"/>
        <v>3032</v>
      </c>
      <c r="F15" s="109">
        <v>864</v>
      </c>
      <c r="G15" s="68">
        <f t="shared" si="1"/>
        <v>0.28496042216358841</v>
      </c>
      <c r="H15" s="109">
        <v>2168</v>
      </c>
      <c r="I15" s="68">
        <f t="shared" si="2"/>
        <v>0.71503957783641159</v>
      </c>
      <c r="J15" s="109">
        <v>1806</v>
      </c>
      <c r="K15" s="68">
        <f t="shared" si="3"/>
        <v>0.59564643799472294</v>
      </c>
      <c r="L15" s="109">
        <v>440</v>
      </c>
      <c r="M15" s="68">
        <f t="shared" si="4"/>
        <v>0.14511873350923482</v>
      </c>
      <c r="N15" s="109">
        <v>723</v>
      </c>
      <c r="O15" s="68">
        <f t="shared" si="5"/>
        <v>0.23845646437994722</v>
      </c>
      <c r="P15" s="109">
        <v>62</v>
      </c>
      <c r="Q15" s="68">
        <f t="shared" si="6"/>
        <v>2.0448548812664908E-2</v>
      </c>
      <c r="R15" s="109">
        <v>1</v>
      </c>
      <c r="S15" s="68">
        <f t="shared" si="7"/>
        <v>3.2981530343007914E-4</v>
      </c>
      <c r="U15" s="77" t="b">
        <f t="shared" si="8"/>
        <v>1</v>
      </c>
    </row>
    <row r="16" spans="2:21" ht="24.95" customHeight="1" thickBot="1" x14ac:dyDescent="0.3">
      <c r="B16" s="174" t="s">
        <v>9</v>
      </c>
      <c r="C16" s="14">
        <v>32</v>
      </c>
      <c r="D16" s="68">
        <f>C16/'8. Кол-во гос.органов'!C15</f>
        <v>1</v>
      </c>
      <c r="E16" s="65">
        <f t="shared" si="0"/>
        <v>687</v>
      </c>
      <c r="F16" s="109">
        <v>329</v>
      </c>
      <c r="G16" s="68">
        <f t="shared" si="1"/>
        <v>0.47889374090247455</v>
      </c>
      <c r="H16" s="109">
        <v>358</v>
      </c>
      <c r="I16" s="68">
        <f t="shared" si="2"/>
        <v>0.5211062590975255</v>
      </c>
      <c r="J16" s="109">
        <v>233</v>
      </c>
      <c r="K16" s="68">
        <f t="shared" si="3"/>
        <v>0.33915574963609896</v>
      </c>
      <c r="L16" s="109">
        <v>312</v>
      </c>
      <c r="M16" s="68">
        <f t="shared" si="4"/>
        <v>0.45414847161572053</v>
      </c>
      <c r="N16" s="109">
        <v>130</v>
      </c>
      <c r="O16" s="68">
        <f t="shared" si="5"/>
        <v>0.18922852983988356</v>
      </c>
      <c r="P16" s="109">
        <v>11</v>
      </c>
      <c r="Q16" s="68">
        <f t="shared" si="6"/>
        <v>1.6011644832605532E-2</v>
      </c>
      <c r="R16" s="109">
        <v>1</v>
      </c>
      <c r="S16" s="68">
        <f t="shared" si="7"/>
        <v>1.455604075691412E-3</v>
      </c>
      <c r="U16" s="77" t="b">
        <f t="shared" si="8"/>
        <v>1</v>
      </c>
    </row>
    <row r="17" spans="1:21" ht="24.95" customHeight="1" thickBot="1" x14ac:dyDescent="0.3">
      <c r="B17" s="174" t="s">
        <v>10</v>
      </c>
      <c r="C17" s="14">
        <v>22</v>
      </c>
      <c r="D17" s="68">
        <f>C17/'8. Кол-во гос.органов'!C16</f>
        <v>0.6875</v>
      </c>
      <c r="E17" s="65">
        <f t="shared" si="0"/>
        <v>237</v>
      </c>
      <c r="F17" s="109">
        <v>58</v>
      </c>
      <c r="G17" s="68">
        <f t="shared" si="1"/>
        <v>0.24472573839662448</v>
      </c>
      <c r="H17" s="109">
        <v>179</v>
      </c>
      <c r="I17" s="68">
        <f t="shared" si="2"/>
        <v>0.75527426160337552</v>
      </c>
      <c r="J17" s="109">
        <v>120</v>
      </c>
      <c r="K17" s="68">
        <f t="shared" si="3"/>
        <v>0.50632911392405067</v>
      </c>
      <c r="L17" s="109">
        <v>9</v>
      </c>
      <c r="M17" s="68">
        <f t="shared" si="4"/>
        <v>3.7974683544303799E-2</v>
      </c>
      <c r="N17" s="109">
        <v>108</v>
      </c>
      <c r="O17" s="68">
        <f t="shared" si="5"/>
        <v>0.45569620253164556</v>
      </c>
      <c r="P17" s="109">
        <v>0</v>
      </c>
      <c r="Q17" s="68">
        <f t="shared" si="6"/>
        <v>0</v>
      </c>
      <c r="R17" s="109">
        <v>0</v>
      </c>
      <c r="S17" s="68">
        <f t="shared" si="7"/>
        <v>0</v>
      </c>
      <c r="U17" s="77" t="b">
        <f t="shared" si="8"/>
        <v>1</v>
      </c>
    </row>
    <row r="18" spans="1:21" ht="24.95" customHeight="1" thickBot="1" x14ac:dyDescent="0.3">
      <c r="A18" s="16"/>
      <c r="B18" s="174" t="s">
        <v>11</v>
      </c>
      <c r="C18" s="14">
        <v>35</v>
      </c>
      <c r="D18" s="68">
        <f>C18/'8. Кол-во гос.органов'!C17</f>
        <v>0.89743589743589747</v>
      </c>
      <c r="E18" s="65">
        <f t="shared" si="0"/>
        <v>2741</v>
      </c>
      <c r="F18" s="109">
        <v>968</v>
      </c>
      <c r="G18" s="68">
        <f t="shared" si="1"/>
        <v>0.35315578256110908</v>
      </c>
      <c r="H18" s="109">
        <v>1773</v>
      </c>
      <c r="I18" s="68">
        <f t="shared" si="2"/>
        <v>0.64684421743889087</v>
      </c>
      <c r="J18" s="109">
        <v>2510</v>
      </c>
      <c r="K18" s="68">
        <f t="shared" si="3"/>
        <v>0.9157241882524626</v>
      </c>
      <c r="L18" s="109">
        <v>35</v>
      </c>
      <c r="M18" s="68">
        <f t="shared" si="4"/>
        <v>1.2769062385990515E-2</v>
      </c>
      <c r="N18" s="109">
        <v>193</v>
      </c>
      <c r="O18" s="68">
        <f t="shared" si="5"/>
        <v>7.0412258299890548E-2</v>
      </c>
      <c r="P18" s="109">
        <v>3</v>
      </c>
      <c r="Q18" s="68">
        <f t="shared" si="6"/>
        <v>1.0944910616563297E-3</v>
      </c>
      <c r="R18" s="109">
        <v>0</v>
      </c>
      <c r="S18" s="68">
        <f t="shared" si="7"/>
        <v>0</v>
      </c>
      <c r="U18" s="77" t="b">
        <f t="shared" si="8"/>
        <v>1</v>
      </c>
    </row>
    <row r="19" spans="1:21" ht="24.95" customHeight="1" thickBot="1" x14ac:dyDescent="0.3">
      <c r="B19" s="174" t="s">
        <v>12</v>
      </c>
      <c r="C19" s="14">
        <v>28</v>
      </c>
      <c r="D19" s="68">
        <f>C19/'8. Кол-во гос.органов'!C18</f>
        <v>0.7</v>
      </c>
      <c r="E19" s="65">
        <f t="shared" si="0"/>
        <v>529</v>
      </c>
      <c r="F19" s="109">
        <v>180</v>
      </c>
      <c r="G19" s="68">
        <f t="shared" si="1"/>
        <v>0.34026465028355385</v>
      </c>
      <c r="H19" s="109">
        <v>349</v>
      </c>
      <c r="I19" s="68">
        <f t="shared" si="2"/>
        <v>0.6597353497164461</v>
      </c>
      <c r="J19" s="109">
        <v>472</v>
      </c>
      <c r="K19" s="68">
        <f t="shared" si="3"/>
        <v>0.89224952741020791</v>
      </c>
      <c r="L19" s="109">
        <v>0</v>
      </c>
      <c r="M19" s="68">
        <f t="shared" si="4"/>
        <v>0</v>
      </c>
      <c r="N19" s="109">
        <v>50</v>
      </c>
      <c r="O19" s="68">
        <f t="shared" si="5"/>
        <v>9.4517958412098299E-2</v>
      </c>
      <c r="P19" s="109">
        <v>6</v>
      </c>
      <c r="Q19" s="68">
        <f t="shared" si="6"/>
        <v>1.1342155009451797E-2</v>
      </c>
      <c r="R19" s="109">
        <v>1</v>
      </c>
      <c r="S19" s="68">
        <f t="shared" si="7"/>
        <v>1.890359168241966E-3</v>
      </c>
      <c r="U19" s="77" t="b">
        <f t="shared" si="8"/>
        <v>1</v>
      </c>
    </row>
    <row r="20" spans="1:21" ht="24.95" customHeight="1" thickBot="1" x14ac:dyDescent="0.3">
      <c r="B20" s="174" t="s">
        <v>13</v>
      </c>
      <c r="C20" s="14">
        <v>24</v>
      </c>
      <c r="D20" s="68">
        <f>C20/'8. Кол-во гос.органов'!C19</f>
        <v>1</v>
      </c>
      <c r="E20" s="65">
        <f t="shared" si="0"/>
        <v>527</v>
      </c>
      <c r="F20" s="109">
        <v>211</v>
      </c>
      <c r="G20" s="68">
        <f t="shared" si="1"/>
        <v>0.40037950664136623</v>
      </c>
      <c r="H20" s="109">
        <v>316</v>
      </c>
      <c r="I20" s="68">
        <f t="shared" si="2"/>
        <v>0.59962049335863377</v>
      </c>
      <c r="J20" s="109">
        <v>209</v>
      </c>
      <c r="K20" s="68">
        <f t="shared" si="3"/>
        <v>0.396584440227704</v>
      </c>
      <c r="L20" s="109">
        <v>51</v>
      </c>
      <c r="M20" s="68">
        <f t="shared" si="4"/>
        <v>9.6774193548387094E-2</v>
      </c>
      <c r="N20" s="109">
        <v>267</v>
      </c>
      <c r="O20" s="68">
        <f t="shared" si="5"/>
        <v>0.50664136622390887</v>
      </c>
      <c r="P20" s="109">
        <v>0</v>
      </c>
      <c r="Q20" s="68">
        <f t="shared" si="6"/>
        <v>0</v>
      </c>
      <c r="R20" s="109">
        <v>0</v>
      </c>
      <c r="S20" s="68">
        <f t="shared" si="7"/>
        <v>0</v>
      </c>
      <c r="U20" s="77" t="b">
        <f t="shared" si="8"/>
        <v>1</v>
      </c>
    </row>
    <row r="21" spans="1:21" ht="24.95" customHeight="1" thickBot="1" x14ac:dyDescent="0.3">
      <c r="B21" s="173" t="s">
        <v>16</v>
      </c>
      <c r="C21" s="13">
        <f>SUM(C7:C20)</f>
        <v>428</v>
      </c>
      <c r="D21" s="141">
        <f>C21/'8. Кол-во гос.органов'!C20</f>
        <v>0.89352818371607512</v>
      </c>
      <c r="E21" s="150">
        <f t="shared" si="0"/>
        <v>19044</v>
      </c>
      <c r="F21" s="11">
        <f>SUM(F7:F20)</f>
        <v>6849</v>
      </c>
      <c r="G21" s="141">
        <f t="shared" si="1"/>
        <v>0.35964083175803402</v>
      </c>
      <c r="H21" s="11">
        <f>SUM(H7:H20)</f>
        <v>12195</v>
      </c>
      <c r="I21" s="141">
        <f t="shared" si="2"/>
        <v>0.64035916824196593</v>
      </c>
      <c r="J21" s="11">
        <f>SUM(J7:J20)</f>
        <v>12479</v>
      </c>
      <c r="K21" s="141">
        <f t="shared" si="3"/>
        <v>0.65527200168031929</v>
      </c>
      <c r="L21" s="11">
        <f>SUM(L7:L20)</f>
        <v>2410</v>
      </c>
      <c r="M21" s="141">
        <f t="shared" si="4"/>
        <v>0.12654904431842051</v>
      </c>
      <c r="N21" s="11">
        <f>SUM(N7:N20)</f>
        <v>3968</v>
      </c>
      <c r="O21" s="141">
        <f t="shared" si="5"/>
        <v>0.20835958832178114</v>
      </c>
      <c r="P21" s="11">
        <f>SUM(P7:P20)</f>
        <v>178</v>
      </c>
      <c r="Q21" s="141">
        <f t="shared" si="6"/>
        <v>9.346775887418609E-3</v>
      </c>
      <c r="R21" s="11">
        <f>SUM(R7:R20)</f>
        <v>9</v>
      </c>
      <c r="S21" s="141">
        <f t="shared" si="7"/>
        <v>4.7258979206049151E-4</v>
      </c>
      <c r="U21" s="77" t="b">
        <f t="shared" si="8"/>
        <v>1</v>
      </c>
    </row>
  </sheetData>
  <sheetProtection formatCells="0" formatColumns="0" formatRows="0" selectLockedCells="1"/>
  <mergeCells count="12">
    <mergeCell ref="B2:S2"/>
    <mergeCell ref="B4:B6"/>
    <mergeCell ref="C4:C6"/>
    <mergeCell ref="D4:D6"/>
    <mergeCell ref="E5:E6"/>
    <mergeCell ref="E4:S4"/>
    <mergeCell ref="J5:S5"/>
    <mergeCell ref="F5:F6"/>
    <mergeCell ref="G5:G6"/>
    <mergeCell ref="H5:H6"/>
    <mergeCell ref="I5:I6"/>
    <mergeCell ref="P3:S3"/>
  </mergeCells>
  <phoneticPr fontId="11" type="noConversion"/>
  <printOptions horizontalCentered="1" verticalCentered="1"/>
  <pageMargins left="0.39370078740157483" right="0.39370078740157483" top="0.78740157480314965" bottom="0.78740157480314965" header="0.51181102362204722" footer="0.51181102362204722"/>
  <pageSetup paperSize="9" scale="77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F1FD-9A22-43E2-8693-40E70D6C80DC}">
  <sheetPr>
    <pageSetUpPr fitToPage="1"/>
  </sheetPr>
  <dimension ref="B1:O21"/>
  <sheetViews>
    <sheetView view="pageBreakPreview" zoomScale="90" zoomScaleNormal="90" zoomScaleSheetLayoutView="90" workbookViewId="0">
      <selection activeCell="B3" sqref="B3"/>
    </sheetView>
  </sheetViews>
  <sheetFormatPr defaultRowHeight="12.75" x14ac:dyDescent="0.2"/>
  <cols>
    <col min="1" max="1" width="1.28515625" style="4" customWidth="1"/>
    <col min="2" max="2" width="31.42578125" style="4" customWidth="1"/>
    <col min="3" max="12" width="10.7109375" style="4" customWidth="1"/>
    <col min="13" max="13" width="1.28515625" style="4" customWidth="1"/>
    <col min="14" max="14" width="18.140625" style="4" customWidth="1"/>
    <col min="15" max="16384" width="9.140625" style="4"/>
  </cols>
  <sheetData>
    <row r="1" spans="2:15" s="69" customFormat="1" ht="15" customHeight="1" x14ac:dyDescent="0.3">
      <c r="B1" s="78"/>
      <c r="C1" s="78"/>
      <c r="D1" s="78"/>
      <c r="E1" s="78"/>
      <c r="F1" s="78"/>
      <c r="G1" s="78"/>
      <c r="H1" s="78"/>
      <c r="I1" s="78"/>
      <c r="J1" s="78"/>
    </row>
    <row r="2" spans="2:15" s="69" customFormat="1" ht="16.5" customHeight="1" x14ac:dyDescent="0.3">
      <c r="B2" s="288" t="s">
        <v>97</v>
      </c>
      <c r="C2" s="288"/>
      <c r="D2" s="288"/>
      <c r="E2" s="288"/>
      <c r="F2" s="288"/>
      <c r="G2" s="288"/>
      <c r="H2" s="288"/>
      <c r="I2" s="288"/>
      <c r="J2" s="288"/>
      <c r="K2" s="288"/>
      <c r="L2" s="288"/>
    </row>
    <row r="3" spans="2:15" s="69" customFormat="1" ht="15.75" customHeight="1" x14ac:dyDescent="0.3">
      <c r="B3" s="78"/>
      <c r="C3" s="78"/>
      <c r="D3" s="78"/>
      <c r="E3" s="78"/>
      <c r="F3" s="78"/>
      <c r="G3" s="78"/>
      <c r="H3" s="78"/>
      <c r="I3" s="78"/>
      <c r="J3" s="78"/>
      <c r="K3" s="10"/>
    </row>
    <row r="4" spans="2:15" ht="15.75" x14ac:dyDescent="0.25">
      <c r="B4" s="287" t="s">
        <v>14</v>
      </c>
      <c r="C4" s="286" t="s">
        <v>90</v>
      </c>
      <c r="D4" s="286"/>
      <c r="E4" s="326" t="s">
        <v>57</v>
      </c>
      <c r="F4" s="326"/>
      <c r="G4" s="326"/>
      <c r="H4" s="326"/>
      <c r="I4" s="326"/>
      <c r="J4" s="326"/>
      <c r="K4" s="326"/>
      <c r="L4" s="326"/>
    </row>
    <row r="5" spans="2:15" ht="125.25" customHeight="1" x14ac:dyDescent="0.2">
      <c r="B5" s="287"/>
      <c r="C5" s="286"/>
      <c r="D5" s="286"/>
      <c r="E5" s="286" t="s">
        <v>93</v>
      </c>
      <c r="F5" s="286"/>
      <c r="G5" s="296" t="s">
        <v>94</v>
      </c>
      <c r="H5" s="298"/>
      <c r="I5" s="286" t="s">
        <v>95</v>
      </c>
      <c r="J5" s="286"/>
      <c r="K5" s="314" t="s">
        <v>96</v>
      </c>
      <c r="L5" s="314"/>
      <c r="N5" s="269" t="s">
        <v>266</v>
      </c>
    </row>
    <row r="6" spans="2:15" ht="45.75" customHeight="1" x14ac:dyDescent="0.2">
      <c r="B6" s="287"/>
      <c r="C6" s="45" t="s">
        <v>92</v>
      </c>
      <c r="D6" s="45" t="s">
        <v>91</v>
      </c>
      <c r="E6" s="45" t="s">
        <v>92</v>
      </c>
      <c r="F6" s="45" t="s">
        <v>91</v>
      </c>
      <c r="G6" s="45" t="s">
        <v>92</v>
      </c>
      <c r="H6" s="45" t="s">
        <v>91</v>
      </c>
      <c r="I6" s="45" t="s">
        <v>92</v>
      </c>
      <c r="J6" s="45" t="s">
        <v>91</v>
      </c>
      <c r="K6" s="45" t="s">
        <v>92</v>
      </c>
      <c r="L6" s="45" t="s">
        <v>91</v>
      </c>
      <c r="N6" s="270"/>
    </row>
    <row r="7" spans="2:15" ht="24.95" customHeight="1" x14ac:dyDescent="0.2">
      <c r="B7" s="174" t="s">
        <v>0</v>
      </c>
      <c r="C7" s="65">
        <f>E7+G7+I7+K7</f>
        <v>51</v>
      </c>
      <c r="D7" s="65">
        <f>F7+H7+J7+L7</f>
        <v>356</v>
      </c>
      <c r="E7" s="14">
        <v>37</v>
      </c>
      <c r="F7" s="14">
        <v>202</v>
      </c>
      <c r="G7" s="14">
        <v>10</v>
      </c>
      <c r="H7" s="14">
        <v>151</v>
      </c>
      <c r="I7" s="14">
        <v>4</v>
      </c>
      <c r="J7" s="14">
        <v>3</v>
      </c>
      <c r="K7" s="14">
        <v>0</v>
      </c>
      <c r="L7" s="14">
        <v>0</v>
      </c>
      <c r="N7" s="222">
        <f>H7/D7</f>
        <v>0.4241573033707865</v>
      </c>
      <c r="O7" s="197"/>
    </row>
    <row r="8" spans="2:15" ht="24.95" customHeight="1" x14ac:dyDescent="0.2">
      <c r="B8" s="174" t="s">
        <v>1</v>
      </c>
      <c r="C8" s="65">
        <f t="shared" ref="C8:C21" si="0">E8+G8+I8+K8</f>
        <v>44</v>
      </c>
      <c r="D8" s="65">
        <f t="shared" ref="D8:D21" si="1">F8+H8+J8+L8</f>
        <v>124</v>
      </c>
      <c r="E8" s="14">
        <v>34</v>
      </c>
      <c r="F8" s="14">
        <v>90</v>
      </c>
      <c r="G8" s="14">
        <v>10</v>
      </c>
      <c r="H8" s="14">
        <v>34</v>
      </c>
      <c r="I8" s="14">
        <v>0</v>
      </c>
      <c r="J8" s="14">
        <v>0</v>
      </c>
      <c r="K8" s="14">
        <v>0</v>
      </c>
      <c r="L8" s="14">
        <v>0</v>
      </c>
      <c r="N8" s="222">
        <f t="shared" ref="N8:N21" si="2">H8/D8</f>
        <v>0.27419354838709675</v>
      </c>
      <c r="O8" s="197"/>
    </row>
    <row r="9" spans="2:15" ht="24.95" customHeight="1" x14ac:dyDescent="0.2">
      <c r="B9" s="174" t="s">
        <v>2</v>
      </c>
      <c r="C9" s="65">
        <f t="shared" si="0"/>
        <v>47</v>
      </c>
      <c r="D9" s="65">
        <f t="shared" si="1"/>
        <v>6</v>
      </c>
      <c r="E9" s="14">
        <v>40</v>
      </c>
      <c r="F9" s="14">
        <v>4</v>
      </c>
      <c r="G9" s="14">
        <v>7</v>
      </c>
      <c r="H9" s="14">
        <v>2</v>
      </c>
      <c r="I9" s="14">
        <v>0</v>
      </c>
      <c r="J9" s="14">
        <v>0</v>
      </c>
      <c r="K9" s="14">
        <v>0</v>
      </c>
      <c r="L9" s="14">
        <v>0</v>
      </c>
      <c r="N9" s="222">
        <f t="shared" si="2"/>
        <v>0.33333333333333331</v>
      </c>
      <c r="O9" s="197"/>
    </row>
    <row r="10" spans="2:15" ht="24.95" customHeight="1" x14ac:dyDescent="0.2">
      <c r="B10" s="174" t="s">
        <v>3</v>
      </c>
      <c r="C10" s="65">
        <f t="shared" si="0"/>
        <v>541</v>
      </c>
      <c r="D10" s="65">
        <f t="shared" si="1"/>
        <v>325</v>
      </c>
      <c r="E10" s="14">
        <v>353</v>
      </c>
      <c r="F10" s="14">
        <v>212</v>
      </c>
      <c r="G10" s="14">
        <v>178</v>
      </c>
      <c r="H10" s="14">
        <v>109</v>
      </c>
      <c r="I10" s="14">
        <v>10</v>
      </c>
      <c r="J10" s="14">
        <v>4</v>
      </c>
      <c r="K10" s="14">
        <v>0</v>
      </c>
      <c r="L10" s="14">
        <v>0</v>
      </c>
      <c r="N10" s="222">
        <f t="shared" si="2"/>
        <v>0.33538461538461539</v>
      </c>
      <c r="O10" s="197"/>
    </row>
    <row r="11" spans="2:15" ht="24.95" customHeight="1" x14ac:dyDescent="0.2">
      <c r="B11" s="174" t="s">
        <v>4</v>
      </c>
      <c r="C11" s="65">
        <f t="shared" si="0"/>
        <v>63</v>
      </c>
      <c r="D11" s="65">
        <f t="shared" si="1"/>
        <v>243</v>
      </c>
      <c r="E11" s="14">
        <v>37</v>
      </c>
      <c r="F11" s="14">
        <v>122</v>
      </c>
      <c r="G11" s="14">
        <v>26</v>
      </c>
      <c r="H11" s="14">
        <v>119</v>
      </c>
      <c r="I11" s="14">
        <v>0</v>
      </c>
      <c r="J11" s="14">
        <v>2</v>
      </c>
      <c r="K11" s="14">
        <v>0</v>
      </c>
      <c r="L11" s="14">
        <v>0</v>
      </c>
      <c r="N11" s="222">
        <f t="shared" si="2"/>
        <v>0.48971193415637859</v>
      </c>
      <c r="O11" s="197"/>
    </row>
    <row r="12" spans="2:15" ht="24.95" customHeight="1" x14ac:dyDescent="0.2">
      <c r="B12" s="174" t="s">
        <v>5</v>
      </c>
      <c r="C12" s="65">
        <f t="shared" si="0"/>
        <v>87</v>
      </c>
      <c r="D12" s="65">
        <f t="shared" si="1"/>
        <v>33</v>
      </c>
      <c r="E12" s="14">
        <v>83</v>
      </c>
      <c r="F12" s="14">
        <v>30</v>
      </c>
      <c r="G12" s="14">
        <v>4</v>
      </c>
      <c r="H12" s="14">
        <v>3</v>
      </c>
      <c r="I12" s="14">
        <v>0</v>
      </c>
      <c r="J12" s="14">
        <v>0</v>
      </c>
      <c r="K12" s="14">
        <v>0</v>
      </c>
      <c r="L12" s="14">
        <v>0</v>
      </c>
      <c r="N12" s="222">
        <f t="shared" si="2"/>
        <v>9.0909090909090912E-2</v>
      </c>
      <c r="O12" s="197"/>
    </row>
    <row r="13" spans="2:15" ht="24.95" customHeight="1" x14ac:dyDescent="0.2">
      <c r="B13" s="174" t="s">
        <v>6</v>
      </c>
      <c r="C13" s="65">
        <f t="shared" si="0"/>
        <v>99</v>
      </c>
      <c r="D13" s="65">
        <f t="shared" si="1"/>
        <v>62</v>
      </c>
      <c r="E13" s="14">
        <v>35</v>
      </c>
      <c r="F13" s="14">
        <v>16</v>
      </c>
      <c r="G13" s="14">
        <v>64</v>
      </c>
      <c r="H13" s="14">
        <v>46</v>
      </c>
      <c r="I13" s="14">
        <v>0</v>
      </c>
      <c r="J13" s="14">
        <v>0</v>
      </c>
      <c r="K13" s="14">
        <v>0</v>
      </c>
      <c r="L13" s="14">
        <v>0</v>
      </c>
      <c r="N13" s="222">
        <f t="shared" si="2"/>
        <v>0.74193548387096775</v>
      </c>
      <c r="O13" s="197"/>
    </row>
    <row r="14" spans="2:15" ht="24.95" customHeight="1" x14ac:dyDescent="0.2">
      <c r="B14" s="174" t="s">
        <v>7</v>
      </c>
      <c r="C14" s="65">
        <f t="shared" si="0"/>
        <v>95</v>
      </c>
      <c r="D14" s="65">
        <f t="shared" si="1"/>
        <v>205</v>
      </c>
      <c r="E14" s="14">
        <v>67</v>
      </c>
      <c r="F14" s="14">
        <v>114</v>
      </c>
      <c r="G14" s="14">
        <v>28</v>
      </c>
      <c r="H14" s="14">
        <v>91</v>
      </c>
      <c r="I14" s="14">
        <v>0</v>
      </c>
      <c r="J14" s="14">
        <v>0</v>
      </c>
      <c r="K14" s="14">
        <v>0</v>
      </c>
      <c r="L14" s="14">
        <v>0</v>
      </c>
      <c r="N14" s="222">
        <f t="shared" si="2"/>
        <v>0.44390243902439025</v>
      </c>
      <c r="O14" s="197"/>
    </row>
    <row r="15" spans="2:15" ht="24.95" customHeight="1" x14ac:dyDescent="0.2">
      <c r="B15" s="174" t="s">
        <v>8</v>
      </c>
      <c r="C15" s="65">
        <f t="shared" si="0"/>
        <v>56</v>
      </c>
      <c r="D15" s="65">
        <f t="shared" si="1"/>
        <v>295</v>
      </c>
      <c r="E15" s="14">
        <v>45</v>
      </c>
      <c r="F15" s="14">
        <v>214</v>
      </c>
      <c r="G15" s="14">
        <v>11</v>
      </c>
      <c r="H15" s="14">
        <v>76</v>
      </c>
      <c r="I15" s="14">
        <v>0</v>
      </c>
      <c r="J15" s="14">
        <v>5</v>
      </c>
      <c r="K15" s="14">
        <v>0</v>
      </c>
      <c r="L15" s="14">
        <v>0</v>
      </c>
      <c r="N15" s="222">
        <f t="shared" si="2"/>
        <v>0.25762711864406779</v>
      </c>
      <c r="O15" s="197"/>
    </row>
    <row r="16" spans="2:15" ht="24.95" customHeight="1" x14ac:dyDescent="0.2">
      <c r="B16" s="174" t="s">
        <v>9</v>
      </c>
      <c r="C16" s="65">
        <f t="shared" si="0"/>
        <v>54</v>
      </c>
      <c r="D16" s="65">
        <f t="shared" si="1"/>
        <v>135</v>
      </c>
      <c r="E16" s="14">
        <v>40</v>
      </c>
      <c r="F16" s="14">
        <v>103</v>
      </c>
      <c r="G16" s="14">
        <v>14</v>
      </c>
      <c r="H16" s="14">
        <v>30</v>
      </c>
      <c r="I16" s="14">
        <v>0</v>
      </c>
      <c r="J16" s="14">
        <v>2</v>
      </c>
      <c r="K16" s="14">
        <v>0</v>
      </c>
      <c r="L16" s="14">
        <v>0</v>
      </c>
      <c r="N16" s="222">
        <f t="shared" si="2"/>
        <v>0.22222222222222221</v>
      </c>
      <c r="O16" s="197"/>
    </row>
    <row r="17" spans="2:15" ht="24.95" customHeight="1" x14ac:dyDescent="0.2">
      <c r="B17" s="174" t="s">
        <v>10</v>
      </c>
      <c r="C17" s="65">
        <f t="shared" si="0"/>
        <v>57</v>
      </c>
      <c r="D17" s="65">
        <f t="shared" si="1"/>
        <v>99</v>
      </c>
      <c r="E17" s="14">
        <v>49</v>
      </c>
      <c r="F17" s="14">
        <v>75</v>
      </c>
      <c r="G17" s="14">
        <v>8</v>
      </c>
      <c r="H17" s="14">
        <v>23</v>
      </c>
      <c r="I17" s="14">
        <v>0</v>
      </c>
      <c r="J17" s="14">
        <v>1</v>
      </c>
      <c r="K17" s="14">
        <v>0</v>
      </c>
      <c r="L17" s="14">
        <v>0</v>
      </c>
      <c r="N17" s="222">
        <f t="shared" si="2"/>
        <v>0.23232323232323232</v>
      </c>
      <c r="O17" s="197"/>
    </row>
    <row r="18" spans="2:15" ht="24.95" customHeight="1" x14ac:dyDescent="0.2">
      <c r="B18" s="174" t="s">
        <v>11</v>
      </c>
      <c r="C18" s="65">
        <f t="shared" si="0"/>
        <v>228</v>
      </c>
      <c r="D18" s="65">
        <f t="shared" si="1"/>
        <v>395</v>
      </c>
      <c r="E18" s="14">
        <v>187</v>
      </c>
      <c r="F18" s="14">
        <v>304</v>
      </c>
      <c r="G18" s="14">
        <v>31</v>
      </c>
      <c r="H18" s="14">
        <v>86</v>
      </c>
      <c r="I18" s="14">
        <v>10</v>
      </c>
      <c r="J18" s="14">
        <v>5</v>
      </c>
      <c r="K18" s="14">
        <v>0</v>
      </c>
      <c r="L18" s="14">
        <v>0</v>
      </c>
      <c r="N18" s="222">
        <f t="shared" si="2"/>
        <v>0.21772151898734177</v>
      </c>
      <c r="O18" s="197"/>
    </row>
    <row r="19" spans="2:15" ht="24.95" customHeight="1" x14ac:dyDescent="0.2">
      <c r="B19" s="174" t="s">
        <v>12</v>
      </c>
      <c r="C19" s="65">
        <f t="shared" si="0"/>
        <v>99</v>
      </c>
      <c r="D19" s="65">
        <f t="shared" si="1"/>
        <v>163</v>
      </c>
      <c r="E19" s="14">
        <v>96</v>
      </c>
      <c r="F19" s="14">
        <v>147</v>
      </c>
      <c r="G19" s="14">
        <v>3</v>
      </c>
      <c r="H19" s="14">
        <v>15</v>
      </c>
      <c r="I19" s="14">
        <v>0</v>
      </c>
      <c r="J19" s="14">
        <v>1</v>
      </c>
      <c r="K19" s="14">
        <v>0</v>
      </c>
      <c r="L19" s="14">
        <v>0</v>
      </c>
      <c r="N19" s="222">
        <f t="shared" si="2"/>
        <v>9.202453987730061E-2</v>
      </c>
      <c r="O19" s="197"/>
    </row>
    <row r="20" spans="2:15" ht="24.95" customHeight="1" x14ac:dyDescent="0.2">
      <c r="B20" s="174" t="s">
        <v>13</v>
      </c>
      <c r="C20" s="65">
        <f t="shared" si="0"/>
        <v>114</v>
      </c>
      <c r="D20" s="65">
        <f t="shared" si="1"/>
        <v>114</v>
      </c>
      <c r="E20" s="14">
        <v>74</v>
      </c>
      <c r="F20" s="14">
        <v>68</v>
      </c>
      <c r="G20" s="14">
        <v>40</v>
      </c>
      <c r="H20" s="14">
        <v>46</v>
      </c>
      <c r="I20" s="14">
        <v>0</v>
      </c>
      <c r="J20" s="14">
        <v>0</v>
      </c>
      <c r="K20" s="14">
        <v>0</v>
      </c>
      <c r="L20" s="14">
        <v>0</v>
      </c>
      <c r="N20" s="222">
        <f t="shared" si="2"/>
        <v>0.40350877192982454</v>
      </c>
      <c r="O20" s="197"/>
    </row>
    <row r="21" spans="2:15" ht="24.95" customHeight="1" x14ac:dyDescent="0.2">
      <c r="B21" s="173" t="s">
        <v>16</v>
      </c>
      <c r="C21" s="147">
        <f t="shared" si="0"/>
        <v>1635</v>
      </c>
      <c r="D21" s="147">
        <f t="shared" si="1"/>
        <v>2555</v>
      </c>
      <c r="E21" s="13">
        <f t="shared" ref="E21:L21" si="3">SUM(E7:E20)</f>
        <v>1177</v>
      </c>
      <c r="F21" s="13">
        <f t="shared" si="3"/>
        <v>1701</v>
      </c>
      <c r="G21" s="13">
        <f t="shared" si="3"/>
        <v>434</v>
      </c>
      <c r="H21" s="13">
        <f t="shared" si="3"/>
        <v>831</v>
      </c>
      <c r="I21" s="13">
        <f t="shared" si="3"/>
        <v>24</v>
      </c>
      <c r="J21" s="13">
        <f t="shared" si="3"/>
        <v>23</v>
      </c>
      <c r="K21" s="13">
        <f t="shared" si="3"/>
        <v>0</v>
      </c>
      <c r="L21" s="13">
        <f t="shared" si="3"/>
        <v>0</v>
      </c>
      <c r="N21" s="223">
        <f t="shared" si="2"/>
        <v>0.32524461839530333</v>
      </c>
      <c r="O21" s="197"/>
    </row>
  </sheetData>
  <sheetProtection formatCells="0" formatColumns="0" formatRows="0" selectLockedCells="1"/>
  <mergeCells count="9">
    <mergeCell ref="N5:N6"/>
    <mergeCell ref="K5:L5"/>
    <mergeCell ref="E4:L4"/>
    <mergeCell ref="B4:B6"/>
    <mergeCell ref="B2:L2"/>
    <mergeCell ref="E5:F5"/>
    <mergeCell ref="G5:H5"/>
    <mergeCell ref="I5:J5"/>
    <mergeCell ref="C4:D5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81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1C794-996D-4E82-BD95-191C3A713CF2}">
  <sheetPr>
    <pageSetUpPr fitToPage="1"/>
  </sheetPr>
  <dimension ref="A1:T23"/>
  <sheetViews>
    <sheetView view="pageBreakPreview" zoomScale="80" zoomScaleNormal="90" zoomScaleSheetLayoutView="80" workbookViewId="0">
      <selection activeCell="B3" sqref="B3"/>
    </sheetView>
  </sheetViews>
  <sheetFormatPr defaultRowHeight="12.75" x14ac:dyDescent="0.2"/>
  <cols>
    <col min="1" max="1" width="1.28515625" style="4" customWidth="1"/>
    <col min="2" max="2" width="32.140625" style="4" customWidth="1"/>
    <col min="3" max="3" width="10" style="4" customWidth="1"/>
    <col min="4" max="5" width="9.85546875" style="4" customWidth="1"/>
    <col min="6" max="6" width="9.42578125" style="4" customWidth="1"/>
    <col min="7" max="7" width="8.7109375" style="4" customWidth="1"/>
    <col min="8" max="8" width="10.28515625" style="4" customWidth="1"/>
    <col min="9" max="9" width="8.7109375" style="4" customWidth="1"/>
    <col min="10" max="10" width="10.42578125" style="4" customWidth="1"/>
    <col min="11" max="11" width="8.7109375" style="4" customWidth="1"/>
    <col min="12" max="12" width="9.42578125" style="4" customWidth="1"/>
    <col min="13" max="13" width="8.7109375" style="4" customWidth="1"/>
    <col min="14" max="14" width="9.85546875" style="4" customWidth="1"/>
    <col min="15" max="15" width="8.7109375" style="4" customWidth="1"/>
    <col min="16" max="16" width="8.85546875" style="4" customWidth="1"/>
    <col min="17" max="17" width="8.7109375" style="4" customWidth="1"/>
    <col min="18" max="18" width="8.85546875" style="4" customWidth="1"/>
    <col min="19" max="19" width="1.85546875" style="4" customWidth="1"/>
    <col min="20" max="20" width="11.7109375" style="4" customWidth="1"/>
    <col min="21" max="16384" width="9.140625" style="4"/>
  </cols>
  <sheetData>
    <row r="1" spans="1:20" s="69" customFormat="1" ht="15" customHeight="1" x14ac:dyDescent="0.3">
      <c r="B1" s="78"/>
    </row>
    <row r="2" spans="1:20" s="69" customFormat="1" ht="22.5" customHeight="1" x14ac:dyDescent="0.3">
      <c r="B2" s="282" t="s">
        <v>101</v>
      </c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</row>
    <row r="3" spans="1:20" s="69" customFormat="1" ht="15.75" customHeight="1" x14ac:dyDescent="0.3">
      <c r="B3" s="78"/>
      <c r="Q3" s="10"/>
    </row>
    <row r="4" spans="1:20" ht="18.75" customHeight="1" x14ac:dyDescent="0.2">
      <c r="B4" s="287" t="s">
        <v>14</v>
      </c>
      <c r="C4" s="314" t="s">
        <v>100</v>
      </c>
      <c r="D4" s="314"/>
      <c r="E4" s="314"/>
      <c r="F4" s="314"/>
      <c r="G4" s="283" t="s">
        <v>57</v>
      </c>
      <c r="H4" s="284"/>
      <c r="I4" s="284"/>
      <c r="J4" s="284"/>
      <c r="K4" s="284"/>
      <c r="L4" s="284"/>
      <c r="M4" s="284"/>
      <c r="N4" s="285"/>
      <c r="O4" s="328" t="s">
        <v>157</v>
      </c>
      <c r="P4" s="329"/>
      <c r="Q4" s="329"/>
      <c r="R4" s="330"/>
      <c r="T4" s="327" t="s">
        <v>246</v>
      </c>
    </row>
    <row r="5" spans="1:20" ht="93" customHeight="1" x14ac:dyDescent="0.2">
      <c r="B5" s="287"/>
      <c r="C5" s="314"/>
      <c r="D5" s="314"/>
      <c r="E5" s="314"/>
      <c r="F5" s="314"/>
      <c r="G5" s="314" t="s">
        <v>98</v>
      </c>
      <c r="H5" s="314"/>
      <c r="I5" s="314"/>
      <c r="J5" s="314"/>
      <c r="K5" s="314" t="s">
        <v>99</v>
      </c>
      <c r="L5" s="314"/>
      <c r="M5" s="314"/>
      <c r="N5" s="314"/>
      <c r="O5" s="331"/>
      <c r="P5" s="332"/>
      <c r="Q5" s="332"/>
      <c r="R5" s="333"/>
      <c r="T5" s="327"/>
    </row>
    <row r="6" spans="1:20" ht="57.75" customHeight="1" x14ac:dyDescent="0.2">
      <c r="B6" s="287"/>
      <c r="C6" s="36" t="s">
        <v>92</v>
      </c>
      <c r="D6" s="24" t="s">
        <v>26</v>
      </c>
      <c r="E6" s="36" t="s">
        <v>91</v>
      </c>
      <c r="F6" s="24" t="s">
        <v>26</v>
      </c>
      <c r="G6" s="36" t="s">
        <v>92</v>
      </c>
      <c r="H6" s="24" t="s">
        <v>26</v>
      </c>
      <c r="I6" s="36" t="s">
        <v>91</v>
      </c>
      <c r="J6" s="24" t="s">
        <v>26</v>
      </c>
      <c r="K6" s="36" t="s">
        <v>92</v>
      </c>
      <c r="L6" s="24" t="s">
        <v>26</v>
      </c>
      <c r="M6" s="36" t="s">
        <v>91</v>
      </c>
      <c r="N6" s="24" t="s">
        <v>26</v>
      </c>
      <c r="O6" s="36" t="s">
        <v>92</v>
      </c>
      <c r="P6" s="24" t="s">
        <v>26</v>
      </c>
      <c r="Q6" s="36" t="s">
        <v>91</v>
      </c>
      <c r="R6" s="24" t="s">
        <v>26</v>
      </c>
      <c r="T6" s="327"/>
    </row>
    <row r="7" spans="1:20" ht="30" customHeight="1" x14ac:dyDescent="0.2">
      <c r="B7" s="174" t="s">
        <v>0</v>
      </c>
      <c r="C7" s="65">
        <f>G7+K7</f>
        <v>657</v>
      </c>
      <c r="D7" s="68">
        <f>C7/T7</f>
        <v>0.13739021329987453</v>
      </c>
      <c r="E7" s="65">
        <f>I7+M7</f>
        <v>706</v>
      </c>
      <c r="F7" s="68">
        <f>E7/'1.1. Кол-во ГС'!L7</f>
        <v>0.14998937752283834</v>
      </c>
      <c r="G7" s="15">
        <v>601</v>
      </c>
      <c r="H7" s="68">
        <f>G7/C7</f>
        <v>0.9147640791476408</v>
      </c>
      <c r="I7" s="15">
        <v>585</v>
      </c>
      <c r="J7" s="68">
        <f>I7/E7</f>
        <v>0.82861189801699719</v>
      </c>
      <c r="K7" s="15">
        <v>56</v>
      </c>
      <c r="L7" s="68">
        <f>K7/C7</f>
        <v>8.5235920852359204E-2</v>
      </c>
      <c r="M7" s="15">
        <v>121</v>
      </c>
      <c r="N7" s="68">
        <f>M7/E7</f>
        <v>0.17138810198300283</v>
      </c>
      <c r="O7" s="15">
        <v>0</v>
      </c>
      <c r="P7" s="68">
        <f>O7/C7</f>
        <v>0</v>
      </c>
      <c r="Q7" s="15">
        <v>9</v>
      </c>
      <c r="R7" s="68">
        <f>Q7/E7</f>
        <v>1.2747875354107648E-2</v>
      </c>
      <c r="T7" s="49">
        <v>4782</v>
      </c>
    </row>
    <row r="8" spans="1:20" ht="30" customHeight="1" x14ac:dyDescent="0.2">
      <c r="B8" s="174" t="s">
        <v>1</v>
      </c>
      <c r="C8" s="65">
        <f t="shared" ref="C8:C21" si="0">G8+K8</f>
        <v>177</v>
      </c>
      <c r="D8" s="68">
        <f t="shared" ref="D8:D21" si="1">C8/T8</f>
        <v>0.16120218579234974</v>
      </c>
      <c r="E8" s="65">
        <f t="shared" ref="E8:E21" si="2">I8+M8</f>
        <v>177</v>
      </c>
      <c r="F8" s="68">
        <f>E8/'1.1. Кол-во ГС'!L8</f>
        <v>0.15860215053763441</v>
      </c>
      <c r="G8" s="15">
        <v>173</v>
      </c>
      <c r="H8" s="68">
        <f t="shared" ref="H8:H21" si="3">G8/C8</f>
        <v>0.97740112994350281</v>
      </c>
      <c r="I8" s="15">
        <v>159</v>
      </c>
      <c r="J8" s="68">
        <f t="shared" ref="J8:J21" si="4">I8/E8</f>
        <v>0.89830508474576276</v>
      </c>
      <c r="K8" s="15">
        <v>4</v>
      </c>
      <c r="L8" s="68">
        <f t="shared" ref="L8:L21" si="5">K8/C8</f>
        <v>2.2598870056497175E-2</v>
      </c>
      <c r="M8" s="15">
        <v>18</v>
      </c>
      <c r="N8" s="68">
        <f t="shared" ref="N8:N21" si="6">M8/E8</f>
        <v>0.10169491525423729</v>
      </c>
      <c r="O8" s="15">
        <v>0</v>
      </c>
      <c r="P8" s="68">
        <f t="shared" ref="P8:P21" si="7">O8/C8</f>
        <v>0</v>
      </c>
      <c r="Q8" s="15">
        <v>1</v>
      </c>
      <c r="R8" s="68">
        <f t="shared" ref="R8:R21" si="8">Q8/E8</f>
        <v>5.6497175141242938E-3</v>
      </c>
      <c r="T8" s="50">
        <v>1098</v>
      </c>
    </row>
    <row r="9" spans="1:20" ht="30" customHeight="1" x14ac:dyDescent="0.2">
      <c r="B9" s="174" t="s">
        <v>2</v>
      </c>
      <c r="C9" s="65">
        <f t="shared" si="0"/>
        <v>208</v>
      </c>
      <c r="D9" s="68">
        <f t="shared" si="1"/>
        <v>0.18755635707844906</v>
      </c>
      <c r="E9" s="65">
        <f t="shared" si="2"/>
        <v>200</v>
      </c>
      <c r="F9" s="68">
        <f>E9/'1.1. Кол-во ГС'!L9</f>
        <v>0.18050541516245489</v>
      </c>
      <c r="G9" s="15">
        <v>182</v>
      </c>
      <c r="H9" s="68">
        <f t="shared" si="3"/>
        <v>0.875</v>
      </c>
      <c r="I9" s="15">
        <v>171</v>
      </c>
      <c r="J9" s="68">
        <f t="shared" si="4"/>
        <v>0.85499999999999998</v>
      </c>
      <c r="K9" s="15">
        <v>26</v>
      </c>
      <c r="L9" s="68">
        <f t="shared" si="5"/>
        <v>0.125</v>
      </c>
      <c r="M9" s="15">
        <v>29</v>
      </c>
      <c r="N9" s="68">
        <f t="shared" si="6"/>
        <v>0.14499999999999999</v>
      </c>
      <c r="O9" s="15">
        <v>0</v>
      </c>
      <c r="P9" s="68">
        <f t="shared" si="7"/>
        <v>0</v>
      </c>
      <c r="Q9" s="15">
        <v>0</v>
      </c>
      <c r="R9" s="68">
        <f t="shared" si="8"/>
        <v>0</v>
      </c>
      <c r="T9" s="50">
        <v>1109</v>
      </c>
    </row>
    <row r="10" spans="1:20" ht="30" customHeight="1" x14ac:dyDescent="0.2">
      <c r="B10" s="174" t="s">
        <v>3</v>
      </c>
      <c r="C10" s="65">
        <f t="shared" si="0"/>
        <v>706</v>
      </c>
      <c r="D10" s="68">
        <f t="shared" si="1"/>
        <v>0.1328066215199398</v>
      </c>
      <c r="E10" s="65">
        <f t="shared" si="2"/>
        <v>643</v>
      </c>
      <c r="F10" s="68">
        <f>E10/'1.1. Кол-во ГС'!L10</f>
        <v>0.12152712152712153</v>
      </c>
      <c r="G10" s="15">
        <v>682</v>
      </c>
      <c r="H10" s="68">
        <f t="shared" si="3"/>
        <v>0.96600566572237956</v>
      </c>
      <c r="I10" s="15">
        <v>591</v>
      </c>
      <c r="J10" s="68">
        <f t="shared" si="4"/>
        <v>0.91912908242612756</v>
      </c>
      <c r="K10" s="15">
        <v>24</v>
      </c>
      <c r="L10" s="68">
        <f t="shared" si="5"/>
        <v>3.39943342776204E-2</v>
      </c>
      <c r="M10" s="15">
        <v>52</v>
      </c>
      <c r="N10" s="68">
        <f t="shared" si="6"/>
        <v>8.0870917573872478E-2</v>
      </c>
      <c r="O10" s="15">
        <v>5</v>
      </c>
      <c r="P10" s="68">
        <f t="shared" si="7"/>
        <v>7.0821529745042494E-3</v>
      </c>
      <c r="Q10" s="15">
        <v>2</v>
      </c>
      <c r="R10" s="68">
        <f t="shared" si="8"/>
        <v>3.1104199066874028E-3</v>
      </c>
      <c r="T10" s="50">
        <v>5316</v>
      </c>
    </row>
    <row r="11" spans="1:20" ht="30" customHeight="1" x14ac:dyDescent="0.2">
      <c r="B11" s="174" t="s">
        <v>4</v>
      </c>
      <c r="C11" s="65">
        <f t="shared" si="0"/>
        <v>177</v>
      </c>
      <c r="D11" s="68">
        <f t="shared" si="1"/>
        <v>9.8772321428571425E-2</v>
      </c>
      <c r="E11" s="65">
        <f t="shared" si="2"/>
        <v>281</v>
      </c>
      <c r="F11" s="68">
        <f>E11/'1.1. Кол-во ГС'!L11</f>
        <v>0.15751121076233185</v>
      </c>
      <c r="G11" s="15">
        <v>158</v>
      </c>
      <c r="H11" s="68">
        <f t="shared" si="3"/>
        <v>0.89265536723163841</v>
      </c>
      <c r="I11" s="15">
        <v>259</v>
      </c>
      <c r="J11" s="68">
        <f t="shared" si="4"/>
        <v>0.92170818505338081</v>
      </c>
      <c r="K11" s="15">
        <v>19</v>
      </c>
      <c r="L11" s="68">
        <f t="shared" si="5"/>
        <v>0.10734463276836158</v>
      </c>
      <c r="M11" s="15">
        <v>22</v>
      </c>
      <c r="N11" s="68">
        <f t="shared" si="6"/>
        <v>7.8291814946619215E-2</v>
      </c>
      <c r="O11" s="15">
        <v>0</v>
      </c>
      <c r="P11" s="68">
        <f t="shared" si="7"/>
        <v>0</v>
      </c>
      <c r="Q11" s="15">
        <v>0</v>
      </c>
      <c r="R11" s="68">
        <f t="shared" si="8"/>
        <v>0</v>
      </c>
      <c r="T11" s="50">
        <v>1792</v>
      </c>
    </row>
    <row r="12" spans="1:20" ht="30" customHeight="1" x14ac:dyDescent="0.2">
      <c r="B12" s="174" t="s">
        <v>5</v>
      </c>
      <c r="C12" s="65">
        <f t="shared" si="0"/>
        <v>201</v>
      </c>
      <c r="D12" s="68">
        <f t="shared" si="1"/>
        <v>0.15901898734177214</v>
      </c>
      <c r="E12" s="65">
        <f t="shared" si="2"/>
        <v>152</v>
      </c>
      <c r="F12" s="68">
        <f>E12/'1.1. Кол-во ГС'!L12</f>
        <v>0.12169735788630905</v>
      </c>
      <c r="G12" s="151">
        <v>165</v>
      </c>
      <c r="H12" s="68">
        <f t="shared" si="3"/>
        <v>0.82089552238805974</v>
      </c>
      <c r="I12" s="152">
        <v>130</v>
      </c>
      <c r="J12" s="68">
        <f t="shared" si="4"/>
        <v>0.85526315789473684</v>
      </c>
      <c r="K12" s="33">
        <v>36</v>
      </c>
      <c r="L12" s="68">
        <f t="shared" si="5"/>
        <v>0.17910447761194029</v>
      </c>
      <c r="M12" s="33">
        <v>22</v>
      </c>
      <c r="N12" s="68">
        <f t="shared" si="6"/>
        <v>0.14473684210526316</v>
      </c>
      <c r="O12" s="33">
        <v>0</v>
      </c>
      <c r="P12" s="68">
        <f t="shared" si="7"/>
        <v>0</v>
      </c>
      <c r="Q12" s="33">
        <v>0</v>
      </c>
      <c r="R12" s="68">
        <f t="shared" si="8"/>
        <v>0</v>
      </c>
      <c r="T12" s="50">
        <v>1264</v>
      </c>
    </row>
    <row r="13" spans="1:20" ht="30" customHeight="1" x14ac:dyDescent="0.2">
      <c r="B13" s="174" t="s">
        <v>6</v>
      </c>
      <c r="C13" s="65">
        <f t="shared" si="0"/>
        <v>619</v>
      </c>
      <c r="D13" s="68">
        <f t="shared" si="1"/>
        <v>0.20130081300813008</v>
      </c>
      <c r="E13" s="65">
        <f t="shared" si="2"/>
        <v>529</v>
      </c>
      <c r="F13" s="68">
        <f>E13/'1.1. Кол-во ГС'!L13</f>
        <v>0.17092084006462036</v>
      </c>
      <c r="G13" s="15">
        <v>564</v>
      </c>
      <c r="H13" s="68">
        <f t="shared" si="3"/>
        <v>0.91114701130856224</v>
      </c>
      <c r="I13" s="15">
        <v>486</v>
      </c>
      <c r="J13" s="68">
        <f t="shared" si="4"/>
        <v>0.91871455576559546</v>
      </c>
      <c r="K13" s="15">
        <v>55</v>
      </c>
      <c r="L13" s="68">
        <f t="shared" si="5"/>
        <v>8.8852988691437804E-2</v>
      </c>
      <c r="M13" s="15">
        <v>43</v>
      </c>
      <c r="N13" s="68">
        <f t="shared" si="6"/>
        <v>8.1285444234404536E-2</v>
      </c>
      <c r="O13" s="15">
        <v>1</v>
      </c>
      <c r="P13" s="68">
        <f t="shared" si="7"/>
        <v>1.6155088852988692E-3</v>
      </c>
      <c r="Q13" s="15">
        <v>0</v>
      </c>
      <c r="R13" s="68">
        <f t="shared" si="8"/>
        <v>0</v>
      </c>
      <c r="T13" s="50">
        <v>3075</v>
      </c>
    </row>
    <row r="14" spans="1:20" ht="30" customHeight="1" x14ac:dyDescent="0.2">
      <c r="A14" s="18"/>
      <c r="B14" s="174" t="s">
        <v>7</v>
      </c>
      <c r="C14" s="65">
        <f t="shared" si="0"/>
        <v>185</v>
      </c>
      <c r="D14" s="68">
        <f t="shared" si="1"/>
        <v>0.10323660714285714</v>
      </c>
      <c r="E14" s="65">
        <f t="shared" si="2"/>
        <v>208</v>
      </c>
      <c r="F14" s="68">
        <f>E14/'1.1. Кол-во ГС'!L14</f>
        <v>0.11453744493392071</v>
      </c>
      <c r="G14" s="15">
        <v>171</v>
      </c>
      <c r="H14" s="68">
        <f t="shared" si="3"/>
        <v>0.92432432432432432</v>
      </c>
      <c r="I14" s="15">
        <v>166</v>
      </c>
      <c r="J14" s="68">
        <f t="shared" si="4"/>
        <v>0.79807692307692313</v>
      </c>
      <c r="K14" s="15">
        <v>14</v>
      </c>
      <c r="L14" s="68">
        <f t="shared" si="5"/>
        <v>7.567567567567568E-2</v>
      </c>
      <c r="M14" s="15">
        <v>42</v>
      </c>
      <c r="N14" s="68">
        <f t="shared" si="6"/>
        <v>0.20192307692307693</v>
      </c>
      <c r="O14" s="15">
        <v>0</v>
      </c>
      <c r="P14" s="68">
        <f t="shared" si="7"/>
        <v>0</v>
      </c>
      <c r="Q14" s="15">
        <v>0</v>
      </c>
      <c r="R14" s="68">
        <f t="shared" si="8"/>
        <v>0</v>
      </c>
      <c r="T14" s="50">
        <v>1792</v>
      </c>
    </row>
    <row r="15" spans="1:20" ht="30" customHeight="1" x14ac:dyDescent="0.2">
      <c r="B15" s="174" t="s">
        <v>8</v>
      </c>
      <c r="C15" s="65">
        <f t="shared" si="0"/>
        <v>423</v>
      </c>
      <c r="D15" s="68">
        <f t="shared" si="1"/>
        <v>0.11015625</v>
      </c>
      <c r="E15" s="65">
        <f t="shared" si="2"/>
        <v>403</v>
      </c>
      <c r="F15" s="68">
        <f>E15/'1.1. Кол-во ГС'!L15</f>
        <v>0.10591327201051248</v>
      </c>
      <c r="G15" s="15">
        <v>399</v>
      </c>
      <c r="H15" s="68">
        <f t="shared" si="3"/>
        <v>0.94326241134751776</v>
      </c>
      <c r="I15" s="15">
        <v>349</v>
      </c>
      <c r="J15" s="68">
        <f t="shared" si="4"/>
        <v>0.86600496277915628</v>
      </c>
      <c r="K15" s="15">
        <v>24</v>
      </c>
      <c r="L15" s="68">
        <f t="shared" si="5"/>
        <v>5.6737588652482268E-2</v>
      </c>
      <c r="M15" s="15">
        <v>54</v>
      </c>
      <c r="N15" s="68">
        <f t="shared" si="6"/>
        <v>0.13399503722084366</v>
      </c>
      <c r="O15" s="15">
        <v>0</v>
      </c>
      <c r="P15" s="68">
        <f t="shared" si="7"/>
        <v>0</v>
      </c>
      <c r="Q15" s="15">
        <v>0</v>
      </c>
      <c r="R15" s="68">
        <f t="shared" si="8"/>
        <v>0</v>
      </c>
      <c r="T15" s="50">
        <v>3840</v>
      </c>
    </row>
    <row r="16" spans="1:20" ht="30" customHeight="1" x14ac:dyDescent="0.2">
      <c r="B16" s="174" t="s">
        <v>9</v>
      </c>
      <c r="C16" s="65">
        <f t="shared" si="0"/>
        <v>202</v>
      </c>
      <c r="D16" s="68">
        <f t="shared" si="1"/>
        <v>0.10767590618336886</v>
      </c>
      <c r="E16" s="65">
        <f t="shared" si="2"/>
        <v>293</v>
      </c>
      <c r="F16" s="68">
        <f>E16/'1.1. Кол-во ГС'!L16</f>
        <v>0.1469408224674022</v>
      </c>
      <c r="G16" s="15">
        <v>202</v>
      </c>
      <c r="H16" s="68">
        <f t="shared" si="3"/>
        <v>1</v>
      </c>
      <c r="I16" s="15">
        <v>288</v>
      </c>
      <c r="J16" s="68">
        <f t="shared" si="4"/>
        <v>0.98293515358361772</v>
      </c>
      <c r="K16" s="15">
        <v>0</v>
      </c>
      <c r="L16" s="68">
        <f t="shared" si="5"/>
        <v>0</v>
      </c>
      <c r="M16" s="15">
        <v>5</v>
      </c>
      <c r="N16" s="68">
        <f t="shared" si="6"/>
        <v>1.7064846416382253E-2</v>
      </c>
      <c r="O16" s="15">
        <v>0</v>
      </c>
      <c r="P16" s="68">
        <f t="shared" si="7"/>
        <v>0</v>
      </c>
      <c r="Q16" s="15">
        <v>0</v>
      </c>
      <c r="R16" s="68">
        <f t="shared" si="8"/>
        <v>0</v>
      </c>
      <c r="T16" s="50">
        <v>1876</v>
      </c>
    </row>
    <row r="17" spans="2:20" ht="30" customHeight="1" x14ac:dyDescent="0.2">
      <c r="B17" s="174" t="s">
        <v>10</v>
      </c>
      <c r="C17" s="65">
        <f t="shared" si="0"/>
        <v>189</v>
      </c>
      <c r="D17" s="68">
        <f t="shared" si="1"/>
        <v>0.12830957230142567</v>
      </c>
      <c r="E17" s="65">
        <f t="shared" si="2"/>
        <v>170</v>
      </c>
      <c r="F17" s="68">
        <f>E17/'1.1. Кол-во ГС'!L17</f>
        <v>0.11541072640868975</v>
      </c>
      <c r="G17" s="15">
        <v>170</v>
      </c>
      <c r="H17" s="68">
        <f t="shared" si="3"/>
        <v>0.89947089947089942</v>
      </c>
      <c r="I17" s="15">
        <v>150</v>
      </c>
      <c r="J17" s="68">
        <f t="shared" si="4"/>
        <v>0.88235294117647056</v>
      </c>
      <c r="K17" s="15">
        <v>19</v>
      </c>
      <c r="L17" s="68">
        <f t="shared" si="5"/>
        <v>0.10052910052910052</v>
      </c>
      <c r="M17" s="15">
        <v>20</v>
      </c>
      <c r="N17" s="68">
        <f t="shared" si="6"/>
        <v>0.11764705882352941</v>
      </c>
      <c r="O17" s="15">
        <v>0</v>
      </c>
      <c r="P17" s="68">
        <f t="shared" si="7"/>
        <v>0</v>
      </c>
      <c r="Q17" s="15">
        <v>0</v>
      </c>
      <c r="R17" s="68">
        <f t="shared" si="8"/>
        <v>0</v>
      </c>
      <c r="T17" s="50">
        <v>1473</v>
      </c>
    </row>
    <row r="18" spans="2:20" ht="30" customHeight="1" x14ac:dyDescent="0.2">
      <c r="B18" s="174" t="s">
        <v>11</v>
      </c>
      <c r="C18" s="65">
        <f t="shared" si="0"/>
        <v>577</v>
      </c>
      <c r="D18" s="68">
        <f t="shared" si="1"/>
        <v>0.14829092778206115</v>
      </c>
      <c r="E18" s="65">
        <f t="shared" si="2"/>
        <v>574</v>
      </c>
      <c r="F18" s="68">
        <f>E18/'1.1. Кол-во ГС'!L18</f>
        <v>0.14710404920553563</v>
      </c>
      <c r="G18" s="15">
        <v>537</v>
      </c>
      <c r="H18" s="68">
        <f t="shared" si="3"/>
        <v>0.93067590987868287</v>
      </c>
      <c r="I18" s="15">
        <v>522</v>
      </c>
      <c r="J18" s="68">
        <f t="shared" si="4"/>
        <v>0.90940766550522645</v>
      </c>
      <c r="K18" s="15">
        <v>40</v>
      </c>
      <c r="L18" s="68">
        <f t="shared" si="5"/>
        <v>6.9324090121317156E-2</v>
      </c>
      <c r="M18" s="15">
        <v>52</v>
      </c>
      <c r="N18" s="68">
        <f t="shared" si="6"/>
        <v>9.0592334494773524E-2</v>
      </c>
      <c r="O18" s="15">
        <v>1</v>
      </c>
      <c r="P18" s="68">
        <f t="shared" si="7"/>
        <v>1.7331022530329288E-3</v>
      </c>
      <c r="Q18" s="15">
        <v>7</v>
      </c>
      <c r="R18" s="68">
        <f t="shared" si="8"/>
        <v>1.2195121951219513E-2</v>
      </c>
      <c r="T18" s="50">
        <v>3891</v>
      </c>
    </row>
    <row r="19" spans="2:20" ht="30" customHeight="1" x14ac:dyDescent="0.2">
      <c r="B19" s="174" t="s">
        <v>12</v>
      </c>
      <c r="C19" s="65">
        <f t="shared" si="0"/>
        <v>358</v>
      </c>
      <c r="D19" s="68">
        <f t="shared" si="1"/>
        <v>0.15378006872852235</v>
      </c>
      <c r="E19" s="65">
        <f t="shared" si="2"/>
        <v>392</v>
      </c>
      <c r="F19" s="68">
        <f>E19/'1.1. Кол-во ГС'!L19</f>
        <v>0.16816816816816818</v>
      </c>
      <c r="G19" s="15">
        <v>281</v>
      </c>
      <c r="H19" s="68">
        <f t="shared" si="3"/>
        <v>0.78491620111731841</v>
      </c>
      <c r="I19" s="15">
        <v>313</v>
      </c>
      <c r="J19" s="68">
        <f t="shared" si="4"/>
        <v>0.79846938775510201</v>
      </c>
      <c r="K19" s="15">
        <v>77</v>
      </c>
      <c r="L19" s="68">
        <f t="shared" si="5"/>
        <v>0.21508379888268156</v>
      </c>
      <c r="M19" s="15">
        <v>79</v>
      </c>
      <c r="N19" s="68">
        <f t="shared" si="6"/>
        <v>0.20153061224489796</v>
      </c>
      <c r="O19" s="15">
        <v>12</v>
      </c>
      <c r="P19" s="68">
        <f t="shared" si="7"/>
        <v>3.3519553072625698E-2</v>
      </c>
      <c r="Q19" s="15">
        <v>0</v>
      </c>
      <c r="R19" s="68">
        <f t="shared" si="8"/>
        <v>0</v>
      </c>
      <c r="T19" s="50">
        <v>2328</v>
      </c>
    </row>
    <row r="20" spans="2:20" ht="30" customHeight="1" x14ac:dyDescent="0.2">
      <c r="B20" s="174" t="s">
        <v>13</v>
      </c>
      <c r="C20" s="65">
        <f t="shared" si="0"/>
        <v>160</v>
      </c>
      <c r="D20" s="68">
        <f t="shared" si="1"/>
        <v>0.12204424103737604</v>
      </c>
      <c r="E20" s="65">
        <f t="shared" si="2"/>
        <v>233</v>
      </c>
      <c r="F20" s="68">
        <f>E20/'1.1. Кол-во ГС'!L20</f>
        <v>0.17466266866566715</v>
      </c>
      <c r="G20" s="15">
        <v>151</v>
      </c>
      <c r="H20" s="68">
        <f t="shared" si="3"/>
        <v>0.94374999999999998</v>
      </c>
      <c r="I20" s="15">
        <v>176</v>
      </c>
      <c r="J20" s="68">
        <f t="shared" si="4"/>
        <v>0.75536480686695284</v>
      </c>
      <c r="K20" s="15">
        <v>9</v>
      </c>
      <c r="L20" s="68">
        <f t="shared" si="5"/>
        <v>5.6250000000000001E-2</v>
      </c>
      <c r="M20" s="15">
        <v>57</v>
      </c>
      <c r="N20" s="68">
        <f t="shared" si="6"/>
        <v>0.24463519313304721</v>
      </c>
      <c r="O20" s="15">
        <v>0</v>
      </c>
      <c r="P20" s="68">
        <f t="shared" si="7"/>
        <v>0</v>
      </c>
      <c r="Q20" s="15">
        <v>0</v>
      </c>
      <c r="R20" s="68">
        <f t="shared" si="8"/>
        <v>0</v>
      </c>
      <c r="T20" s="50">
        <v>1311</v>
      </c>
    </row>
    <row r="21" spans="2:20" ht="30" customHeight="1" x14ac:dyDescent="0.2">
      <c r="B21" s="173" t="s">
        <v>16</v>
      </c>
      <c r="C21" s="150">
        <f t="shared" si="0"/>
        <v>4839</v>
      </c>
      <c r="D21" s="141">
        <f t="shared" si="1"/>
        <v>0.13846682118636794</v>
      </c>
      <c r="E21" s="150">
        <f t="shared" si="2"/>
        <v>4961</v>
      </c>
      <c r="F21" s="141">
        <f>E21/'1.1. Кол-во ГС'!L21</f>
        <v>0.1417226110555635</v>
      </c>
      <c r="G21" s="11">
        <f>SUM(G7:G20)</f>
        <v>4436</v>
      </c>
      <c r="H21" s="141">
        <f t="shared" si="3"/>
        <v>0.91671833023351934</v>
      </c>
      <c r="I21" s="11">
        <f>SUM(I7:I20)</f>
        <v>4345</v>
      </c>
      <c r="J21" s="141">
        <f t="shared" si="4"/>
        <v>0.87583148558758317</v>
      </c>
      <c r="K21" s="11">
        <f>SUM(K7:K20)</f>
        <v>403</v>
      </c>
      <c r="L21" s="141">
        <f t="shared" si="5"/>
        <v>8.3281669766480673E-2</v>
      </c>
      <c r="M21" s="11">
        <f>SUM(M7:M20)</f>
        <v>616</v>
      </c>
      <c r="N21" s="141">
        <f t="shared" si="6"/>
        <v>0.12416851441241686</v>
      </c>
      <c r="O21" s="11">
        <f>SUM(O7:O20)</f>
        <v>19</v>
      </c>
      <c r="P21" s="141">
        <f t="shared" si="7"/>
        <v>3.9264310808018186E-3</v>
      </c>
      <c r="Q21" s="11">
        <f>SUM(Q7:Q20)</f>
        <v>19</v>
      </c>
      <c r="R21" s="141">
        <f t="shared" si="8"/>
        <v>3.8298730094738962E-3</v>
      </c>
      <c r="T21" s="51">
        <f>SUM(T7:T20)</f>
        <v>34947</v>
      </c>
    </row>
    <row r="22" spans="2:20" x14ac:dyDescent="0.2">
      <c r="B22" s="80"/>
    </row>
    <row r="23" spans="2:20" ht="51" x14ac:dyDescent="0.2">
      <c r="D23" s="106" t="s">
        <v>260</v>
      </c>
      <c r="H23" s="106"/>
      <c r="L23" s="106"/>
      <c r="P23" s="106"/>
    </row>
  </sheetData>
  <sheetProtection formatCells="0" formatColumns="0" formatRows="0" selectLockedCells="1"/>
  <mergeCells count="8">
    <mergeCell ref="T4:T6"/>
    <mergeCell ref="B2:R2"/>
    <mergeCell ref="G5:J5"/>
    <mergeCell ref="K5:N5"/>
    <mergeCell ref="B4:B6"/>
    <mergeCell ref="C4:F5"/>
    <mergeCell ref="G4:N4"/>
    <mergeCell ref="O4:R5"/>
  </mergeCells>
  <phoneticPr fontId="11" type="noConversion"/>
  <printOptions horizontalCentered="1" verticalCentered="1"/>
  <pageMargins left="0.39370078740157483" right="0.39370078740157483" top="0.6692913385826772" bottom="0.6692913385826772" header="0.51181102362204722" footer="0.51181102362204722"/>
  <pageSetup paperSize="9" scale="76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DD679-0F93-4807-B5E3-2FD73ACACAC1}">
  <sheetPr>
    <pageSetUpPr fitToPage="1"/>
  </sheetPr>
  <dimension ref="A1:J22"/>
  <sheetViews>
    <sheetView zoomScale="90" zoomScaleNormal="90" workbookViewId="0">
      <selection activeCell="B3" sqref="B3"/>
    </sheetView>
  </sheetViews>
  <sheetFormatPr defaultRowHeight="12.75" x14ac:dyDescent="0.2"/>
  <cols>
    <col min="1" max="1" width="1.28515625" style="4" customWidth="1"/>
    <col min="2" max="2" width="31.42578125" style="4" customWidth="1"/>
    <col min="3" max="10" width="12.7109375" style="4" customWidth="1"/>
    <col min="11" max="11" width="9.42578125" style="4" customWidth="1"/>
    <col min="12" max="16384" width="9.140625" style="4"/>
  </cols>
  <sheetData>
    <row r="1" spans="1:10" s="69" customFormat="1" ht="15" customHeight="1" x14ac:dyDescent="0.3">
      <c r="B1" s="288" t="s">
        <v>105</v>
      </c>
      <c r="C1" s="288"/>
      <c r="D1" s="288"/>
      <c r="E1" s="288"/>
      <c r="F1" s="288"/>
      <c r="G1" s="288"/>
      <c r="H1" s="288"/>
      <c r="I1" s="288"/>
      <c r="J1" s="288"/>
    </row>
    <row r="2" spans="1:10" s="69" customFormat="1" ht="23.25" customHeight="1" x14ac:dyDescent="0.3">
      <c r="B2" s="288"/>
      <c r="C2" s="288"/>
      <c r="D2" s="288"/>
      <c r="E2" s="288"/>
      <c r="F2" s="288"/>
      <c r="G2" s="288"/>
      <c r="H2" s="288"/>
      <c r="I2" s="288"/>
      <c r="J2" s="288"/>
    </row>
    <row r="3" spans="1:10" s="69" customFormat="1" ht="15" customHeight="1" x14ac:dyDescent="0.3">
      <c r="B3" s="78"/>
      <c r="I3" s="10"/>
    </row>
    <row r="4" spans="1:10" ht="111.75" customHeight="1" x14ac:dyDescent="0.2">
      <c r="B4" s="259" t="s">
        <v>14</v>
      </c>
      <c r="C4" s="314" t="s">
        <v>103</v>
      </c>
      <c r="D4" s="314"/>
      <c r="E4" s="314" t="s">
        <v>102</v>
      </c>
      <c r="F4" s="314"/>
      <c r="G4" s="314" t="s">
        <v>104</v>
      </c>
      <c r="H4" s="314"/>
      <c r="I4" s="314"/>
      <c r="J4" s="314"/>
    </row>
    <row r="5" spans="1:10" ht="45.75" customHeight="1" x14ac:dyDescent="0.2">
      <c r="B5" s="261"/>
      <c r="C5" s="31" t="s">
        <v>92</v>
      </c>
      <c r="D5" s="82" t="s">
        <v>91</v>
      </c>
      <c r="E5" s="31" t="s">
        <v>92</v>
      </c>
      <c r="F5" s="82" t="s">
        <v>91</v>
      </c>
      <c r="G5" s="31" t="s">
        <v>92</v>
      </c>
      <c r="H5" s="32" t="s">
        <v>26</v>
      </c>
      <c r="I5" s="31" t="s">
        <v>91</v>
      </c>
      <c r="J5" s="32" t="s">
        <v>26</v>
      </c>
    </row>
    <row r="6" spans="1:10" ht="24.95" customHeight="1" x14ac:dyDescent="0.2">
      <c r="B6" s="174" t="s">
        <v>0</v>
      </c>
      <c r="C6" s="14">
        <v>0</v>
      </c>
      <c r="D6" s="14">
        <v>0</v>
      </c>
      <c r="E6" s="15">
        <v>0</v>
      </c>
      <c r="F6" s="14">
        <v>0</v>
      </c>
      <c r="G6" s="15">
        <v>0</v>
      </c>
      <c r="H6" s="96">
        <v>0</v>
      </c>
      <c r="I6" s="81">
        <v>0</v>
      </c>
      <c r="J6" s="96">
        <v>0</v>
      </c>
    </row>
    <row r="7" spans="1:10" ht="24.95" customHeight="1" x14ac:dyDescent="0.2">
      <c r="B7" s="174" t="s">
        <v>1</v>
      </c>
      <c r="C7" s="14">
        <v>0</v>
      </c>
      <c r="D7" s="14">
        <v>0</v>
      </c>
      <c r="E7" s="15">
        <v>0</v>
      </c>
      <c r="F7" s="14">
        <v>0</v>
      </c>
      <c r="G7" s="15">
        <v>0</v>
      </c>
      <c r="H7" s="96">
        <v>0</v>
      </c>
      <c r="I7" s="81">
        <v>0</v>
      </c>
      <c r="J7" s="96">
        <v>0</v>
      </c>
    </row>
    <row r="8" spans="1:10" ht="24.95" customHeight="1" x14ac:dyDescent="0.2">
      <c r="B8" s="174" t="s">
        <v>2</v>
      </c>
      <c r="C8" s="14">
        <v>0</v>
      </c>
      <c r="D8" s="14">
        <v>0</v>
      </c>
      <c r="E8" s="15">
        <v>0</v>
      </c>
      <c r="F8" s="14">
        <v>0</v>
      </c>
      <c r="G8" s="15">
        <v>0</v>
      </c>
      <c r="H8" s="96">
        <v>0</v>
      </c>
      <c r="I8" s="81">
        <v>0</v>
      </c>
      <c r="J8" s="96">
        <v>0</v>
      </c>
    </row>
    <row r="9" spans="1:10" ht="24.95" customHeight="1" x14ac:dyDescent="0.2">
      <c r="B9" s="174" t="s">
        <v>3</v>
      </c>
      <c r="C9" s="14">
        <v>1</v>
      </c>
      <c r="D9" s="14">
        <v>0</v>
      </c>
      <c r="E9" s="15">
        <v>0</v>
      </c>
      <c r="F9" s="14">
        <v>0</v>
      </c>
      <c r="G9" s="15">
        <v>0</v>
      </c>
      <c r="H9" s="96">
        <v>0</v>
      </c>
      <c r="I9" s="81">
        <v>0</v>
      </c>
      <c r="J9" s="96">
        <v>0</v>
      </c>
    </row>
    <row r="10" spans="1:10" ht="24.95" customHeight="1" x14ac:dyDescent="0.2">
      <c r="B10" s="174" t="s">
        <v>4</v>
      </c>
      <c r="C10" s="14">
        <v>0</v>
      </c>
      <c r="D10" s="14">
        <v>0</v>
      </c>
      <c r="E10" s="15">
        <v>0</v>
      </c>
      <c r="F10" s="14">
        <v>0</v>
      </c>
      <c r="G10" s="15">
        <v>0</v>
      </c>
      <c r="H10" s="96">
        <v>0</v>
      </c>
      <c r="I10" s="81">
        <v>0</v>
      </c>
      <c r="J10" s="96">
        <v>0</v>
      </c>
    </row>
    <row r="11" spans="1:10" ht="24.95" customHeight="1" x14ac:dyDescent="0.2">
      <c r="A11" s="16"/>
      <c r="B11" s="174" t="s">
        <v>5</v>
      </c>
      <c r="C11" s="14">
        <v>0</v>
      </c>
      <c r="D11" s="14">
        <v>0</v>
      </c>
      <c r="E11" s="15">
        <v>0</v>
      </c>
      <c r="F11" s="14">
        <v>0</v>
      </c>
      <c r="G11" s="15">
        <v>0</v>
      </c>
      <c r="H11" s="96">
        <v>0</v>
      </c>
      <c r="I11" s="81">
        <v>0</v>
      </c>
      <c r="J11" s="96">
        <v>0</v>
      </c>
    </row>
    <row r="12" spans="1:10" ht="24.95" customHeight="1" x14ac:dyDescent="0.2">
      <c r="B12" s="174" t="s">
        <v>6</v>
      </c>
      <c r="C12" s="14">
        <v>0</v>
      </c>
      <c r="D12" s="14">
        <v>0</v>
      </c>
      <c r="E12" s="15">
        <v>0</v>
      </c>
      <c r="F12" s="14">
        <v>0</v>
      </c>
      <c r="G12" s="15">
        <v>0</v>
      </c>
      <c r="H12" s="96">
        <v>0</v>
      </c>
      <c r="I12" s="81">
        <v>0</v>
      </c>
      <c r="J12" s="96">
        <v>0</v>
      </c>
    </row>
    <row r="13" spans="1:10" ht="24.95" customHeight="1" x14ac:dyDescent="0.2">
      <c r="B13" s="174" t="s">
        <v>7</v>
      </c>
      <c r="C13" s="14">
        <v>0</v>
      </c>
      <c r="D13" s="14">
        <v>3</v>
      </c>
      <c r="E13" s="15">
        <v>0</v>
      </c>
      <c r="F13" s="14">
        <v>0</v>
      </c>
      <c r="G13" s="15">
        <v>0</v>
      </c>
      <c r="H13" s="96">
        <v>0</v>
      </c>
      <c r="I13" s="81">
        <v>0</v>
      </c>
      <c r="J13" s="96">
        <v>0</v>
      </c>
    </row>
    <row r="14" spans="1:10" ht="24.95" customHeight="1" x14ac:dyDescent="0.2">
      <c r="B14" s="174" t="s">
        <v>8</v>
      </c>
      <c r="C14" s="14">
        <v>0</v>
      </c>
      <c r="D14" s="14">
        <v>0</v>
      </c>
      <c r="E14" s="15">
        <v>0</v>
      </c>
      <c r="F14" s="14">
        <v>0</v>
      </c>
      <c r="G14" s="15">
        <v>0</v>
      </c>
      <c r="H14" s="96">
        <v>0</v>
      </c>
      <c r="I14" s="81">
        <v>1</v>
      </c>
      <c r="J14" s="96">
        <v>1</v>
      </c>
    </row>
    <row r="15" spans="1:10" ht="24.95" customHeight="1" x14ac:dyDescent="0.2">
      <c r="B15" s="174" t="s">
        <v>9</v>
      </c>
      <c r="C15" s="14">
        <v>0</v>
      </c>
      <c r="D15" s="14">
        <v>0</v>
      </c>
      <c r="E15" s="15">
        <v>0</v>
      </c>
      <c r="F15" s="14">
        <v>0</v>
      </c>
      <c r="G15" s="15">
        <v>0</v>
      </c>
      <c r="H15" s="96">
        <v>0</v>
      </c>
      <c r="I15" s="81">
        <v>0</v>
      </c>
      <c r="J15" s="96">
        <v>0</v>
      </c>
    </row>
    <row r="16" spans="1:10" ht="24.95" customHeight="1" x14ac:dyDescent="0.2">
      <c r="B16" s="174" t="s">
        <v>10</v>
      </c>
      <c r="C16" s="14">
        <v>0</v>
      </c>
      <c r="D16" s="14">
        <v>0</v>
      </c>
      <c r="E16" s="15">
        <v>0</v>
      </c>
      <c r="F16" s="14">
        <v>0</v>
      </c>
      <c r="G16" s="15">
        <v>0</v>
      </c>
      <c r="H16" s="96">
        <v>0</v>
      </c>
      <c r="I16" s="81">
        <v>0</v>
      </c>
      <c r="J16" s="96">
        <v>0</v>
      </c>
    </row>
    <row r="17" spans="2:10" ht="24.95" customHeight="1" x14ac:dyDescent="0.2">
      <c r="B17" s="174" t="s">
        <v>11</v>
      </c>
      <c r="C17" s="14">
        <v>0</v>
      </c>
      <c r="D17" s="14">
        <v>0</v>
      </c>
      <c r="E17" s="15">
        <v>0</v>
      </c>
      <c r="F17" s="14">
        <v>0</v>
      </c>
      <c r="G17" s="15">
        <v>0</v>
      </c>
      <c r="H17" s="96">
        <v>0</v>
      </c>
      <c r="I17" s="81">
        <v>0</v>
      </c>
      <c r="J17" s="96">
        <v>0</v>
      </c>
    </row>
    <row r="18" spans="2:10" ht="24.95" customHeight="1" x14ac:dyDescent="0.2">
      <c r="B18" s="174" t="s">
        <v>12</v>
      </c>
      <c r="C18" s="14">
        <v>0</v>
      </c>
      <c r="D18" s="14">
        <v>0</v>
      </c>
      <c r="E18" s="15">
        <v>1</v>
      </c>
      <c r="F18" s="14">
        <v>3</v>
      </c>
      <c r="G18" s="15">
        <v>0</v>
      </c>
      <c r="H18" s="96">
        <v>0</v>
      </c>
      <c r="I18" s="81">
        <v>0</v>
      </c>
      <c r="J18" s="96">
        <f>I18/F18</f>
        <v>0</v>
      </c>
    </row>
    <row r="19" spans="2:10" ht="24.95" customHeight="1" x14ac:dyDescent="0.2">
      <c r="B19" s="174" t="s">
        <v>13</v>
      </c>
      <c r="C19" s="14">
        <v>0</v>
      </c>
      <c r="D19" s="14">
        <v>0</v>
      </c>
      <c r="E19" s="15">
        <v>0</v>
      </c>
      <c r="F19" s="14">
        <v>0</v>
      </c>
      <c r="G19" s="15">
        <v>0</v>
      </c>
      <c r="H19" s="96">
        <v>0</v>
      </c>
      <c r="I19" s="81">
        <v>0</v>
      </c>
      <c r="J19" s="96">
        <v>0</v>
      </c>
    </row>
    <row r="20" spans="2:10" ht="24.95" customHeight="1" x14ac:dyDescent="0.2">
      <c r="B20" s="173" t="s">
        <v>16</v>
      </c>
      <c r="C20" s="13">
        <f>SUM(C6:C19)</f>
        <v>1</v>
      </c>
      <c r="D20" s="13">
        <f>SUM(D6:D19)</f>
        <v>3</v>
      </c>
      <c r="E20" s="13">
        <f>SUM(E6:E19)</f>
        <v>1</v>
      </c>
      <c r="F20" s="13">
        <f>SUM(F6:F19)</f>
        <v>3</v>
      </c>
      <c r="G20" s="13">
        <f>SUM(G6:G19)</f>
        <v>0</v>
      </c>
      <c r="H20" s="149">
        <f>G20/E20</f>
        <v>0</v>
      </c>
      <c r="I20" s="79">
        <f>SUM(I6:I19)</f>
        <v>1</v>
      </c>
      <c r="J20" s="149">
        <f>I20/F20</f>
        <v>0.33333333333333331</v>
      </c>
    </row>
    <row r="21" spans="2:10" x14ac:dyDescent="0.2">
      <c r="B21" s="80"/>
    </row>
    <row r="22" spans="2:10" x14ac:dyDescent="0.2">
      <c r="B22" s="59"/>
      <c r="C22" s="59"/>
      <c r="D22" s="59"/>
      <c r="E22" s="59"/>
      <c r="F22" s="59"/>
      <c r="G22" s="59"/>
      <c r="H22" s="59"/>
    </row>
  </sheetData>
  <sheetProtection formatCells="0" formatColumns="0" formatRows="0" selectLockedCells="1"/>
  <mergeCells count="5">
    <mergeCell ref="B1:J2"/>
    <mergeCell ref="E4:F4"/>
    <mergeCell ref="G4:J4"/>
    <mergeCell ref="C4:D4"/>
    <mergeCell ref="B4:B5"/>
  </mergeCells>
  <phoneticPr fontId="11" type="noConversion"/>
  <printOptions horizontalCentered="1" verticalCentered="1"/>
  <pageMargins left="0.59055118110236227" right="0.59055118110236227" top="0.6692913385826772" bottom="0.6692913385826772" header="0.51181102362204722" footer="0.51181102362204722"/>
  <pageSetup paperSize="9" scale="86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0693-2296-42AD-8C83-2953C37190AD}">
  <sheetPr>
    <pageSetUpPr fitToPage="1"/>
  </sheetPr>
  <dimension ref="B1:O22"/>
  <sheetViews>
    <sheetView zoomScale="80" zoomScaleNormal="80" workbookViewId="0">
      <selection activeCell="B3" sqref="B3"/>
    </sheetView>
  </sheetViews>
  <sheetFormatPr defaultRowHeight="12.75" x14ac:dyDescent="0.2"/>
  <cols>
    <col min="1" max="1" width="1.28515625" style="4" customWidth="1"/>
    <col min="2" max="2" width="31.42578125" style="4" customWidth="1"/>
    <col min="3" max="3" width="9.7109375" style="4" customWidth="1"/>
    <col min="4" max="4" width="24.5703125" style="4" customWidth="1"/>
    <col min="5" max="5" width="9.7109375" style="4" customWidth="1"/>
    <col min="6" max="6" width="9.140625" style="4" customWidth="1"/>
    <col min="7" max="7" width="12.42578125" style="4" customWidth="1"/>
    <col min="8" max="8" width="17" style="4" customWidth="1"/>
    <col min="9" max="9" width="9.7109375" style="4" customWidth="1"/>
    <col min="10" max="10" width="11.42578125" style="4" customWidth="1"/>
    <col min="11" max="16384" width="9.140625" style="4"/>
  </cols>
  <sheetData>
    <row r="1" spans="2:15" s="69" customFormat="1" ht="15" customHeight="1" x14ac:dyDescent="0.3">
      <c r="B1" s="78"/>
      <c r="C1" s="78"/>
      <c r="D1" s="78"/>
      <c r="E1" s="78"/>
      <c r="F1" s="78"/>
      <c r="G1" s="78"/>
      <c r="H1" s="78"/>
      <c r="I1" s="78"/>
    </row>
    <row r="2" spans="2:15" s="69" customFormat="1" ht="20.25" x14ac:dyDescent="0.3">
      <c r="B2" s="282" t="s">
        <v>173</v>
      </c>
      <c r="C2" s="282"/>
      <c r="D2" s="282"/>
      <c r="E2" s="282"/>
      <c r="F2" s="282"/>
      <c r="G2" s="282"/>
      <c r="H2" s="282"/>
      <c r="I2" s="282"/>
    </row>
    <row r="3" spans="2:15" s="69" customFormat="1" ht="9.75" customHeight="1" x14ac:dyDescent="0.3">
      <c r="B3" s="78"/>
      <c r="C3" s="78"/>
      <c r="D3" s="78"/>
      <c r="E3" s="78"/>
      <c r="F3" s="78"/>
      <c r="G3" s="78"/>
      <c r="H3" s="78"/>
      <c r="I3" s="78"/>
    </row>
    <row r="4" spans="2:15" s="69" customFormat="1" ht="15.75" customHeight="1" x14ac:dyDescent="0.3">
      <c r="B4" s="259" t="s">
        <v>14</v>
      </c>
      <c r="C4" s="289" t="s">
        <v>174</v>
      </c>
      <c r="D4" s="290"/>
      <c r="E4" s="338" t="s">
        <v>176</v>
      </c>
      <c r="F4" s="339"/>
      <c r="G4" s="339"/>
      <c r="H4" s="339"/>
      <c r="I4" s="340"/>
    </row>
    <row r="5" spans="2:15" ht="54" customHeight="1" x14ac:dyDescent="0.2">
      <c r="B5" s="260"/>
      <c r="C5" s="291"/>
      <c r="D5" s="292"/>
      <c r="E5" s="302" t="s">
        <v>177</v>
      </c>
      <c r="F5" s="302" t="s">
        <v>85</v>
      </c>
      <c r="G5" s="334" t="s">
        <v>255</v>
      </c>
      <c r="H5" s="336" t="s">
        <v>178</v>
      </c>
      <c r="I5" s="336" t="s">
        <v>181</v>
      </c>
    </row>
    <row r="6" spans="2:15" ht="191.25" customHeight="1" x14ac:dyDescent="0.3">
      <c r="B6" s="261"/>
      <c r="C6" s="44" t="s">
        <v>156</v>
      </c>
      <c r="D6" s="24" t="s">
        <v>175</v>
      </c>
      <c r="E6" s="304"/>
      <c r="F6" s="304"/>
      <c r="G6" s="335"/>
      <c r="H6" s="337"/>
      <c r="I6" s="337"/>
      <c r="O6" s="69"/>
    </row>
    <row r="7" spans="2:15" ht="24.95" customHeight="1" x14ac:dyDescent="0.2">
      <c r="B7" s="174" t="s">
        <v>0</v>
      </c>
      <c r="C7" s="65">
        <f>E7+F7+G7+H7+I7</f>
        <v>2030</v>
      </c>
      <c r="D7" s="68">
        <f>C7/'1.1. Кол-во ГС'!L7</f>
        <v>0.43127257276396858</v>
      </c>
      <c r="E7" s="154">
        <v>1927</v>
      </c>
      <c r="F7" s="14">
        <v>3</v>
      </c>
      <c r="G7" s="14">
        <v>0</v>
      </c>
      <c r="H7" s="155">
        <v>11</v>
      </c>
      <c r="I7" s="14">
        <v>89</v>
      </c>
      <c r="L7" s="197"/>
    </row>
    <row r="8" spans="2:15" ht="24.95" customHeight="1" x14ac:dyDescent="0.2">
      <c r="B8" s="174" t="s">
        <v>1</v>
      </c>
      <c r="C8" s="65">
        <f t="shared" ref="C8:C21" si="0">E8+F8+G8+H8+I8</f>
        <v>533</v>
      </c>
      <c r="D8" s="68">
        <f>C8/'1.1. Кол-во ГС'!L8</f>
        <v>0.47759856630824371</v>
      </c>
      <c r="E8" s="154">
        <v>506</v>
      </c>
      <c r="F8" s="14">
        <v>0</v>
      </c>
      <c r="G8" s="14">
        <v>0</v>
      </c>
      <c r="H8" s="14">
        <v>1</v>
      </c>
      <c r="I8" s="14">
        <v>26</v>
      </c>
      <c r="L8" s="197"/>
    </row>
    <row r="9" spans="2:15" ht="24.95" customHeight="1" x14ac:dyDescent="0.2">
      <c r="B9" s="174" t="s">
        <v>2</v>
      </c>
      <c r="C9" s="65">
        <f t="shared" si="0"/>
        <v>354</v>
      </c>
      <c r="D9" s="68">
        <f>C9/'1.1. Кол-во ГС'!L9</f>
        <v>0.31949458483754511</v>
      </c>
      <c r="E9" s="154">
        <v>330</v>
      </c>
      <c r="F9" s="14">
        <v>0</v>
      </c>
      <c r="G9" s="14">
        <v>0</v>
      </c>
      <c r="H9" s="14">
        <v>0</v>
      </c>
      <c r="I9" s="14">
        <v>24</v>
      </c>
      <c r="L9" s="197"/>
    </row>
    <row r="10" spans="2:15" ht="24.95" customHeight="1" x14ac:dyDescent="0.2">
      <c r="B10" s="174" t="s">
        <v>3</v>
      </c>
      <c r="C10" s="65">
        <f t="shared" si="0"/>
        <v>1321</v>
      </c>
      <c r="D10" s="68">
        <f>C10/'1.1. Кол-во ГС'!L10</f>
        <v>0.24966924966924967</v>
      </c>
      <c r="E10" s="154">
        <v>1233</v>
      </c>
      <c r="F10" s="14">
        <v>4</v>
      </c>
      <c r="G10" s="14">
        <v>0</v>
      </c>
      <c r="H10" s="14">
        <v>6</v>
      </c>
      <c r="I10" s="14">
        <v>78</v>
      </c>
      <c r="L10" s="197"/>
    </row>
    <row r="11" spans="2:15" ht="24.95" customHeight="1" x14ac:dyDescent="0.2">
      <c r="B11" s="174" t="s">
        <v>4</v>
      </c>
      <c r="C11" s="65">
        <f t="shared" si="0"/>
        <v>451</v>
      </c>
      <c r="D11" s="68">
        <f>C11/'1.1. Кол-во ГС'!L11</f>
        <v>0.25280269058295962</v>
      </c>
      <c r="E11" s="154">
        <v>370</v>
      </c>
      <c r="F11" s="14">
        <v>0</v>
      </c>
      <c r="G11" s="14">
        <v>0</v>
      </c>
      <c r="H11" s="14">
        <v>0</v>
      </c>
      <c r="I11" s="14">
        <v>81</v>
      </c>
      <c r="L11" s="197"/>
    </row>
    <row r="12" spans="2:15" ht="24.95" customHeight="1" x14ac:dyDescent="0.2">
      <c r="B12" s="174" t="s">
        <v>5</v>
      </c>
      <c r="C12" s="65">
        <f t="shared" si="0"/>
        <v>237</v>
      </c>
      <c r="D12" s="68">
        <f>C12/'1.1. Кол-во ГС'!L12</f>
        <v>0.18975180144115292</v>
      </c>
      <c r="E12" s="33">
        <v>150</v>
      </c>
      <c r="F12" s="15">
        <v>0</v>
      </c>
      <c r="G12" s="15">
        <v>0</v>
      </c>
      <c r="H12" s="15">
        <v>0</v>
      </c>
      <c r="I12" s="15">
        <v>87</v>
      </c>
      <c r="L12" s="197"/>
    </row>
    <row r="13" spans="2:15" ht="24.95" customHeight="1" x14ac:dyDescent="0.2">
      <c r="B13" s="174" t="s">
        <v>6</v>
      </c>
      <c r="C13" s="65">
        <f t="shared" si="0"/>
        <v>708</v>
      </c>
      <c r="D13" s="68">
        <f>C13/'1.1. Кол-во ГС'!L13</f>
        <v>0.22875605815831987</v>
      </c>
      <c r="E13" s="154">
        <v>592</v>
      </c>
      <c r="F13" s="14">
        <v>0</v>
      </c>
      <c r="G13" s="14">
        <v>0</v>
      </c>
      <c r="H13" s="14">
        <v>0</v>
      </c>
      <c r="I13" s="14">
        <v>116</v>
      </c>
      <c r="L13" s="197"/>
    </row>
    <row r="14" spans="2:15" ht="24.95" customHeight="1" x14ac:dyDescent="0.2">
      <c r="B14" s="174" t="s">
        <v>7</v>
      </c>
      <c r="C14" s="65">
        <f t="shared" si="0"/>
        <v>285</v>
      </c>
      <c r="D14" s="68">
        <f>C14/'1.1. Кол-во ГС'!L14</f>
        <v>0.15693832599118943</v>
      </c>
      <c r="E14" s="154">
        <v>175</v>
      </c>
      <c r="F14" s="14">
        <v>42</v>
      </c>
      <c r="G14" s="14">
        <v>4</v>
      </c>
      <c r="H14" s="14">
        <v>16</v>
      </c>
      <c r="I14" s="14">
        <v>48</v>
      </c>
      <c r="L14" s="197"/>
    </row>
    <row r="15" spans="2:15" ht="24.95" customHeight="1" x14ac:dyDescent="0.2">
      <c r="B15" s="174" t="s">
        <v>8</v>
      </c>
      <c r="C15" s="65">
        <f t="shared" si="0"/>
        <v>945</v>
      </c>
      <c r="D15" s="68">
        <f>C15/'1.1. Кол-во ГС'!L15</f>
        <v>0.24835742444152431</v>
      </c>
      <c r="E15" s="154">
        <v>943</v>
      </c>
      <c r="F15" s="14">
        <v>0</v>
      </c>
      <c r="G15" s="14">
        <v>0</v>
      </c>
      <c r="H15" s="14">
        <v>0</v>
      </c>
      <c r="I15" s="14">
        <v>2</v>
      </c>
      <c r="L15" s="197"/>
    </row>
    <row r="16" spans="2:15" ht="24.95" customHeight="1" x14ac:dyDescent="0.2">
      <c r="B16" s="174" t="s">
        <v>9</v>
      </c>
      <c r="C16" s="65">
        <f t="shared" si="0"/>
        <v>1138</v>
      </c>
      <c r="D16" s="68">
        <f>C16/'1.1. Кол-во ГС'!L16</f>
        <v>0.57071213640922769</v>
      </c>
      <c r="E16" s="154">
        <v>1138</v>
      </c>
      <c r="F16" s="14">
        <v>0</v>
      </c>
      <c r="G16" s="14">
        <v>0</v>
      </c>
      <c r="H16" s="14">
        <v>0</v>
      </c>
      <c r="I16" s="14">
        <v>0</v>
      </c>
      <c r="L16" s="197"/>
    </row>
    <row r="17" spans="2:12" ht="24.95" customHeight="1" x14ac:dyDescent="0.2">
      <c r="B17" s="174" t="s">
        <v>10</v>
      </c>
      <c r="C17" s="65">
        <f t="shared" si="0"/>
        <v>604</v>
      </c>
      <c r="D17" s="68">
        <f>C17/'1.1. Кол-во ГС'!L17</f>
        <v>0.41004752206381534</v>
      </c>
      <c r="E17" s="154">
        <v>529</v>
      </c>
      <c r="F17" s="14">
        <v>1</v>
      </c>
      <c r="G17" s="14">
        <v>0</v>
      </c>
      <c r="H17" s="14">
        <v>0</v>
      </c>
      <c r="I17" s="14">
        <v>74</v>
      </c>
      <c r="L17" s="197"/>
    </row>
    <row r="18" spans="2:12" ht="24.95" customHeight="1" x14ac:dyDescent="0.2">
      <c r="B18" s="174" t="s">
        <v>11</v>
      </c>
      <c r="C18" s="65">
        <f t="shared" si="0"/>
        <v>378</v>
      </c>
      <c r="D18" s="68">
        <f>C18/'1.1. Кол-во ГС'!L18</f>
        <v>9.6873398257303941E-2</v>
      </c>
      <c r="E18" s="154">
        <v>372</v>
      </c>
      <c r="F18" s="14">
        <v>2</v>
      </c>
      <c r="G18" s="14">
        <v>0</v>
      </c>
      <c r="H18" s="14">
        <v>2</v>
      </c>
      <c r="I18" s="14">
        <v>2</v>
      </c>
      <c r="L18" s="197"/>
    </row>
    <row r="19" spans="2:12" ht="24.95" customHeight="1" x14ac:dyDescent="0.2">
      <c r="B19" s="174" t="s">
        <v>12</v>
      </c>
      <c r="C19" s="65">
        <f t="shared" si="0"/>
        <v>126</v>
      </c>
      <c r="D19" s="68">
        <f>C19/'1.1. Кол-во ГС'!L19</f>
        <v>5.4054054054054057E-2</v>
      </c>
      <c r="E19" s="154">
        <v>126</v>
      </c>
      <c r="F19" s="14">
        <v>0</v>
      </c>
      <c r="G19" s="14">
        <v>0</v>
      </c>
      <c r="H19" s="14">
        <v>0</v>
      </c>
      <c r="I19" s="14">
        <v>0</v>
      </c>
      <c r="L19" s="197"/>
    </row>
    <row r="20" spans="2:12" ht="24.95" customHeight="1" x14ac:dyDescent="0.2">
      <c r="B20" s="174" t="s">
        <v>13</v>
      </c>
      <c r="C20" s="65">
        <f t="shared" si="0"/>
        <v>1281</v>
      </c>
      <c r="D20" s="68">
        <f>C20/'1.1. Кол-во ГС'!L20</f>
        <v>0.96026986506746626</v>
      </c>
      <c r="E20" s="154">
        <v>1236</v>
      </c>
      <c r="F20" s="14">
        <v>0</v>
      </c>
      <c r="G20" s="14">
        <v>0</v>
      </c>
      <c r="H20" s="14">
        <v>0</v>
      </c>
      <c r="I20" s="14">
        <v>45</v>
      </c>
      <c r="L20" s="197"/>
    </row>
    <row r="21" spans="2:12" ht="24.95" customHeight="1" x14ac:dyDescent="0.2">
      <c r="B21" s="173" t="s">
        <v>16</v>
      </c>
      <c r="C21" s="150">
        <f t="shared" si="0"/>
        <v>10391</v>
      </c>
      <c r="D21" s="141">
        <f>C21/'1.1. Кол-во ГС'!L21</f>
        <v>0.29684330809884302</v>
      </c>
      <c r="E21" s="122">
        <f>SUM(E7:E20)</f>
        <v>9627</v>
      </c>
      <c r="F21" s="122">
        <f>SUM(F7:F20)</f>
        <v>52</v>
      </c>
      <c r="G21" s="122">
        <f>SUM(G7:G20)</f>
        <v>4</v>
      </c>
      <c r="H21" s="122">
        <f>SUM(H7:H20)</f>
        <v>36</v>
      </c>
      <c r="I21" s="11">
        <f>SUM(I7:I20)</f>
        <v>672</v>
      </c>
      <c r="L21" s="197"/>
    </row>
    <row r="22" spans="2:12" x14ac:dyDescent="0.2">
      <c r="B22" s="80"/>
    </row>
  </sheetData>
  <sheetProtection formatCells="0" formatColumns="0" formatRows="0" selectLockedCells="1"/>
  <mergeCells count="9">
    <mergeCell ref="B2:I2"/>
    <mergeCell ref="G5:G6"/>
    <mergeCell ref="H5:H6"/>
    <mergeCell ref="C4:D5"/>
    <mergeCell ref="B4:B6"/>
    <mergeCell ref="E5:E6"/>
    <mergeCell ref="F5:F6"/>
    <mergeCell ref="E4:I4"/>
    <mergeCell ref="I5:I6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72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404AF-D9BA-4128-B248-F34B89C48619}">
  <sheetPr>
    <pageSetUpPr fitToPage="1"/>
  </sheetPr>
  <dimension ref="B1:T23"/>
  <sheetViews>
    <sheetView topLeftCell="B1" zoomScale="90" zoomScaleNormal="90" workbookViewId="0">
      <selection activeCell="B3" sqref="B3"/>
    </sheetView>
  </sheetViews>
  <sheetFormatPr defaultRowHeight="12.75" x14ac:dyDescent="0.2"/>
  <cols>
    <col min="1" max="1" width="1.28515625" style="4" customWidth="1"/>
    <col min="2" max="2" width="31.42578125" style="4" customWidth="1"/>
    <col min="3" max="14" width="10.7109375" style="4" customWidth="1"/>
    <col min="15" max="15" width="11.42578125" style="4" customWidth="1"/>
    <col min="16" max="16384" width="9.140625" style="4"/>
  </cols>
  <sheetData>
    <row r="1" spans="2:20" s="69" customFormat="1" ht="15" customHeight="1" x14ac:dyDescent="0.3"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2:20" s="69" customFormat="1" ht="24" customHeight="1" x14ac:dyDescent="0.3">
      <c r="B2" s="282" t="s">
        <v>173</v>
      </c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</row>
    <row r="3" spans="2:20" s="69" customFormat="1" ht="15.75" customHeight="1" x14ac:dyDescent="0.3"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 spans="2:20" s="69" customFormat="1" ht="20.25" customHeight="1" x14ac:dyDescent="0.3">
      <c r="B4" s="259" t="s">
        <v>14</v>
      </c>
      <c r="C4" s="296" t="s">
        <v>182</v>
      </c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8"/>
    </row>
    <row r="5" spans="2:20" ht="27.75" customHeight="1" x14ac:dyDescent="0.2">
      <c r="B5" s="260"/>
      <c r="C5" s="296" t="s">
        <v>183</v>
      </c>
      <c r="D5" s="297"/>
      <c r="E5" s="297"/>
      <c r="F5" s="298"/>
      <c r="G5" s="296" t="s">
        <v>189</v>
      </c>
      <c r="H5" s="297"/>
      <c r="I5" s="297"/>
      <c r="J5" s="297"/>
      <c r="K5" s="296" t="s">
        <v>190</v>
      </c>
      <c r="L5" s="297"/>
      <c r="M5" s="297"/>
      <c r="N5" s="298"/>
    </row>
    <row r="6" spans="2:20" ht="45.75" customHeight="1" x14ac:dyDescent="0.2">
      <c r="B6" s="260"/>
      <c r="C6" s="296" t="s">
        <v>184</v>
      </c>
      <c r="D6" s="298"/>
      <c r="E6" s="296" t="s">
        <v>187</v>
      </c>
      <c r="F6" s="298"/>
      <c r="G6" s="296" t="s">
        <v>184</v>
      </c>
      <c r="H6" s="298"/>
      <c r="I6" s="296" t="s">
        <v>187</v>
      </c>
      <c r="J6" s="298"/>
      <c r="K6" s="296" t="s">
        <v>184</v>
      </c>
      <c r="L6" s="298"/>
      <c r="M6" s="296" t="s">
        <v>187</v>
      </c>
      <c r="N6" s="298"/>
    </row>
    <row r="7" spans="2:20" ht="48.75" customHeight="1" x14ac:dyDescent="0.3">
      <c r="B7" s="261"/>
      <c r="C7" s="44" t="s">
        <v>185</v>
      </c>
      <c r="D7" s="24" t="s">
        <v>186</v>
      </c>
      <c r="E7" s="37" t="s">
        <v>185</v>
      </c>
      <c r="F7" s="83" t="s">
        <v>188</v>
      </c>
      <c r="G7" s="37" t="s">
        <v>185</v>
      </c>
      <c r="H7" s="25" t="s">
        <v>188</v>
      </c>
      <c r="I7" s="37" t="s">
        <v>185</v>
      </c>
      <c r="J7" s="25" t="s">
        <v>188</v>
      </c>
      <c r="K7" s="37" t="s">
        <v>185</v>
      </c>
      <c r="L7" s="84" t="s">
        <v>188</v>
      </c>
      <c r="M7" s="85" t="s">
        <v>185</v>
      </c>
      <c r="N7" s="84" t="s">
        <v>188</v>
      </c>
      <c r="T7" s="69"/>
    </row>
    <row r="8" spans="2:20" ht="24.95" customHeight="1" x14ac:dyDescent="0.2">
      <c r="B8" s="174" t="s">
        <v>0</v>
      </c>
      <c r="C8" s="109">
        <v>1604</v>
      </c>
      <c r="D8" s="115">
        <v>697</v>
      </c>
      <c r="E8" s="119">
        <v>115</v>
      </c>
      <c r="F8" s="115">
        <v>62</v>
      </c>
      <c r="G8" s="109">
        <v>14972</v>
      </c>
      <c r="H8" s="120">
        <v>7486</v>
      </c>
      <c r="I8" s="121">
        <v>1298</v>
      </c>
      <c r="J8" s="120">
        <v>1118</v>
      </c>
      <c r="K8" s="121">
        <v>3033</v>
      </c>
      <c r="L8" s="115">
        <v>640</v>
      </c>
      <c r="M8" s="109">
        <v>139</v>
      </c>
      <c r="N8" s="115">
        <v>128</v>
      </c>
      <c r="O8" s="196"/>
      <c r="P8" s="196"/>
      <c r="Q8" s="21"/>
    </row>
    <row r="9" spans="2:20" ht="24.95" customHeight="1" x14ac:dyDescent="0.2">
      <c r="B9" s="174" t="s">
        <v>1</v>
      </c>
      <c r="C9" s="109">
        <v>0</v>
      </c>
      <c r="D9" s="115">
        <v>0</v>
      </c>
      <c r="E9" s="119">
        <v>0</v>
      </c>
      <c r="F9" s="115">
        <v>0</v>
      </c>
      <c r="G9" s="109">
        <v>0</v>
      </c>
      <c r="H9" s="115">
        <v>0</v>
      </c>
      <c r="I9" s="109">
        <v>0</v>
      </c>
      <c r="J9" s="115">
        <v>0</v>
      </c>
      <c r="K9" s="109">
        <v>182.5</v>
      </c>
      <c r="L9" s="115">
        <v>165</v>
      </c>
      <c r="M9" s="109">
        <v>29</v>
      </c>
      <c r="N9" s="115">
        <v>24</v>
      </c>
      <c r="O9" s="196"/>
      <c r="P9" s="196"/>
      <c r="Q9" s="21"/>
    </row>
    <row r="10" spans="2:20" ht="24.95" customHeight="1" x14ac:dyDescent="0.2">
      <c r="B10" s="174" t="s">
        <v>2</v>
      </c>
      <c r="C10" s="109">
        <v>3185</v>
      </c>
      <c r="D10" s="115">
        <v>198</v>
      </c>
      <c r="E10" s="119">
        <v>368</v>
      </c>
      <c r="F10" s="115">
        <v>113</v>
      </c>
      <c r="G10" s="109">
        <v>0</v>
      </c>
      <c r="H10" s="115">
        <v>0</v>
      </c>
      <c r="I10" s="109">
        <v>0</v>
      </c>
      <c r="J10" s="115">
        <v>0</v>
      </c>
      <c r="K10" s="109">
        <v>0</v>
      </c>
      <c r="L10" s="115">
        <v>0</v>
      </c>
      <c r="M10" s="109">
        <v>335</v>
      </c>
      <c r="N10" s="115">
        <v>241</v>
      </c>
      <c r="O10" s="196"/>
      <c r="P10" s="196"/>
      <c r="Q10" s="21"/>
    </row>
    <row r="11" spans="2:20" ht="24.95" customHeight="1" x14ac:dyDescent="0.2">
      <c r="B11" s="174" t="s">
        <v>3</v>
      </c>
      <c r="C11" s="109">
        <v>6775</v>
      </c>
      <c r="D11" s="115">
        <v>5794</v>
      </c>
      <c r="E11" s="119">
        <v>1033</v>
      </c>
      <c r="F11" s="115">
        <v>1321</v>
      </c>
      <c r="G11" s="109">
        <v>0</v>
      </c>
      <c r="H11" s="115">
        <v>0</v>
      </c>
      <c r="I11" s="109">
        <v>0</v>
      </c>
      <c r="J11" s="115">
        <v>0</v>
      </c>
      <c r="K11" s="109">
        <v>178</v>
      </c>
      <c r="L11" s="115">
        <v>178</v>
      </c>
      <c r="M11" s="109">
        <v>14</v>
      </c>
      <c r="N11" s="115">
        <v>14</v>
      </c>
      <c r="O11" s="196"/>
      <c r="P11" s="196"/>
      <c r="Q11" s="21"/>
    </row>
    <row r="12" spans="2:20" ht="24.95" customHeight="1" x14ac:dyDescent="0.2">
      <c r="B12" s="174" t="s">
        <v>4</v>
      </c>
      <c r="C12" s="109">
        <v>0</v>
      </c>
      <c r="D12" s="115">
        <v>0</v>
      </c>
      <c r="E12" s="119">
        <v>0</v>
      </c>
      <c r="F12" s="115">
        <v>0</v>
      </c>
      <c r="G12" s="109">
        <v>2169</v>
      </c>
      <c r="H12" s="115">
        <v>2169</v>
      </c>
      <c r="I12" s="109">
        <v>306</v>
      </c>
      <c r="J12" s="115">
        <v>306</v>
      </c>
      <c r="K12" s="109">
        <v>429</v>
      </c>
      <c r="L12" s="115">
        <v>429</v>
      </c>
      <c r="M12" s="109">
        <v>13</v>
      </c>
      <c r="N12" s="115">
        <v>13</v>
      </c>
      <c r="O12" s="196"/>
      <c r="P12" s="196"/>
      <c r="Q12" s="21"/>
    </row>
    <row r="13" spans="2:20" ht="24.95" customHeight="1" x14ac:dyDescent="0.2">
      <c r="B13" s="174" t="s">
        <v>5</v>
      </c>
      <c r="C13" s="54">
        <v>970</v>
      </c>
      <c r="D13" s="115">
        <v>586</v>
      </c>
      <c r="E13" s="54">
        <v>443</v>
      </c>
      <c r="F13" s="193">
        <v>135</v>
      </c>
      <c r="G13" s="111">
        <v>0</v>
      </c>
      <c r="H13" s="193">
        <v>0</v>
      </c>
      <c r="I13" s="111">
        <v>0</v>
      </c>
      <c r="J13" s="193">
        <v>0</v>
      </c>
      <c r="K13" s="111">
        <v>0</v>
      </c>
      <c r="L13" s="193">
        <v>0</v>
      </c>
      <c r="M13" s="111">
        <v>0</v>
      </c>
      <c r="N13" s="193">
        <v>0</v>
      </c>
      <c r="O13" s="196"/>
      <c r="P13" s="196"/>
      <c r="Q13" s="21"/>
    </row>
    <row r="14" spans="2:20" ht="24.95" customHeight="1" x14ac:dyDescent="0.2">
      <c r="B14" s="174" t="s">
        <v>6</v>
      </c>
      <c r="C14" s="109">
        <v>4973.25</v>
      </c>
      <c r="D14" s="115">
        <v>345.19</v>
      </c>
      <c r="E14" s="119">
        <v>427</v>
      </c>
      <c r="F14" s="115">
        <v>66</v>
      </c>
      <c r="G14" s="109">
        <v>4083.68</v>
      </c>
      <c r="H14" s="115">
        <v>2720.98</v>
      </c>
      <c r="I14" s="109">
        <v>729</v>
      </c>
      <c r="J14" s="115">
        <v>465</v>
      </c>
      <c r="K14" s="109">
        <v>0</v>
      </c>
      <c r="L14" s="115">
        <v>170.78</v>
      </c>
      <c r="M14" s="109">
        <v>0</v>
      </c>
      <c r="N14" s="115">
        <v>8</v>
      </c>
      <c r="O14" s="196"/>
      <c r="P14" s="196"/>
      <c r="Q14" s="21"/>
    </row>
    <row r="15" spans="2:20" ht="24.95" customHeight="1" x14ac:dyDescent="0.2">
      <c r="B15" s="174" t="s">
        <v>7</v>
      </c>
      <c r="C15" s="109">
        <v>2600</v>
      </c>
      <c r="D15" s="115">
        <v>905</v>
      </c>
      <c r="E15" s="119">
        <v>486</v>
      </c>
      <c r="F15" s="115">
        <v>285</v>
      </c>
      <c r="G15" s="109">
        <v>0</v>
      </c>
      <c r="H15" s="115">
        <v>0</v>
      </c>
      <c r="I15" s="109">
        <v>0</v>
      </c>
      <c r="J15" s="115">
        <v>0</v>
      </c>
      <c r="K15" s="109">
        <v>0</v>
      </c>
      <c r="L15" s="115">
        <v>0</v>
      </c>
      <c r="M15" s="109">
        <v>0</v>
      </c>
      <c r="N15" s="115">
        <v>0</v>
      </c>
      <c r="O15" s="196"/>
      <c r="P15" s="196"/>
      <c r="Q15" s="21"/>
    </row>
    <row r="16" spans="2:20" ht="24.95" customHeight="1" x14ac:dyDescent="0.2">
      <c r="B16" s="174" t="s">
        <v>8</v>
      </c>
      <c r="C16" s="109">
        <v>751.7</v>
      </c>
      <c r="D16" s="115">
        <v>751.7</v>
      </c>
      <c r="E16" s="119">
        <v>259</v>
      </c>
      <c r="F16" s="115">
        <v>259</v>
      </c>
      <c r="G16" s="109">
        <v>0</v>
      </c>
      <c r="H16" s="115">
        <v>0</v>
      </c>
      <c r="I16" s="109">
        <v>0</v>
      </c>
      <c r="J16" s="115">
        <v>0</v>
      </c>
      <c r="K16" s="109">
        <v>1188.2</v>
      </c>
      <c r="L16" s="115">
        <v>581.57000000000005</v>
      </c>
      <c r="M16" s="109">
        <v>317</v>
      </c>
      <c r="N16" s="115">
        <v>338</v>
      </c>
      <c r="O16" s="196"/>
      <c r="P16" s="196"/>
      <c r="Q16" s="21"/>
    </row>
    <row r="17" spans="2:17" ht="24.95" customHeight="1" x14ac:dyDescent="0.2">
      <c r="B17" s="174" t="s">
        <v>9</v>
      </c>
      <c r="C17" s="109">
        <v>0</v>
      </c>
      <c r="D17" s="115">
        <v>0</v>
      </c>
      <c r="E17" s="119">
        <v>0</v>
      </c>
      <c r="F17" s="115">
        <v>0</v>
      </c>
      <c r="G17" s="109">
        <v>0</v>
      </c>
      <c r="H17" s="115">
        <v>0</v>
      </c>
      <c r="I17" s="109">
        <v>0</v>
      </c>
      <c r="J17" s="115">
        <v>0</v>
      </c>
      <c r="K17" s="109">
        <v>7817</v>
      </c>
      <c r="L17" s="115">
        <v>2488</v>
      </c>
      <c r="M17" s="109">
        <v>735</v>
      </c>
      <c r="N17" s="115">
        <v>390</v>
      </c>
      <c r="O17" s="196"/>
      <c r="P17" s="196"/>
      <c r="Q17" s="21"/>
    </row>
    <row r="18" spans="2:17" ht="24.95" customHeight="1" x14ac:dyDescent="0.2">
      <c r="B18" s="174" t="s">
        <v>10</v>
      </c>
      <c r="C18" s="109">
        <v>2756.8</v>
      </c>
      <c r="D18" s="115">
        <v>1118.3</v>
      </c>
      <c r="E18" s="119">
        <v>775</v>
      </c>
      <c r="F18" s="115">
        <v>446</v>
      </c>
      <c r="G18" s="109">
        <v>0</v>
      </c>
      <c r="H18" s="115">
        <v>0</v>
      </c>
      <c r="I18" s="109">
        <v>0</v>
      </c>
      <c r="J18" s="115">
        <v>0</v>
      </c>
      <c r="K18" s="109">
        <v>786.3</v>
      </c>
      <c r="L18" s="115">
        <v>229.8</v>
      </c>
      <c r="M18" s="109">
        <v>59</v>
      </c>
      <c r="N18" s="115">
        <v>158</v>
      </c>
      <c r="O18" s="196"/>
      <c r="P18" s="196"/>
      <c r="Q18" s="21"/>
    </row>
    <row r="19" spans="2:17" ht="24.95" customHeight="1" x14ac:dyDescent="0.2">
      <c r="B19" s="174" t="s">
        <v>11</v>
      </c>
      <c r="C19" s="109">
        <v>5641.91</v>
      </c>
      <c r="D19" s="115">
        <v>1141.51</v>
      </c>
      <c r="E19" s="119">
        <v>676</v>
      </c>
      <c r="F19" s="115">
        <v>318</v>
      </c>
      <c r="G19" s="109">
        <v>0</v>
      </c>
      <c r="H19" s="115">
        <v>0</v>
      </c>
      <c r="I19" s="109">
        <v>0</v>
      </c>
      <c r="J19" s="115">
        <v>0</v>
      </c>
      <c r="K19" s="109">
        <v>894</v>
      </c>
      <c r="L19" s="115">
        <v>587</v>
      </c>
      <c r="M19" s="109">
        <v>158</v>
      </c>
      <c r="N19" s="115">
        <v>46</v>
      </c>
      <c r="O19" s="196"/>
      <c r="P19" s="196"/>
      <c r="Q19" s="21"/>
    </row>
    <row r="20" spans="2:17" ht="24.95" customHeight="1" x14ac:dyDescent="0.2">
      <c r="B20" s="174" t="s">
        <v>12</v>
      </c>
      <c r="C20" s="109">
        <v>3006.71</v>
      </c>
      <c r="D20" s="115">
        <v>487</v>
      </c>
      <c r="E20" s="119">
        <v>374</v>
      </c>
      <c r="F20" s="115">
        <v>61</v>
      </c>
      <c r="G20" s="109">
        <v>0</v>
      </c>
      <c r="H20" s="115">
        <v>0</v>
      </c>
      <c r="I20" s="109">
        <v>0</v>
      </c>
      <c r="J20" s="115">
        <v>0</v>
      </c>
      <c r="K20" s="109">
        <v>62</v>
      </c>
      <c r="L20" s="115">
        <v>52</v>
      </c>
      <c r="M20" s="109">
        <v>3</v>
      </c>
      <c r="N20" s="115">
        <v>5</v>
      </c>
      <c r="O20" s="196"/>
      <c r="P20" s="196"/>
      <c r="Q20" s="21"/>
    </row>
    <row r="21" spans="2:17" ht="24.95" customHeight="1" x14ac:dyDescent="0.2">
      <c r="B21" s="174" t="s">
        <v>13</v>
      </c>
      <c r="C21" s="109">
        <v>1601</v>
      </c>
      <c r="D21" s="115">
        <v>312</v>
      </c>
      <c r="E21" s="119">
        <v>562</v>
      </c>
      <c r="F21" s="115">
        <v>359</v>
      </c>
      <c r="G21" s="109">
        <v>0</v>
      </c>
      <c r="H21" s="115">
        <v>0</v>
      </c>
      <c r="I21" s="109">
        <v>0</v>
      </c>
      <c r="J21" s="115">
        <v>0</v>
      </c>
      <c r="K21" s="109">
        <v>220</v>
      </c>
      <c r="L21" s="115">
        <v>220</v>
      </c>
      <c r="M21" s="109">
        <v>24</v>
      </c>
      <c r="N21" s="115">
        <v>24</v>
      </c>
      <c r="O21" s="196"/>
      <c r="P21" s="196"/>
      <c r="Q21" s="21"/>
    </row>
    <row r="22" spans="2:17" ht="24.95" customHeight="1" x14ac:dyDescent="0.2">
      <c r="B22" s="173" t="s">
        <v>16</v>
      </c>
      <c r="C22" s="11">
        <f>SUM(C8:C21)</f>
        <v>33865.369999999995</v>
      </c>
      <c r="D22" s="11">
        <f t="shared" ref="D22:N22" si="0">SUM(D8:D21)</f>
        <v>12335.699999999999</v>
      </c>
      <c r="E22" s="11">
        <f t="shared" si="0"/>
        <v>5518</v>
      </c>
      <c r="F22" s="11">
        <f t="shared" si="0"/>
        <v>3425</v>
      </c>
      <c r="G22" s="11">
        <f t="shared" si="0"/>
        <v>21224.68</v>
      </c>
      <c r="H22" s="11">
        <f t="shared" si="0"/>
        <v>12375.98</v>
      </c>
      <c r="I22" s="11">
        <f t="shared" si="0"/>
        <v>2333</v>
      </c>
      <c r="J22" s="11">
        <f t="shared" si="0"/>
        <v>1889</v>
      </c>
      <c r="K22" s="11">
        <f t="shared" si="0"/>
        <v>14790</v>
      </c>
      <c r="L22" s="11">
        <f t="shared" si="0"/>
        <v>5741.1500000000005</v>
      </c>
      <c r="M22" s="11">
        <f t="shared" si="0"/>
        <v>1826</v>
      </c>
      <c r="N22" s="11">
        <f t="shared" si="0"/>
        <v>1389</v>
      </c>
      <c r="O22" s="196"/>
      <c r="P22" s="196"/>
      <c r="Q22" s="21"/>
    </row>
    <row r="23" spans="2:17" x14ac:dyDescent="0.2">
      <c r="B23" s="80"/>
    </row>
  </sheetData>
  <sheetProtection formatCells="0" formatColumns="0" formatRows="0" selectLockedCells="1"/>
  <mergeCells count="12">
    <mergeCell ref="G6:H6"/>
    <mergeCell ref="I6:J6"/>
    <mergeCell ref="C4:N4"/>
    <mergeCell ref="K5:N5"/>
    <mergeCell ref="K6:L6"/>
    <mergeCell ref="M6:N6"/>
    <mergeCell ref="B2:N2"/>
    <mergeCell ref="B4:B7"/>
    <mergeCell ref="C5:F5"/>
    <mergeCell ref="C6:D6"/>
    <mergeCell ref="E6:F6"/>
    <mergeCell ref="G5:J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3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57E93-4484-483B-B1A9-6D05299ECBBA}">
  <sheetPr>
    <pageSetUpPr fitToPage="1"/>
  </sheetPr>
  <dimension ref="B1:T22"/>
  <sheetViews>
    <sheetView zoomScale="60" zoomScaleNormal="60" workbookViewId="0">
      <selection activeCell="B3" sqref="B3"/>
    </sheetView>
  </sheetViews>
  <sheetFormatPr defaultRowHeight="12.75" x14ac:dyDescent="0.2"/>
  <cols>
    <col min="1" max="1" width="0.85546875" style="4" customWidth="1"/>
    <col min="2" max="2" width="32.5703125" style="4" customWidth="1"/>
    <col min="3" max="3" width="10.7109375" style="4" customWidth="1"/>
    <col min="4" max="4" width="11.42578125" style="4" customWidth="1"/>
    <col min="5" max="5" width="9.7109375" style="4" customWidth="1"/>
    <col min="6" max="6" width="8.7109375" style="4" customWidth="1"/>
    <col min="7" max="7" width="12.28515625" style="4" customWidth="1"/>
    <col min="8" max="8" width="18.7109375" style="4" customWidth="1"/>
    <col min="9" max="9" width="14.140625" style="4" customWidth="1"/>
    <col min="10" max="10" width="16.140625" style="4" customWidth="1"/>
    <col min="11" max="11" width="11.5703125" style="4" customWidth="1"/>
    <col min="12" max="12" width="11.28515625" style="4" customWidth="1"/>
    <col min="13" max="13" width="10.85546875" style="4" customWidth="1"/>
    <col min="14" max="14" width="11" style="4" customWidth="1"/>
    <col min="15" max="15" width="13" style="4" customWidth="1"/>
    <col min="16" max="16" width="18.85546875" style="4" customWidth="1"/>
    <col min="17" max="17" width="13.85546875" style="4" customWidth="1"/>
    <col min="18" max="18" width="16.5703125" style="4" customWidth="1"/>
    <col min="19" max="19" width="11.5703125" style="4" customWidth="1"/>
    <col min="20" max="20" width="11.7109375" style="4" customWidth="1"/>
    <col min="21" max="16384" width="9.140625" style="4"/>
  </cols>
  <sheetData>
    <row r="1" spans="2:20" s="69" customFormat="1" ht="15" customHeight="1" x14ac:dyDescent="0.3"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2:20" s="69" customFormat="1" ht="29.25" customHeight="1" x14ac:dyDescent="0.3">
      <c r="B2" s="282" t="s">
        <v>111</v>
      </c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</row>
    <row r="3" spans="2:20" s="69" customFormat="1" ht="15.75" customHeight="1" x14ac:dyDescent="0.3"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2:20" ht="49.5" customHeight="1" x14ac:dyDescent="0.2">
      <c r="B4" s="287" t="s">
        <v>14</v>
      </c>
      <c r="C4" s="230" t="s">
        <v>106</v>
      </c>
      <c r="D4" s="232"/>
      <c r="E4" s="296" t="s">
        <v>191</v>
      </c>
      <c r="F4" s="297"/>
      <c r="G4" s="297"/>
      <c r="H4" s="297"/>
      <c r="I4" s="297"/>
      <c r="J4" s="297"/>
      <c r="K4" s="297"/>
      <c r="L4" s="298"/>
      <c r="M4" s="286" t="s">
        <v>194</v>
      </c>
      <c r="N4" s="286"/>
      <c r="O4" s="286"/>
      <c r="P4" s="286"/>
      <c r="Q4" s="286"/>
      <c r="R4" s="286"/>
      <c r="S4" s="286"/>
      <c r="T4" s="286"/>
    </row>
    <row r="5" spans="2:20" ht="51" customHeight="1" x14ac:dyDescent="0.2">
      <c r="B5" s="287"/>
      <c r="C5" s="341" t="s">
        <v>15</v>
      </c>
      <c r="D5" s="343" t="s">
        <v>35</v>
      </c>
      <c r="E5" s="296" t="s">
        <v>202</v>
      </c>
      <c r="F5" s="297"/>
      <c r="G5" s="297"/>
      <c r="H5" s="297"/>
      <c r="I5" s="297"/>
      <c r="J5" s="298"/>
      <c r="K5" s="286" t="s">
        <v>195</v>
      </c>
      <c r="L5" s="286"/>
      <c r="M5" s="296" t="s">
        <v>202</v>
      </c>
      <c r="N5" s="297"/>
      <c r="O5" s="297"/>
      <c r="P5" s="297"/>
      <c r="Q5" s="297"/>
      <c r="R5" s="298"/>
      <c r="S5" s="286" t="s">
        <v>267</v>
      </c>
      <c r="T5" s="286"/>
    </row>
    <row r="6" spans="2:20" ht="81" customHeight="1" x14ac:dyDescent="0.2">
      <c r="B6" s="287"/>
      <c r="C6" s="342"/>
      <c r="D6" s="344"/>
      <c r="E6" s="45" t="s">
        <v>185</v>
      </c>
      <c r="F6" s="45" t="s">
        <v>186</v>
      </c>
      <c r="G6" s="87" t="s">
        <v>192</v>
      </c>
      <c r="H6" s="45" t="s">
        <v>193</v>
      </c>
      <c r="I6" s="45" t="s">
        <v>223</v>
      </c>
      <c r="J6" s="45" t="s">
        <v>196</v>
      </c>
      <c r="K6" s="45" t="s">
        <v>185</v>
      </c>
      <c r="L6" s="45" t="s">
        <v>186</v>
      </c>
      <c r="M6" s="45" t="s">
        <v>185</v>
      </c>
      <c r="N6" s="45" t="s">
        <v>186</v>
      </c>
      <c r="O6" s="87" t="s">
        <v>192</v>
      </c>
      <c r="P6" s="45" t="s">
        <v>193</v>
      </c>
      <c r="Q6" s="45" t="s">
        <v>223</v>
      </c>
      <c r="R6" s="45" t="s">
        <v>196</v>
      </c>
      <c r="S6" s="45" t="s">
        <v>185</v>
      </c>
      <c r="T6" s="45" t="s">
        <v>186</v>
      </c>
    </row>
    <row r="7" spans="2:20" ht="39.950000000000003" customHeight="1" x14ac:dyDescent="0.2">
      <c r="B7" s="174" t="s">
        <v>0</v>
      </c>
      <c r="C7" s="176">
        <f>F7+N7</f>
        <v>1214</v>
      </c>
      <c r="D7" s="177">
        <f>C7/'1.1. Кол-во ГС'!L7</f>
        <v>0.25791374548544721</v>
      </c>
      <c r="E7" s="178">
        <v>110</v>
      </c>
      <c r="F7" s="178">
        <v>95</v>
      </c>
      <c r="G7" s="177">
        <f>F7/C7</f>
        <v>7.8253706754530472E-2</v>
      </c>
      <c r="H7" s="178">
        <v>0</v>
      </c>
      <c r="I7" s="178">
        <v>7</v>
      </c>
      <c r="J7" s="178">
        <v>7</v>
      </c>
      <c r="K7" s="178">
        <v>968.4</v>
      </c>
      <c r="L7" s="178">
        <v>1098.4000000000001</v>
      </c>
      <c r="M7" s="178">
        <v>1188</v>
      </c>
      <c r="N7" s="178">
        <v>1119</v>
      </c>
      <c r="O7" s="177">
        <f>N7/C7</f>
        <v>0.92174629324546953</v>
      </c>
      <c r="P7" s="178">
        <v>0</v>
      </c>
      <c r="Q7" s="178">
        <v>30</v>
      </c>
      <c r="R7" s="178">
        <v>237</v>
      </c>
      <c r="S7" s="178">
        <v>6517.6</v>
      </c>
      <c r="T7" s="178">
        <v>6927.3</v>
      </c>
    </row>
    <row r="8" spans="2:20" ht="39.950000000000003" customHeight="1" x14ac:dyDescent="0.2">
      <c r="B8" s="174" t="s">
        <v>1</v>
      </c>
      <c r="C8" s="176">
        <f t="shared" ref="C8:C21" si="0">F8+N8</f>
        <v>144</v>
      </c>
      <c r="D8" s="177">
        <f>C8/'1.1. Кол-во ГС'!L8</f>
        <v>0.12903225806451613</v>
      </c>
      <c r="E8" s="178">
        <v>23</v>
      </c>
      <c r="F8" s="178">
        <v>4</v>
      </c>
      <c r="G8" s="177">
        <f t="shared" ref="G8:G21" si="1">F8/C8</f>
        <v>2.7777777777777776E-2</v>
      </c>
      <c r="H8" s="178">
        <v>0</v>
      </c>
      <c r="I8" s="178">
        <v>0</v>
      </c>
      <c r="J8" s="178">
        <v>4</v>
      </c>
      <c r="K8" s="178">
        <v>473.9</v>
      </c>
      <c r="L8" s="178">
        <v>0</v>
      </c>
      <c r="M8" s="178">
        <v>386</v>
      </c>
      <c r="N8" s="178">
        <v>140</v>
      </c>
      <c r="O8" s="177">
        <f t="shared" ref="O8:O21" si="2">N8/C8</f>
        <v>0.97222222222222221</v>
      </c>
      <c r="P8" s="178">
        <v>95</v>
      </c>
      <c r="Q8" s="178">
        <v>0</v>
      </c>
      <c r="R8" s="178">
        <v>31</v>
      </c>
      <c r="S8" s="178">
        <v>1252.4000000000001</v>
      </c>
      <c r="T8" s="178">
        <v>486.3</v>
      </c>
    </row>
    <row r="9" spans="2:20" ht="39.950000000000003" customHeight="1" x14ac:dyDescent="0.2">
      <c r="B9" s="174" t="s">
        <v>2</v>
      </c>
      <c r="C9" s="176">
        <f t="shared" si="0"/>
        <v>76</v>
      </c>
      <c r="D9" s="177">
        <f>C9/'1.1. Кол-во ГС'!L9</f>
        <v>6.8592057761732855E-2</v>
      </c>
      <c r="E9" s="178">
        <v>30</v>
      </c>
      <c r="F9" s="178">
        <v>0</v>
      </c>
      <c r="G9" s="177">
        <f t="shared" si="1"/>
        <v>0</v>
      </c>
      <c r="H9" s="178">
        <v>0</v>
      </c>
      <c r="I9" s="178">
        <v>0</v>
      </c>
      <c r="J9" s="178">
        <v>0</v>
      </c>
      <c r="K9" s="178">
        <v>450</v>
      </c>
      <c r="L9" s="178">
        <v>0</v>
      </c>
      <c r="M9" s="178">
        <v>275</v>
      </c>
      <c r="N9" s="178">
        <v>76</v>
      </c>
      <c r="O9" s="177">
        <f t="shared" si="2"/>
        <v>1</v>
      </c>
      <c r="P9" s="178">
        <v>0</v>
      </c>
      <c r="Q9" s="178">
        <v>0</v>
      </c>
      <c r="R9" s="178">
        <v>23</v>
      </c>
      <c r="S9" s="178">
        <v>2641</v>
      </c>
      <c r="T9" s="178">
        <v>179</v>
      </c>
    </row>
    <row r="10" spans="2:20" ht="39.950000000000003" customHeight="1" x14ac:dyDescent="0.2">
      <c r="B10" s="174" t="s">
        <v>3</v>
      </c>
      <c r="C10" s="176">
        <f t="shared" si="0"/>
        <v>723</v>
      </c>
      <c r="D10" s="177">
        <f>C10/'1.1. Кол-во ГС'!L10</f>
        <v>0.13664713664713665</v>
      </c>
      <c r="E10" s="178">
        <v>0</v>
      </c>
      <c r="F10" s="178">
        <v>0</v>
      </c>
      <c r="G10" s="177">
        <f t="shared" si="1"/>
        <v>0</v>
      </c>
      <c r="H10" s="178">
        <v>0</v>
      </c>
      <c r="I10" s="178">
        <v>0</v>
      </c>
      <c r="J10" s="178">
        <v>0</v>
      </c>
      <c r="K10" s="178">
        <v>0</v>
      </c>
      <c r="L10" s="178">
        <v>0</v>
      </c>
      <c r="M10" s="178">
        <v>833</v>
      </c>
      <c r="N10" s="178">
        <v>723</v>
      </c>
      <c r="O10" s="177">
        <f t="shared" si="2"/>
        <v>1</v>
      </c>
      <c r="P10" s="178">
        <v>0</v>
      </c>
      <c r="Q10" s="178">
        <v>1</v>
      </c>
      <c r="R10" s="178">
        <v>119</v>
      </c>
      <c r="S10" s="178">
        <v>4120</v>
      </c>
      <c r="T10" s="178">
        <v>3961</v>
      </c>
    </row>
    <row r="11" spans="2:20" ht="39.950000000000003" customHeight="1" x14ac:dyDescent="0.2">
      <c r="B11" s="174" t="s">
        <v>4</v>
      </c>
      <c r="C11" s="176">
        <f t="shared" si="0"/>
        <v>384</v>
      </c>
      <c r="D11" s="177">
        <f>C11/'1.1. Кол-во ГС'!L11</f>
        <v>0.21524663677130046</v>
      </c>
      <c r="E11" s="178">
        <v>0</v>
      </c>
      <c r="F11" s="178">
        <v>0</v>
      </c>
      <c r="G11" s="177">
        <f t="shared" si="1"/>
        <v>0</v>
      </c>
      <c r="H11" s="178">
        <v>0</v>
      </c>
      <c r="I11" s="178">
        <v>0</v>
      </c>
      <c r="J11" s="178">
        <v>0</v>
      </c>
      <c r="K11" s="178">
        <v>0</v>
      </c>
      <c r="L11" s="178">
        <v>0</v>
      </c>
      <c r="M11" s="178">
        <v>384</v>
      </c>
      <c r="N11" s="178">
        <v>384</v>
      </c>
      <c r="O11" s="177">
        <f t="shared" si="2"/>
        <v>1</v>
      </c>
      <c r="P11" s="178">
        <v>0</v>
      </c>
      <c r="Q11" s="178">
        <v>13</v>
      </c>
      <c r="R11" s="178">
        <v>271</v>
      </c>
      <c r="S11" s="178">
        <v>863</v>
      </c>
      <c r="T11" s="178">
        <v>863</v>
      </c>
    </row>
    <row r="12" spans="2:20" ht="39.950000000000003" customHeight="1" x14ac:dyDescent="0.2">
      <c r="B12" s="174" t="s">
        <v>5</v>
      </c>
      <c r="C12" s="176">
        <f t="shared" si="0"/>
        <v>135</v>
      </c>
      <c r="D12" s="177">
        <f>C12/'1.1. Кол-во ГС'!L12</f>
        <v>0.10808646917534027</v>
      </c>
      <c r="E12" s="178">
        <v>0</v>
      </c>
      <c r="F12" s="178">
        <v>0</v>
      </c>
      <c r="G12" s="177">
        <f t="shared" si="1"/>
        <v>0</v>
      </c>
      <c r="H12" s="178">
        <v>0</v>
      </c>
      <c r="I12" s="178">
        <v>0</v>
      </c>
      <c r="J12" s="178">
        <v>0</v>
      </c>
      <c r="K12" s="178">
        <v>0</v>
      </c>
      <c r="L12" s="178">
        <v>0</v>
      </c>
      <c r="M12" s="178">
        <v>443</v>
      </c>
      <c r="N12" s="178">
        <v>135</v>
      </c>
      <c r="O12" s="177">
        <f t="shared" si="2"/>
        <v>1</v>
      </c>
      <c r="P12" s="178">
        <v>0</v>
      </c>
      <c r="Q12" s="178">
        <v>0</v>
      </c>
      <c r="R12" s="178">
        <v>2</v>
      </c>
      <c r="S12" s="178">
        <v>970</v>
      </c>
      <c r="T12" s="178">
        <v>586</v>
      </c>
    </row>
    <row r="13" spans="2:20" ht="39.950000000000003" customHeight="1" x14ac:dyDescent="0.2">
      <c r="B13" s="174" t="s">
        <v>6</v>
      </c>
      <c r="C13" s="176">
        <f t="shared" si="0"/>
        <v>535</v>
      </c>
      <c r="D13" s="177">
        <f>C13/'1.1. Кол-во ГС'!L13</f>
        <v>0.172859450726979</v>
      </c>
      <c r="E13" s="178">
        <v>35</v>
      </c>
      <c r="F13" s="178">
        <v>0</v>
      </c>
      <c r="G13" s="177">
        <f t="shared" si="1"/>
        <v>0</v>
      </c>
      <c r="H13" s="178">
        <v>0</v>
      </c>
      <c r="I13" s="178">
        <v>0</v>
      </c>
      <c r="J13" s="178">
        <v>0</v>
      </c>
      <c r="K13" s="178">
        <v>2040.42</v>
      </c>
      <c r="L13" s="178">
        <v>0</v>
      </c>
      <c r="M13" s="178">
        <v>1121</v>
      </c>
      <c r="N13" s="178">
        <v>535</v>
      </c>
      <c r="O13" s="177">
        <f t="shared" si="2"/>
        <v>1</v>
      </c>
      <c r="P13" s="178">
        <v>0</v>
      </c>
      <c r="Q13" s="178">
        <v>0</v>
      </c>
      <c r="R13" s="178">
        <v>0</v>
      </c>
      <c r="S13" s="178">
        <v>7016.5</v>
      </c>
      <c r="T13" s="178">
        <v>3196.03</v>
      </c>
    </row>
    <row r="14" spans="2:20" ht="39.950000000000003" customHeight="1" x14ac:dyDescent="0.2">
      <c r="B14" s="174" t="s">
        <v>7</v>
      </c>
      <c r="C14" s="176">
        <f t="shared" si="0"/>
        <v>191</v>
      </c>
      <c r="D14" s="177">
        <f>C14/'1.1. Кол-во ГС'!L14</f>
        <v>0.10517621145374449</v>
      </c>
      <c r="E14" s="178">
        <v>0</v>
      </c>
      <c r="F14" s="178">
        <v>0</v>
      </c>
      <c r="G14" s="177">
        <f t="shared" si="1"/>
        <v>0</v>
      </c>
      <c r="H14" s="178">
        <v>0</v>
      </c>
      <c r="I14" s="178">
        <v>0</v>
      </c>
      <c r="J14" s="178">
        <v>0</v>
      </c>
      <c r="K14" s="178">
        <v>0</v>
      </c>
      <c r="L14" s="178">
        <v>0</v>
      </c>
      <c r="M14" s="178">
        <v>315</v>
      </c>
      <c r="N14" s="178">
        <v>191</v>
      </c>
      <c r="O14" s="177">
        <f t="shared" si="2"/>
        <v>1</v>
      </c>
      <c r="P14" s="178">
        <v>0</v>
      </c>
      <c r="Q14" s="178">
        <v>0</v>
      </c>
      <c r="R14" s="178">
        <v>24</v>
      </c>
      <c r="S14" s="178">
        <v>2600</v>
      </c>
      <c r="T14" s="178">
        <v>881</v>
      </c>
    </row>
    <row r="15" spans="2:20" ht="39.950000000000003" customHeight="1" x14ac:dyDescent="0.2">
      <c r="B15" s="174" t="s">
        <v>8</v>
      </c>
      <c r="C15" s="176">
        <f t="shared" si="0"/>
        <v>315</v>
      </c>
      <c r="D15" s="177">
        <f>C15/'1.1. Кол-во ГС'!L15</f>
        <v>8.2785808147174775E-2</v>
      </c>
      <c r="E15" s="178">
        <v>9</v>
      </c>
      <c r="F15" s="178">
        <v>30</v>
      </c>
      <c r="G15" s="177">
        <f t="shared" si="1"/>
        <v>9.5238095238095233E-2</v>
      </c>
      <c r="H15" s="178">
        <v>0</v>
      </c>
      <c r="I15" s="178">
        <v>0</v>
      </c>
      <c r="J15" s="178">
        <v>2</v>
      </c>
      <c r="K15" s="178">
        <v>93</v>
      </c>
      <c r="L15" s="178">
        <v>18</v>
      </c>
      <c r="M15" s="178">
        <v>329</v>
      </c>
      <c r="N15" s="178">
        <v>285</v>
      </c>
      <c r="O15" s="177">
        <f t="shared" si="2"/>
        <v>0.90476190476190477</v>
      </c>
      <c r="P15" s="178">
        <v>0</v>
      </c>
      <c r="Q15" s="178">
        <v>0</v>
      </c>
      <c r="R15" s="178">
        <v>92</v>
      </c>
      <c r="S15" s="178">
        <v>1653.4</v>
      </c>
      <c r="T15" s="178">
        <v>1091</v>
      </c>
    </row>
    <row r="16" spans="2:20" ht="39.950000000000003" customHeight="1" x14ac:dyDescent="0.2">
      <c r="B16" s="174" t="s">
        <v>9</v>
      </c>
      <c r="C16" s="176">
        <f t="shared" si="0"/>
        <v>480</v>
      </c>
      <c r="D16" s="177">
        <f>C16/'1.1. Кол-во ГС'!L16</f>
        <v>0.24072216649949849</v>
      </c>
      <c r="E16" s="178">
        <v>29</v>
      </c>
      <c r="F16" s="178">
        <v>12</v>
      </c>
      <c r="G16" s="177">
        <f t="shared" si="1"/>
        <v>2.5000000000000001E-2</v>
      </c>
      <c r="H16" s="178">
        <v>0</v>
      </c>
      <c r="I16" s="178">
        <v>4</v>
      </c>
      <c r="J16" s="178">
        <v>1</v>
      </c>
      <c r="K16" s="178">
        <v>1531</v>
      </c>
      <c r="L16" s="178">
        <v>72</v>
      </c>
      <c r="M16" s="178">
        <v>706</v>
      </c>
      <c r="N16" s="178">
        <v>468</v>
      </c>
      <c r="O16" s="177">
        <f t="shared" si="2"/>
        <v>0.97499999999999998</v>
      </c>
      <c r="P16" s="178">
        <v>0</v>
      </c>
      <c r="Q16" s="178">
        <v>86</v>
      </c>
      <c r="R16" s="178">
        <v>9</v>
      </c>
      <c r="S16" s="178">
        <v>6103</v>
      </c>
      <c r="T16" s="178">
        <v>2233</v>
      </c>
    </row>
    <row r="17" spans="2:20" ht="39.950000000000003" customHeight="1" x14ac:dyDescent="0.2">
      <c r="B17" s="174" t="s">
        <v>10</v>
      </c>
      <c r="C17" s="176">
        <f t="shared" si="0"/>
        <v>296</v>
      </c>
      <c r="D17" s="177">
        <f>C17/'1.1. Кол-во ГС'!L17</f>
        <v>0.20095044127630685</v>
      </c>
      <c r="E17" s="178">
        <v>1</v>
      </c>
      <c r="F17" s="178">
        <v>0</v>
      </c>
      <c r="G17" s="177">
        <f t="shared" si="1"/>
        <v>0</v>
      </c>
      <c r="H17" s="178">
        <v>0</v>
      </c>
      <c r="I17" s="178">
        <v>0</v>
      </c>
      <c r="J17" s="178">
        <v>0</v>
      </c>
      <c r="K17" s="178">
        <v>80</v>
      </c>
      <c r="L17" s="178">
        <v>0</v>
      </c>
      <c r="M17" s="178">
        <v>543</v>
      </c>
      <c r="N17" s="178">
        <v>296</v>
      </c>
      <c r="O17" s="177">
        <f t="shared" si="2"/>
        <v>1</v>
      </c>
      <c r="P17" s="178">
        <v>0</v>
      </c>
      <c r="Q17" s="178">
        <v>18</v>
      </c>
      <c r="R17" s="178">
        <v>0</v>
      </c>
      <c r="S17" s="178">
        <v>2606.8000000000002</v>
      </c>
      <c r="T17" s="178">
        <v>1265</v>
      </c>
    </row>
    <row r="18" spans="2:20" ht="39.950000000000003" customHeight="1" x14ac:dyDescent="0.2">
      <c r="B18" s="174" t="s">
        <v>11</v>
      </c>
      <c r="C18" s="176">
        <f t="shared" si="0"/>
        <v>317</v>
      </c>
      <c r="D18" s="177">
        <f>C18/'1.1. Кол-во ГС'!L18</f>
        <v>8.1240389543823677E-2</v>
      </c>
      <c r="E18" s="178">
        <v>11</v>
      </c>
      <c r="F18" s="178">
        <v>7</v>
      </c>
      <c r="G18" s="177">
        <f t="shared" si="1"/>
        <v>2.2082018927444796E-2</v>
      </c>
      <c r="H18" s="178">
        <v>0</v>
      </c>
      <c r="I18" s="178">
        <v>2</v>
      </c>
      <c r="J18" s="178">
        <v>4</v>
      </c>
      <c r="K18" s="178">
        <v>527.6</v>
      </c>
      <c r="L18" s="178">
        <v>195</v>
      </c>
      <c r="M18" s="178">
        <v>685</v>
      </c>
      <c r="N18" s="178">
        <v>310</v>
      </c>
      <c r="O18" s="177">
        <f t="shared" si="2"/>
        <v>0.97791798107255523</v>
      </c>
      <c r="P18" s="178">
        <v>0</v>
      </c>
      <c r="Q18" s="178">
        <v>12</v>
      </c>
      <c r="R18" s="178">
        <v>96</v>
      </c>
      <c r="S18" s="178">
        <v>5318.98</v>
      </c>
      <c r="T18" s="178">
        <v>1465.91</v>
      </c>
    </row>
    <row r="19" spans="2:20" ht="39.950000000000003" customHeight="1" x14ac:dyDescent="0.2">
      <c r="B19" s="174" t="s">
        <v>12</v>
      </c>
      <c r="C19" s="176">
        <f t="shared" si="0"/>
        <v>64</v>
      </c>
      <c r="D19" s="177">
        <f>C19/'1.1. Кол-во ГС'!L19</f>
        <v>2.7456027456027456E-2</v>
      </c>
      <c r="E19" s="178">
        <v>6</v>
      </c>
      <c r="F19" s="178">
        <v>2</v>
      </c>
      <c r="G19" s="177">
        <f t="shared" si="1"/>
        <v>3.125E-2</v>
      </c>
      <c r="H19" s="178">
        <v>0</v>
      </c>
      <c r="I19" s="178">
        <v>0</v>
      </c>
      <c r="J19" s="178">
        <v>1</v>
      </c>
      <c r="K19" s="178">
        <v>136</v>
      </c>
      <c r="L19" s="178">
        <v>24</v>
      </c>
      <c r="M19" s="178">
        <v>371</v>
      </c>
      <c r="N19" s="178">
        <v>62</v>
      </c>
      <c r="O19" s="177">
        <f t="shared" si="2"/>
        <v>0.96875</v>
      </c>
      <c r="P19" s="178">
        <v>0</v>
      </c>
      <c r="Q19" s="178">
        <v>0</v>
      </c>
      <c r="R19" s="178">
        <v>21</v>
      </c>
      <c r="S19" s="178">
        <v>2932.71</v>
      </c>
      <c r="T19" s="178">
        <v>515</v>
      </c>
    </row>
    <row r="20" spans="2:20" ht="39.950000000000003" customHeight="1" x14ac:dyDescent="0.2">
      <c r="B20" s="174" t="s">
        <v>13</v>
      </c>
      <c r="C20" s="176">
        <f t="shared" si="0"/>
        <v>150</v>
      </c>
      <c r="D20" s="177">
        <f>C20/'1.1. Кол-во ГС'!L20</f>
        <v>0.11244377811094453</v>
      </c>
      <c r="E20" s="178">
        <v>1</v>
      </c>
      <c r="F20" s="178">
        <v>4</v>
      </c>
      <c r="G20" s="177">
        <f t="shared" si="1"/>
        <v>2.6666666666666668E-2</v>
      </c>
      <c r="H20" s="178">
        <v>0</v>
      </c>
      <c r="I20" s="178">
        <v>2</v>
      </c>
      <c r="J20" s="178">
        <v>0</v>
      </c>
      <c r="K20" s="178">
        <v>26</v>
      </c>
      <c r="L20" s="178">
        <v>26</v>
      </c>
      <c r="M20" s="178">
        <v>286</v>
      </c>
      <c r="N20" s="178">
        <v>146</v>
      </c>
      <c r="O20" s="177">
        <f t="shared" si="2"/>
        <v>0.97333333333333338</v>
      </c>
      <c r="P20" s="178">
        <v>0</v>
      </c>
      <c r="Q20" s="178">
        <v>0</v>
      </c>
      <c r="R20" s="178">
        <v>30</v>
      </c>
      <c r="S20" s="178">
        <v>1166</v>
      </c>
      <c r="T20" s="178">
        <v>414</v>
      </c>
    </row>
    <row r="21" spans="2:20" ht="39.950000000000003" customHeight="1" x14ac:dyDescent="0.2">
      <c r="B21" s="173" t="s">
        <v>16</v>
      </c>
      <c r="C21" s="179">
        <f t="shared" si="0"/>
        <v>5024</v>
      </c>
      <c r="D21" s="180">
        <f>C21/'1.1. Кол-во ГС'!L21</f>
        <v>0.1435223539494358</v>
      </c>
      <c r="E21" s="181">
        <f>SUM(E7:E20)</f>
        <v>255</v>
      </c>
      <c r="F21" s="181">
        <f>SUM(F7:F20)</f>
        <v>154</v>
      </c>
      <c r="G21" s="180">
        <f t="shared" si="1"/>
        <v>3.0652866242038217E-2</v>
      </c>
      <c r="H21" s="182">
        <f>SUM(H7:H20)</f>
        <v>0</v>
      </c>
      <c r="I21" s="182">
        <f t="shared" ref="I21:N21" si="3">SUM(I7:I20)</f>
        <v>15</v>
      </c>
      <c r="J21" s="182">
        <f t="shared" si="3"/>
        <v>19</v>
      </c>
      <c r="K21" s="182">
        <f t="shared" si="3"/>
        <v>6326.3200000000006</v>
      </c>
      <c r="L21" s="182">
        <f t="shared" si="3"/>
        <v>1433.4</v>
      </c>
      <c r="M21" s="182">
        <f t="shared" si="3"/>
        <v>7865</v>
      </c>
      <c r="N21" s="182">
        <f t="shared" si="3"/>
        <v>4870</v>
      </c>
      <c r="O21" s="180">
        <f t="shared" si="2"/>
        <v>0.96934713375796178</v>
      </c>
      <c r="P21" s="182">
        <f>SUM(P7:P20)</f>
        <v>95</v>
      </c>
      <c r="Q21" s="182">
        <f>SUM(Q7:Q20)</f>
        <v>160</v>
      </c>
      <c r="R21" s="182">
        <f>SUM(R7:R20)</f>
        <v>955</v>
      </c>
      <c r="S21" s="182">
        <f>SUM(S7:S20)</f>
        <v>45761.390000000007</v>
      </c>
      <c r="T21" s="182">
        <f>SUM(T7:T20)</f>
        <v>24063.54</v>
      </c>
    </row>
    <row r="22" spans="2:20" ht="15.75" x14ac:dyDescent="0.2">
      <c r="B22" s="80"/>
      <c r="C22" s="86"/>
      <c r="D22" s="86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</sheetData>
  <sheetProtection formatCells="0" formatColumns="0" formatRows="0" selectLockedCells="1"/>
  <mergeCells count="11">
    <mergeCell ref="C4:D4"/>
    <mergeCell ref="C5:C6"/>
    <mergeCell ref="D5:D6"/>
    <mergeCell ref="B2:T2"/>
    <mergeCell ref="S5:T5"/>
    <mergeCell ref="M4:T4"/>
    <mergeCell ref="K5:L5"/>
    <mergeCell ref="E4:L4"/>
    <mergeCell ref="E5:J5"/>
    <mergeCell ref="M5:R5"/>
    <mergeCell ref="B4:B6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5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18CD-69AA-46AA-96C1-547BB4CB8C86}">
  <sheetPr>
    <pageSetUpPr fitToPage="1"/>
  </sheetPr>
  <dimension ref="B1:L23"/>
  <sheetViews>
    <sheetView zoomScale="90" zoomScaleNormal="90" workbookViewId="0">
      <selection activeCell="B3" sqref="B3"/>
    </sheetView>
  </sheetViews>
  <sheetFormatPr defaultRowHeight="12.75" x14ac:dyDescent="0.2"/>
  <cols>
    <col min="1" max="1" width="0.85546875" style="4" customWidth="1"/>
    <col min="2" max="2" width="31.42578125" style="4" customWidth="1"/>
    <col min="3" max="3" width="10.85546875" style="4" customWidth="1"/>
    <col min="4" max="4" width="11.28515625" style="4" customWidth="1"/>
    <col min="5" max="5" width="10.42578125" style="4" customWidth="1"/>
    <col min="6" max="7" width="10.7109375" style="4" customWidth="1"/>
    <col min="8" max="8" width="10.85546875" style="4" customWidth="1"/>
    <col min="9" max="9" width="12.28515625" style="4" customWidth="1"/>
    <col min="10" max="10" width="17.42578125" style="4" customWidth="1"/>
    <col min="11" max="11" width="10.5703125" style="4" customWidth="1"/>
    <col min="12" max="12" width="10.85546875" style="4" customWidth="1"/>
    <col min="13" max="16384" width="9.140625" style="4"/>
  </cols>
  <sheetData>
    <row r="1" spans="2:12" s="69" customFormat="1" ht="15" customHeight="1" x14ac:dyDescent="0.3"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2:12" s="69" customFormat="1" ht="20.25" customHeight="1" x14ac:dyDescent="0.3">
      <c r="B2" s="282" t="s">
        <v>197</v>
      </c>
      <c r="C2" s="282"/>
      <c r="D2" s="282"/>
      <c r="E2" s="282"/>
      <c r="F2" s="282"/>
      <c r="G2" s="282"/>
      <c r="H2" s="282"/>
      <c r="I2" s="282"/>
      <c r="J2" s="282"/>
      <c r="K2" s="282"/>
      <c r="L2" s="282"/>
    </row>
    <row r="3" spans="2:12" s="69" customFormat="1" ht="15.75" customHeight="1" x14ac:dyDescent="0.3"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</row>
    <row r="4" spans="2:12" ht="28.5" customHeight="1" x14ac:dyDescent="0.2">
      <c r="B4" s="259" t="s">
        <v>14</v>
      </c>
      <c r="C4" s="296" t="s">
        <v>203</v>
      </c>
      <c r="D4" s="297"/>
      <c r="E4" s="297"/>
      <c r="F4" s="297"/>
      <c r="G4" s="297"/>
      <c r="H4" s="297"/>
      <c r="I4" s="297"/>
      <c r="J4" s="298"/>
      <c r="K4" s="286" t="s">
        <v>257</v>
      </c>
      <c r="L4" s="286"/>
    </row>
    <row r="5" spans="2:12" ht="23.25" customHeight="1" x14ac:dyDescent="0.2">
      <c r="B5" s="260"/>
      <c r="C5" s="345" t="s">
        <v>15</v>
      </c>
      <c r="D5" s="343" t="s">
        <v>35</v>
      </c>
      <c r="E5" s="286" t="s">
        <v>74</v>
      </c>
      <c r="F5" s="286"/>
      <c r="G5" s="286"/>
      <c r="H5" s="286"/>
      <c r="I5" s="286"/>
      <c r="J5" s="286"/>
      <c r="K5" s="286"/>
      <c r="L5" s="286"/>
    </row>
    <row r="6" spans="2:12" ht="63" customHeight="1" x14ac:dyDescent="0.2">
      <c r="B6" s="260"/>
      <c r="C6" s="346"/>
      <c r="D6" s="348"/>
      <c r="E6" s="286" t="s">
        <v>198</v>
      </c>
      <c r="F6" s="286"/>
      <c r="G6" s="296" t="s">
        <v>243</v>
      </c>
      <c r="H6" s="297"/>
      <c r="I6" s="298"/>
      <c r="J6" s="341" t="s">
        <v>205</v>
      </c>
      <c r="K6" s="341" t="s">
        <v>185</v>
      </c>
      <c r="L6" s="341" t="s">
        <v>186</v>
      </c>
    </row>
    <row r="7" spans="2:12" ht="46.5" customHeight="1" x14ac:dyDescent="0.2">
      <c r="B7" s="261"/>
      <c r="C7" s="347"/>
      <c r="D7" s="344"/>
      <c r="E7" s="31" t="s">
        <v>185</v>
      </c>
      <c r="F7" s="31" t="s">
        <v>186</v>
      </c>
      <c r="G7" s="45" t="s">
        <v>185</v>
      </c>
      <c r="H7" s="45" t="s">
        <v>186</v>
      </c>
      <c r="I7" s="45" t="s">
        <v>204</v>
      </c>
      <c r="J7" s="342"/>
      <c r="K7" s="342"/>
      <c r="L7" s="342"/>
    </row>
    <row r="8" spans="2:12" ht="24.95" customHeight="1" x14ac:dyDescent="0.2">
      <c r="B8" s="174" t="s">
        <v>0</v>
      </c>
      <c r="C8" s="139">
        <f>F8+H8+I8+J8</f>
        <v>816</v>
      </c>
      <c r="D8" s="156">
        <f>C8/'1.1. Кол-во ГС'!L7</f>
        <v>0.17335882727852134</v>
      </c>
      <c r="E8" s="157">
        <v>160</v>
      </c>
      <c r="F8" s="109">
        <v>150</v>
      </c>
      <c r="G8" s="109">
        <v>72</v>
      </c>
      <c r="H8" s="109">
        <v>93</v>
      </c>
      <c r="I8" s="109">
        <v>3</v>
      </c>
      <c r="J8" s="109">
        <v>570</v>
      </c>
      <c r="K8" s="109">
        <v>1850</v>
      </c>
      <c r="L8" s="109">
        <v>60</v>
      </c>
    </row>
    <row r="9" spans="2:12" ht="24.95" customHeight="1" x14ac:dyDescent="0.2">
      <c r="B9" s="174" t="s">
        <v>1</v>
      </c>
      <c r="C9" s="139">
        <f t="shared" ref="C9:C22" si="0">F9+H9+I9+J9</f>
        <v>389</v>
      </c>
      <c r="D9" s="156">
        <f>C9/'1.1. Кол-во ГС'!L8</f>
        <v>0.34856630824372759</v>
      </c>
      <c r="E9" s="157">
        <v>192</v>
      </c>
      <c r="F9" s="109">
        <v>188</v>
      </c>
      <c r="G9" s="109">
        <v>4</v>
      </c>
      <c r="H9" s="109">
        <v>4</v>
      </c>
      <c r="I9" s="109">
        <v>0</v>
      </c>
      <c r="J9" s="109">
        <v>197</v>
      </c>
      <c r="K9" s="109">
        <v>104.2</v>
      </c>
      <c r="L9" s="109">
        <v>25.7</v>
      </c>
    </row>
    <row r="10" spans="2:12" ht="24.95" customHeight="1" x14ac:dyDescent="0.2">
      <c r="B10" s="174" t="s">
        <v>2</v>
      </c>
      <c r="C10" s="139">
        <f t="shared" si="0"/>
        <v>278</v>
      </c>
      <c r="D10" s="156">
        <f>C10/'1.1. Кол-во ГС'!L9</f>
        <v>0.25090252707581229</v>
      </c>
      <c r="E10" s="109">
        <v>63</v>
      </c>
      <c r="F10" s="109">
        <v>37</v>
      </c>
      <c r="G10" s="109">
        <v>335</v>
      </c>
      <c r="H10" s="109">
        <v>227</v>
      </c>
      <c r="I10" s="109">
        <v>0</v>
      </c>
      <c r="J10" s="109">
        <v>14</v>
      </c>
      <c r="K10" s="109">
        <v>95</v>
      </c>
      <c r="L10" s="109">
        <v>19</v>
      </c>
    </row>
    <row r="11" spans="2:12" ht="24.95" customHeight="1" x14ac:dyDescent="0.2">
      <c r="B11" s="174" t="s">
        <v>3</v>
      </c>
      <c r="C11" s="139">
        <f t="shared" si="0"/>
        <v>710</v>
      </c>
      <c r="D11" s="156">
        <f>C11/'1.1. Кол-во ГС'!L10</f>
        <v>0.1341901341901342</v>
      </c>
      <c r="E11" s="109">
        <v>593</v>
      </c>
      <c r="F11" s="109">
        <v>593</v>
      </c>
      <c r="G11" s="109">
        <v>0</v>
      </c>
      <c r="H11" s="109">
        <v>0</v>
      </c>
      <c r="I11" s="109">
        <v>5</v>
      </c>
      <c r="J11" s="109">
        <v>112</v>
      </c>
      <c r="K11" s="109">
        <v>1951</v>
      </c>
      <c r="L11" s="109">
        <v>1832</v>
      </c>
    </row>
    <row r="12" spans="2:12" ht="24.95" customHeight="1" x14ac:dyDescent="0.2">
      <c r="B12" s="174" t="s">
        <v>4</v>
      </c>
      <c r="C12" s="139">
        <f t="shared" si="0"/>
        <v>67</v>
      </c>
      <c r="D12" s="156">
        <f>C12/'1.1. Кол-во ГС'!L11</f>
        <v>3.755605381165919E-2</v>
      </c>
      <c r="E12" s="109">
        <v>67</v>
      </c>
      <c r="F12" s="109">
        <v>67</v>
      </c>
      <c r="G12" s="109">
        <v>0</v>
      </c>
      <c r="H12" s="109">
        <v>0</v>
      </c>
      <c r="I12" s="109">
        <v>0</v>
      </c>
      <c r="J12" s="109">
        <v>0</v>
      </c>
      <c r="K12" s="109">
        <v>0</v>
      </c>
      <c r="L12" s="109">
        <v>0</v>
      </c>
    </row>
    <row r="13" spans="2:12" ht="24.95" customHeight="1" x14ac:dyDescent="0.2">
      <c r="B13" s="174" t="s">
        <v>5</v>
      </c>
      <c r="C13" s="139">
        <f t="shared" si="0"/>
        <v>87</v>
      </c>
      <c r="D13" s="156">
        <f>C13/'1.1. Кол-во ГС'!L12</f>
        <v>6.9655724579663736E-2</v>
      </c>
      <c r="E13" s="109">
        <v>265</v>
      </c>
      <c r="F13" s="109">
        <v>87</v>
      </c>
      <c r="G13" s="109">
        <v>0</v>
      </c>
      <c r="H13" s="109">
        <v>0</v>
      </c>
      <c r="I13" s="109">
        <v>0</v>
      </c>
      <c r="J13" s="109">
        <v>0</v>
      </c>
      <c r="K13" s="109">
        <v>0</v>
      </c>
      <c r="L13" s="109">
        <v>0</v>
      </c>
    </row>
    <row r="14" spans="2:12" ht="24.95" customHeight="1" x14ac:dyDescent="0.2">
      <c r="B14" s="174" t="s">
        <v>6</v>
      </c>
      <c r="C14" s="139">
        <f t="shared" si="0"/>
        <v>14</v>
      </c>
      <c r="D14" s="156">
        <f>C14/'1.1. Кол-во ГС'!L13</f>
        <v>4.5234248788368339E-3</v>
      </c>
      <c r="E14" s="109">
        <v>0</v>
      </c>
      <c r="F14" s="109">
        <v>1</v>
      </c>
      <c r="G14" s="109">
        <v>0</v>
      </c>
      <c r="H14" s="109">
        <v>3</v>
      </c>
      <c r="I14" s="109">
        <v>0</v>
      </c>
      <c r="J14" s="109">
        <v>10</v>
      </c>
      <c r="K14" s="109">
        <v>0</v>
      </c>
      <c r="L14" s="109">
        <v>40.92</v>
      </c>
    </row>
    <row r="15" spans="2:12" ht="24.95" customHeight="1" x14ac:dyDescent="0.2">
      <c r="B15" s="174" t="s">
        <v>7</v>
      </c>
      <c r="C15" s="139">
        <f t="shared" si="0"/>
        <v>94</v>
      </c>
      <c r="D15" s="156">
        <f>C15/'1.1. Кол-во ГС'!L14</f>
        <v>5.1762114537444934E-2</v>
      </c>
      <c r="E15" s="109">
        <v>100</v>
      </c>
      <c r="F15" s="109">
        <v>56</v>
      </c>
      <c r="G15" s="109">
        <v>71</v>
      </c>
      <c r="H15" s="109">
        <v>32</v>
      </c>
      <c r="I15" s="109">
        <v>2</v>
      </c>
      <c r="J15" s="109">
        <v>4</v>
      </c>
      <c r="K15" s="109">
        <v>50</v>
      </c>
      <c r="L15" s="109">
        <v>24</v>
      </c>
    </row>
    <row r="16" spans="2:12" ht="24.95" customHeight="1" x14ac:dyDescent="0.2">
      <c r="B16" s="174" t="s">
        <v>8</v>
      </c>
      <c r="C16" s="139">
        <f t="shared" si="0"/>
        <v>630</v>
      </c>
      <c r="D16" s="156">
        <f>C16/'1.1. Кол-во ГС'!L15</f>
        <v>0.16557161629434955</v>
      </c>
      <c r="E16" s="109">
        <v>506</v>
      </c>
      <c r="F16" s="109">
        <v>569</v>
      </c>
      <c r="G16" s="109">
        <v>5</v>
      </c>
      <c r="H16" s="109">
        <v>13</v>
      </c>
      <c r="I16" s="109">
        <v>0</v>
      </c>
      <c r="J16" s="109">
        <v>48</v>
      </c>
      <c r="K16" s="109">
        <v>193.5</v>
      </c>
      <c r="L16" s="109">
        <v>224.27</v>
      </c>
    </row>
    <row r="17" spans="2:12" ht="24.95" customHeight="1" x14ac:dyDescent="0.2">
      <c r="B17" s="174" t="s">
        <v>9</v>
      </c>
      <c r="C17" s="139">
        <f t="shared" si="0"/>
        <v>658</v>
      </c>
      <c r="D17" s="156">
        <f>C17/'1.1. Кол-во ГС'!L16</f>
        <v>0.32998996990972917</v>
      </c>
      <c r="E17" s="109">
        <v>400</v>
      </c>
      <c r="F17" s="109">
        <v>243</v>
      </c>
      <c r="G17" s="109">
        <v>630</v>
      </c>
      <c r="H17" s="109">
        <v>302</v>
      </c>
      <c r="I17" s="109">
        <v>0</v>
      </c>
      <c r="J17" s="109">
        <v>113</v>
      </c>
      <c r="K17" s="109">
        <v>183</v>
      </c>
      <c r="L17" s="109">
        <v>183</v>
      </c>
    </row>
    <row r="18" spans="2:12" ht="24.95" customHeight="1" x14ac:dyDescent="0.2">
      <c r="B18" s="174" t="s">
        <v>10</v>
      </c>
      <c r="C18" s="139">
        <f t="shared" si="0"/>
        <v>308</v>
      </c>
      <c r="D18" s="156">
        <f>C18/'1.1. Кол-во ГС'!L17</f>
        <v>0.20909708078750849</v>
      </c>
      <c r="E18" s="109">
        <v>271</v>
      </c>
      <c r="F18" s="109">
        <v>306</v>
      </c>
      <c r="G18" s="109">
        <v>0</v>
      </c>
      <c r="H18" s="109">
        <v>2</v>
      </c>
      <c r="I18" s="109">
        <v>0</v>
      </c>
      <c r="J18" s="109">
        <v>0</v>
      </c>
      <c r="K18" s="109">
        <v>153.1</v>
      </c>
      <c r="L18" s="109">
        <v>152.30000000000001</v>
      </c>
    </row>
    <row r="19" spans="2:12" ht="24.95" customHeight="1" x14ac:dyDescent="0.2">
      <c r="B19" s="174" t="s">
        <v>11</v>
      </c>
      <c r="C19" s="139">
        <f t="shared" si="0"/>
        <v>61</v>
      </c>
      <c r="D19" s="156">
        <f>C19/'1.1. Кол-во ГС'!L18</f>
        <v>1.5633008713480268E-2</v>
      </c>
      <c r="E19" s="109">
        <v>133</v>
      </c>
      <c r="F19" s="109">
        <v>61</v>
      </c>
      <c r="G19" s="109">
        <v>5</v>
      </c>
      <c r="H19" s="109">
        <v>0</v>
      </c>
      <c r="I19" s="109">
        <v>0</v>
      </c>
      <c r="J19" s="109">
        <v>0</v>
      </c>
      <c r="K19" s="109">
        <v>689.33</v>
      </c>
      <c r="L19" s="109">
        <v>67.599999999999994</v>
      </c>
    </row>
    <row r="20" spans="2:12" ht="24.95" customHeight="1" x14ac:dyDescent="0.2">
      <c r="B20" s="174" t="s">
        <v>12</v>
      </c>
      <c r="C20" s="139">
        <f t="shared" si="0"/>
        <v>219</v>
      </c>
      <c r="D20" s="156">
        <f>C20/'1.1. Кол-во ГС'!L19</f>
        <v>9.3951093951093953E-2</v>
      </c>
      <c r="E20" s="109">
        <v>256</v>
      </c>
      <c r="F20" s="109">
        <v>199</v>
      </c>
      <c r="G20" s="109">
        <v>7</v>
      </c>
      <c r="H20" s="109">
        <v>20</v>
      </c>
      <c r="I20" s="109">
        <v>0</v>
      </c>
      <c r="J20" s="109">
        <v>0</v>
      </c>
      <c r="K20" s="109">
        <v>0</v>
      </c>
      <c r="L20" s="109">
        <v>0</v>
      </c>
    </row>
    <row r="21" spans="2:12" ht="24.95" customHeight="1" x14ac:dyDescent="0.2">
      <c r="B21" s="174" t="s">
        <v>13</v>
      </c>
      <c r="C21" s="139">
        <f t="shared" si="0"/>
        <v>1131</v>
      </c>
      <c r="D21" s="156">
        <f>C21/'1.1. Кол-во ГС'!L20</f>
        <v>0.84782608695652173</v>
      </c>
      <c r="E21" s="109">
        <v>435</v>
      </c>
      <c r="F21" s="109">
        <v>1028</v>
      </c>
      <c r="G21" s="109">
        <v>65</v>
      </c>
      <c r="H21" s="109">
        <v>65</v>
      </c>
      <c r="I21" s="109">
        <v>1</v>
      </c>
      <c r="J21" s="109">
        <v>37</v>
      </c>
      <c r="K21" s="109">
        <v>628</v>
      </c>
      <c r="L21" s="109">
        <v>92</v>
      </c>
    </row>
    <row r="22" spans="2:12" ht="24.95" customHeight="1" x14ac:dyDescent="0.2">
      <c r="B22" s="173" t="s">
        <v>16</v>
      </c>
      <c r="C22" s="140">
        <f t="shared" si="0"/>
        <v>5462</v>
      </c>
      <c r="D22" s="158">
        <f>C22/'1.1. Кол-во ГС'!L21</f>
        <v>0.15603485216397658</v>
      </c>
      <c r="E22" s="113">
        <f>SUM(E8:E21)</f>
        <v>3441</v>
      </c>
      <c r="F22" s="113">
        <f t="shared" ref="F22:L22" si="1">SUM(F8:F21)</f>
        <v>3585</v>
      </c>
      <c r="G22" s="113">
        <f t="shared" si="1"/>
        <v>1194</v>
      </c>
      <c r="H22" s="113">
        <f t="shared" si="1"/>
        <v>761</v>
      </c>
      <c r="I22" s="113">
        <f t="shared" si="1"/>
        <v>11</v>
      </c>
      <c r="J22" s="113">
        <f t="shared" si="1"/>
        <v>1105</v>
      </c>
      <c r="K22" s="113">
        <f t="shared" si="1"/>
        <v>5897.13</v>
      </c>
      <c r="L22" s="113">
        <f t="shared" si="1"/>
        <v>2720.7900000000004</v>
      </c>
    </row>
    <row r="23" spans="2:12" x14ac:dyDescent="0.2">
      <c r="B23" s="80"/>
      <c r="C23" s="80"/>
      <c r="D23" s="80"/>
    </row>
  </sheetData>
  <sheetProtection formatCells="0" formatColumns="0" formatRows="0" selectLockedCells="1"/>
  <mergeCells count="12">
    <mergeCell ref="G6:I6"/>
    <mergeCell ref="E5:J5"/>
    <mergeCell ref="J6:J7"/>
    <mergeCell ref="K4:L5"/>
    <mergeCell ref="K6:K7"/>
    <mergeCell ref="L6:L7"/>
    <mergeCell ref="B2:L2"/>
    <mergeCell ref="E6:F6"/>
    <mergeCell ref="B4:B7"/>
    <mergeCell ref="C4:J4"/>
    <mergeCell ref="C5:C7"/>
    <mergeCell ref="D5:D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EC828-4D0B-438F-9C0A-46F61AD8A1A6}">
  <sheetPr>
    <pageSetUpPr fitToPage="1"/>
  </sheetPr>
  <dimension ref="B1:I22"/>
  <sheetViews>
    <sheetView view="pageBreakPreview" zoomScale="90" zoomScaleNormal="100" zoomScaleSheetLayoutView="90" workbookViewId="0">
      <selection activeCell="B3" sqref="B3"/>
    </sheetView>
  </sheetViews>
  <sheetFormatPr defaultRowHeight="12.75" x14ac:dyDescent="0.2"/>
  <cols>
    <col min="1" max="1" width="0.85546875" style="4" customWidth="1"/>
    <col min="2" max="2" width="31.42578125" style="4" customWidth="1"/>
    <col min="3" max="3" width="13.28515625" style="4" customWidth="1"/>
    <col min="4" max="4" width="11.85546875" style="4" customWidth="1"/>
    <col min="5" max="8" width="10.7109375" style="4" customWidth="1"/>
    <col min="9" max="9" width="23.85546875" style="4" customWidth="1"/>
    <col min="10" max="10" width="7.5703125" style="4" customWidth="1"/>
    <col min="11" max="16384" width="9.140625" style="4"/>
  </cols>
  <sheetData>
    <row r="1" spans="2:9" s="69" customFormat="1" ht="15" customHeight="1" x14ac:dyDescent="0.3">
      <c r="B1" s="78"/>
      <c r="C1" s="78"/>
      <c r="D1" s="78"/>
      <c r="E1" s="78"/>
      <c r="F1" s="78"/>
      <c r="G1" s="78"/>
      <c r="H1" s="78"/>
      <c r="I1" s="78"/>
    </row>
    <row r="2" spans="2:9" s="69" customFormat="1" ht="24.75" customHeight="1" x14ac:dyDescent="0.3">
      <c r="B2" s="282" t="s">
        <v>112</v>
      </c>
      <c r="C2" s="282"/>
      <c r="D2" s="282"/>
      <c r="E2" s="282"/>
      <c r="F2" s="282"/>
      <c r="G2" s="282"/>
      <c r="H2" s="282"/>
      <c r="I2" s="282"/>
    </row>
    <row r="3" spans="2:9" s="69" customFormat="1" ht="15.75" customHeight="1" x14ac:dyDescent="0.3">
      <c r="B3" s="78"/>
      <c r="C3" s="78"/>
      <c r="D3" s="78"/>
      <c r="E3" s="78"/>
      <c r="F3" s="78"/>
      <c r="G3" s="78"/>
      <c r="H3" s="78"/>
      <c r="I3" s="10"/>
    </row>
    <row r="4" spans="2:9" ht="16.5" customHeight="1" x14ac:dyDescent="0.2">
      <c r="B4" s="287" t="s">
        <v>14</v>
      </c>
      <c r="C4" s="314" t="s">
        <v>106</v>
      </c>
      <c r="D4" s="325" t="s">
        <v>35</v>
      </c>
      <c r="E4" s="286" t="s">
        <v>110</v>
      </c>
      <c r="F4" s="286"/>
      <c r="G4" s="286"/>
      <c r="H4" s="286"/>
      <c r="I4" s="341" t="s">
        <v>134</v>
      </c>
    </row>
    <row r="5" spans="2:9" ht="102" customHeight="1" x14ac:dyDescent="0.2">
      <c r="B5" s="287"/>
      <c r="C5" s="314"/>
      <c r="D5" s="325"/>
      <c r="E5" s="36" t="s">
        <v>107</v>
      </c>
      <c r="F5" s="24" t="s">
        <v>108</v>
      </c>
      <c r="G5" s="36" t="s">
        <v>109</v>
      </c>
      <c r="H5" s="24" t="s">
        <v>108</v>
      </c>
      <c r="I5" s="342"/>
    </row>
    <row r="6" spans="2:9" ht="24.95" customHeight="1" x14ac:dyDescent="0.2">
      <c r="B6" s="174" t="s">
        <v>0</v>
      </c>
      <c r="C6" s="139">
        <f>E6+G6</f>
        <v>895</v>
      </c>
      <c r="D6" s="68">
        <f>C6/'1.2. Кол-во МС'!H7</f>
        <v>0.11236660389202763</v>
      </c>
      <c r="E6" s="109">
        <v>15</v>
      </c>
      <c r="F6" s="68">
        <f>E6/C6</f>
        <v>1.6759776536312849E-2</v>
      </c>
      <c r="G6" s="109">
        <v>880</v>
      </c>
      <c r="H6" s="68">
        <f>G6/C6</f>
        <v>0.98324022346368711</v>
      </c>
      <c r="I6" s="109">
        <v>827</v>
      </c>
    </row>
    <row r="7" spans="2:9" ht="24.95" customHeight="1" x14ac:dyDescent="0.2">
      <c r="B7" s="174" t="s">
        <v>1</v>
      </c>
      <c r="C7" s="139">
        <f t="shared" ref="C7:C19" si="0">E7+G7</f>
        <v>122</v>
      </c>
      <c r="D7" s="68">
        <f>C7/'1.2. Кол-во МС'!H8</f>
        <v>7.6826196473551642E-2</v>
      </c>
      <c r="E7" s="109">
        <v>5</v>
      </c>
      <c r="F7" s="68">
        <f t="shared" ref="F7:F20" si="1">E7/C7</f>
        <v>4.0983606557377046E-2</v>
      </c>
      <c r="G7" s="109">
        <v>117</v>
      </c>
      <c r="H7" s="68">
        <f t="shared" ref="H7:H20" si="2">G7/C7</f>
        <v>0.95901639344262291</v>
      </c>
      <c r="I7" s="109">
        <v>76</v>
      </c>
    </row>
    <row r="8" spans="2:9" ht="24.95" customHeight="1" x14ac:dyDescent="0.2">
      <c r="B8" s="174" t="s">
        <v>2</v>
      </c>
      <c r="C8" s="139">
        <f t="shared" si="0"/>
        <v>215</v>
      </c>
      <c r="D8" s="68">
        <f>C8/'1.2. Кол-во МС'!H9</f>
        <v>0.11197916666666667</v>
      </c>
      <c r="E8" s="109">
        <v>0</v>
      </c>
      <c r="F8" s="68">
        <f t="shared" si="1"/>
        <v>0</v>
      </c>
      <c r="G8" s="109">
        <v>215</v>
      </c>
      <c r="H8" s="68">
        <f t="shared" si="2"/>
        <v>1</v>
      </c>
      <c r="I8" s="109">
        <v>42</v>
      </c>
    </row>
    <row r="9" spans="2:9" ht="24.95" customHeight="1" x14ac:dyDescent="0.2">
      <c r="B9" s="174" t="s">
        <v>3</v>
      </c>
      <c r="C9" s="139">
        <f t="shared" si="0"/>
        <v>1302</v>
      </c>
      <c r="D9" s="68">
        <f>C9/'1.2. Кол-во МС'!H10</f>
        <v>0.21531337853481064</v>
      </c>
      <c r="E9" s="109">
        <v>3</v>
      </c>
      <c r="F9" s="68">
        <f t="shared" si="1"/>
        <v>2.304147465437788E-3</v>
      </c>
      <c r="G9" s="109">
        <v>1299</v>
      </c>
      <c r="H9" s="68">
        <f t="shared" si="2"/>
        <v>0.99769585253456217</v>
      </c>
      <c r="I9" s="109">
        <v>771</v>
      </c>
    </row>
    <row r="10" spans="2:9" ht="24.95" customHeight="1" x14ac:dyDescent="0.2">
      <c r="B10" s="174" t="s">
        <v>4</v>
      </c>
      <c r="C10" s="139">
        <f t="shared" si="0"/>
        <v>1059</v>
      </c>
      <c r="D10" s="68">
        <f>C10/'1.2. Кол-во МС'!H11</f>
        <v>0.34461438333875694</v>
      </c>
      <c r="E10" s="109">
        <v>0</v>
      </c>
      <c r="F10" s="68">
        <f t="shared" si="1"/>
        <v>0</v>
      </c>
      <c r="G10" s="109">
        <v>1059</v>
      </c>
      <c r="H10" s="68">
        <f t="shared" si="2"/>
        <v>1</v>
      </c>
      <c r="I10" s="109">
        <v>33</v>
      </c>
    </row>
    <row r="11" spans="2:9" ht="24.95" customHeight="1" x14ac:dyDescent="0.2">
      <c r="B11" s="174" t="s">
        <v>5</v>
      </c>
      <c r="C11" s="139">
        <f t="shared" si="0"/>
        <v>215</v>
      </c>
      <c r="D11" s="68">
        <f>C11/'1.2. Кол-во МС'!H12</f>
        <v>9.3073593073593072E-2</v>
      </c>
      <c r="E11" s="54">
        <v>14</v>
      </c>
      <c r="F11" s="68">
        <f t="shared" si="1"/>
        <v>6.5116279069767441E-2</v>
      </c>
      <c r="G11" s="54">
        <v>201</v>
      </c>
      <c r="H11" s="68">
        <f t="shared" si="2"/>
        <v>0.93488372093023253</v>
      </c>
      <c r="I11" s="109">
        <v>108</v>
      </c>
    </row>
    <row r="12" spans="2:9" ht="24.95" customHeight="1" x14ac:dyDescent="0.2">
      <c r="B12" s="174" t="s">
        <v>6</v>
      </c>
      <c r="C12" s="139">
        <f t="shared" si="0"/>
        <v>681</v>
      </c>
      <c r="D12" s="68">
        <f>C12/'1.2. Кол-во МС'!H13</f>
        <v>0.10002937720329025</v>
      </c>
      <c r="E12" s="109">
        <v>28</v>
      </c>
      <c r="F12" s="68">
        <f t="shared" si="1"/>
        <v>4.1116005873715125E-2</v>
      </c>
      <c r="G12" s="109">
        <v>653</v>
      </c>
      <c r="H12" s="68">
        <f t="shared" si="2"/>
        <v>0.95888399412628489</v>
      </c>
      <c r="I12" s="109">
        <v>180</v>
      </c>
    </row>
    <row r="13" spans="2:9" ht="24.95" customHeight="1" x14ac:dyDescent="0.2">
      <c r="B13" s="174" t="s">
        <v>7</v>
      </c>
      <c r="C13" s="139">
        <f t="shared" si="0"/>
        <v>293</v>
      </c>
      <c r="D13" s="68">
        <f>C13/'1.2. Кол-во МС'!H14</f>
        <v>7.5012800819252434E-2</v>
      </c>
      <c r="E13" s="109">
        <v>0</v>
      </c>
      <c r="F13" s="68">
        <f t="shared" si="1"/>
        <v>0</v>
      </c>
      <c r="G13" s="109">
        <v>293</v>
      </c>
      <c r="H13" s="68">
        <f t="shared" si="2"/>
        <v>1</v>
      </c>
      <c r="I13" s="109">
        <v>125</v>
      </c>
    </row>
    <row r="14" spans="2:9" ht="24.95" customHeight="1" x14ac:dyDescent="0.2">
      <c r="B14" s="174" t="s">
        <v>8</v>
      </c>
      <c r="C14" s="139">
        <f t="shared" si="0"/>
        <v>891</v>
      </c>
      <c r="D14" s="68">
        <f>C14/'1.2. Кол-во МС'!H15</f>
        <v>0.11679119150609517</v>
      </c>
      <c r="E14" s="109">
        <v>61</v>
      </c>
      <c r="F14" s="68">
        <f t="shared" si="1"/>
        <v>6.8462401795735123E-2</v>
      </c>
      <c r="G14" s="109">
        <v>830</v>
      </c>
      <c r="H14" s="68">
        <f t="shared" si="2"/>
        <v>0.93153759820426485</v>
      </c>
      <c r="I14" s="109">
        <v>1399</v>
      </c>
    </row>
    <row r="15" spans="2:9" ht="24.95" customHeight="1" x14ac:dyDescent="0.2">
      <c r="B15" s="174" t="s">
        <v>9</v>
      </c>
      <c r="C15" s="139">
        <f t="shared" si="0"/>
        <v>568</v>
      </c>
      <c r="D15" s="68">
        <f>C15/'1.2. Кол-во МС'!H16</f>
        <v>0.11665639761758061</v>
      </c>
      <c r="E15" s="109">
        <v>104</v>
      </c>
      <c r="F15" s="68">
        <f t="shared" si="1"/>
        <v>0.18309859154929578</v>
      </c>
      <c r="G15" s="109">
        <v>464</v>
      </c>
      <c r="H15" s="68">
        <f t="shared" si="2"/>
        <v>0.81690140845070425</v>
      </c>
      <c r="I15" s="109">
        <v>521</v>
      </c>
    </row>
    <row r="16" spans="2:9" ht="24.95" customHeight="1" x14ac:dyDescent="0.2">
      <c r="B16" s="174" t="s">
        <v>10</v>
      </c>
      <c r="C16" s="139">
        <f t="shared" si="0"/>
        <v>355</v>
      </c>
      <c r="D16" s="68">
        <f>C16/'1.2. Кол-во МС'!H17</f>
        <v>0.1104199066874028</v>
      </c>
      <c r="E16" s="109">
        <v>21</v>
      </c>
      <c r="F16" s="68">
        <f t="shared" si="1"/>
        <v>5.9154929577464786E-2</v>
      </c>
      <c r="G16" s="109">
        <v>334</v>
      </c>
      <c r="H16" s="68">
        <f t="shared" si="2"/>
        <v>0.94084507042253518</v>
      </c>
      <c r="I16" s="109">
        <v>590</v>
      </c>
    </row>
    <row r="17" spans="2:9" ht="24.95" customHeight="1" x14ac:dyDescent="0.2">
      <c r="B17" s="174" t="s">
        <v>11</v>
      </c>
      <c r="C17" s="139">
        <f t="shared" si="0"/>
        <v>644</v>
      </c>
      <c r="D17" s="68">
        <f>C17/'1.2. Кол-во МС'!H18</f>
        <v>0.10706566916043225</v>
      </c>
      <c r="E17" s="109">
        <v>46</v>
      </c>
      <c r="F17" s="68">
        <f t="shared" si="1"/>
        <v>7.1428571428571425E-2</v>
      </c>
      <c r="G17" s="109">
        <v>598</v>
      </c>
      <c r="H17" s="68">
        <f t="shared" si="2"/>
        <v>0.9285714285714286</v>
      </c>
      <c r="I17" s="109">
        <v>208</v>
      </c>
    </row>
    <row r="18" spans="2:9" ht="24.95" customHeight="1" x14ac:dyDescent="0.2">
      <c r="B18" s="174" t="s">
        <v>12</v>
      </c>
      <c r="C18" s="139">
        <f t="shared" si="0"/>
        <v>427</v>
      </c>
      <c r="D18" s="68">
        <f>C18/'1.2. Кол-во МС'!H19</f>
        <v>8.4621482362267145E-2</v>
      </c>
      <c r="E18" s="109">
        <v>47</v>
      </c>
      <c r="F18" s="68">
        <f t="shared" si="1"/>
        <v>0.11007025761124122</v>
      </c>
      <c r="G18" s="109">
        <v>380</v>
      </c>
      <c r="H18" s="68">
        <f t="shared" si="2"/>
        <v>0.88992974238875877</v>
      </c>
      <c r="I18" s="109">
        <v>134</v>
      </c>
    </row>
    <row r="19" spans="2:9" ht="24.95" customHeight="1" x14ac:dyDescent="0.2">
      <c r="B19" s="174" t="s">
        <v>13</v>
      </c>
      <c r="C19" s="139">
        <f t="shared" si="0"/>
        <v>198</v>
      </c>
      <c r="D19" s="68">
        <f>C19/'1.2. Кол-во МС'!H20</f>
        <v>0.10702702702702703</v>
      </c>
      <c r="E19" s="109">
        <v>17</v>
      </c>
      <c r="F19" s="68">
        <f t="shared" si="1"/>
        <v>8.5858585858585856E-2</v>
      </c>
      <c r="G19" s="109">
        <v>181</v>
      </c>
      <c r="H19" s="68">
        <f t="shared" si="2"/>
        <v>0.91414141414141414</v>
      </c>
      <c r="I19" s="109">
        <v>1524</v>
      </c>
    </row>
    <row r="20" spans="2:9" ht="24.95" customHeight="1" x14ac:dyDescent="0.2">
      <c r="B20" s="173" t="s">
        <v>16</v>
      </c>
      <c r="C20" s="140">
        <f>E20+G20</f>
        <v>7865</v>
      </c>
      <c r="D20" s="141">
        <f>C20/'1.2. Кол-во МС'!H21</f>
        <v>0.1263636509696181</v>
      </c>
      <c r="E20" s="113">
        <f>SUM(E6:E19)</f>
        <v>361</v>
      </c>
      <c r="F20" s="141">
        <f t="shared" si="1"/>
        <v>4.5899554990464081E-2</v>
      </c>
      <c r="G20" s="113">
        <f>SUM(G6:G19)</f>
        <v>7504</v>
      </c>
      <c r="H20" s="141">
        <f t="shared" si="2"/>
        <v>0.95410044500953595</v>
      </c>
      <c r="I20" s="113">
        <f>SUM(I6:I19)</f>
        <v>6538</v>
      </c>
    </row>
    <row r="21" spans="2:9" x14ac:dyDescent="0.2">
      <c r="B21" s="80"/>
      <c r="C21" s="80"/>
      <c r="D21" s="80"/>
    </row>
    <row r="22" spans="2:9" ht="38.25" x14ac:dyDescent="0.2">
      <c r="C22" s="106" t="s">
        <v>259</v>
      </c>
      <c r="D22" s="18"/>
      <c r="E22" s="18"/>
      <c r="F22" s="18"/>
      <c r="G22" s="18"/>
      <c r="H22" s="18"/>
      <c r="I22" s="18"/>
    </row>
  </sheetData>
  <sheetProtection formatCells="0" formatColumns="0" formatRows="0" selectLockedCells="1"/>
  <mergeCells count="6">
    <mergeCell ref="B2:I2"/>
    <mergeCell ref="B4:B5"/>
    <mergeCell ref="C4:C5"/>
    <mergeCell ref="D4:D5"/>
    <mergeCell ref="E4:H4"/>
    <mergeCell ref="I4:I5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90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6596-8138-435A-8747-E38612C1497C}">
  <sheetPr>
    <pageSetUpPr fitToPage="1"/>
  </sheetPr>
  <dimension ref="B1:G21"/>
  <sheetViews>
    <sheetView zoomScale="90" zoomScaleNormal="90" workbookViewId="0">
      <selection activeCell="B3" sqref="B3"/>
    </sheetView>
  </sheetViews>
  <sheetFormatPr defaultRowHeight="12.75" x14ac:dyDescent="0.2"/>
  <cols>
    <col min="1" max="1" width="0.85546875" style="4" customWidth="1"/>
    <col min="2" max="2" width="31.42578125" style="4" customWidth="1"/>
    <col min="3" max="3" width="20.7109375" style="4" customWidth="1"/>
    <col min="4" max="4" width="16.28515625" style="4" customWidth="1"/>
    <col min="5" max="5" width="20.7109375" style="4" customWidth="1"/>
    <col min="6" max="6" width="17.28515625" style="4" customWidth="1"/>
    <col min="7" max="7" width="20.7109375" style="4" customWidth="1"/>
    <col min="8" max="8" width="1.7109375" style="4" customWidth="1"/>
    <col min="9" max="16384" width="9.140625" style="4"/>
  </cols>
  <sheetData>
    <row r="1" spans="2:7" s="69" customFormat="1" ht="15" customHeight="1" x14ac:dyDescent="0.3">
      <c r="B1" s="78"/>
    </row>
    <row r="2" spans="2:7" s="69" customFormat="1" ht="21" customHeight="1" x14ac:dyDescent="0.3">
      <c r="B2" s="282" t="s">
        <v>115</v>
      </c>
      <c r="C2" s="282"/>
      <c r="D2" s="282"/>
      <c r="E2" s="282"/>
      <c r="F2" s="282"/>
      <c r="G2" s="282"/>
    </row>
    <row r="3" spans="2:7" s="69" customFormat="1" ht="15.75" customHeight="1" x14ac:dyDescent="0.3">
      <c r="B3" s="78"/>
      <c r="G3" s="10"/>
    </row>
    <row r="4" spans="2:7" ht="84.75" customHeight="1" x14ac:dyDescent="0.2">
      <c r="B4" s="287" t="s">
        <v>14</v>
      </c>
      <c r="C4" s="314" t="s">
        <v>113</v>
      </c>
      <c r="D4" s="314"/>
      <c r="E4" s="314" t="s">
        <v>138</v>
      </c>
      <c r="F4" s="314"/>
      <c r="G4" s="31" t="s">
        <v>114</v>
      </c>
    </row>
    <row r="5" spans="2:7" ht="51" customHeight="1" x14ac:dyDescent="0.2">
      <c r="B5" s="287"/>
      <c r="C5" s="31" t="s">
        <v>137</v>
      </c>
      <c r="D5" s="31" t="s">
        <v>91</v>
      </c>
      <c r="E5" s="31" t="s">
        <v>139</v>
      </c>
      <c r="F5" s="31" t="s">
        <v>91</v>
      </c>
      <c r="G5" s="31" t="s">
        <v>67</v>
      </c>
    </row>
    <row r="6" spans="2:7" ht="24.95" customHeight="1" x14ac:dyDescent="0.2">
      <c r="B6" s="174" t="s">
        <v>0</v>
      </c>
      <c r="C6" s="109">
        <v>386</v>
      </c>
      <c r="D6" s="109">
        <v>0</v>
      </c>
      <c r="E6" s="111">
        <v>722152960.39999998</v>
      </c>
      <c r="F6" s="111">
        <v>0</v>
      </c>
      <c r="G6" s="111">
        <v>294</v>
      </c>
    </row>
    <row r="7" spans="2:7" ht="24.95" customHeight="1" x14ac:dyDescent="0.2">
      <c r="B7" s="174" t="s">
        <v>1</v>
      </c>
      <c r="C7" s="109">
        <v>6</v>
      </c>
      <c r="D7" s="109">
        <v>0</v>
      </c>
      <c r="E7" s="111">
        <v>6523700</v>
      </c>
      <c r="F7" s="111">
        <v>0</v>
      </c>
      <c r="G7" s="111">
        <v>30</v>
      </c>
    </row>
    <row r="8" spans="2:7" ht="24.95" customHeight="1" x14ac:dyDescent="0.2">
      <c r="B8" s="174" t="s">
        <v>2</v>
      </c>
      <c r="C8" s="109">
        <v>158</v>
      </c>
      <c r="D8" s="109">
        <v>0</v>
      </c>
      <c r="E8" s="111">
        <v>201379706</v>
      </c>
      <c r="F8" s="111">
        <v>0</v>
      </c>
      <c r="G8" s="111">
        <v>29</v>
      </c>
    </row>
    <row r="9" spans="2:7" ht="24.95" customHeight="1" x14ac:dyDescent="0.2">
      <c r="B9" s="174" t="s">
        <v>3</v>
      </c>
      <c r="C9" s="109">
        <v>1</v>
      </c>
      <c r="D9" s="109">
        <v>0</v>
      </c>
      <c r="E9" s="111">
        <v>774900</v>
      </c>
      <c r="F9" s="111">
        <v>0</v>
      </c>
      <c r="G9" s="111">
        <v>0</v>
      </c>
    </row>
    <row r="10" spans="2:7" ht="24.95" customHeight="1" x14ac:dyDescent="0.2">
      <c r="B10" s="174" t="s">
        <v>4</v>
      </c>
      <c r="C10" s="109">
        <v>15</v>
      </c>
      <c r="D10" s="109">
        <v>0</v>
      </c>
      <c r="E10" s="111">
        <v>13842550</v>
      </c>
      <c r="F10" s="111">
        <v>0</v>
      </c>
      <c r="G10" s="111">
        <v>63</v>
      </c>
    </row>
    <row r="11" spans="2:7" ht="24.95" customHeight="1" x14ac:dyDescent="0.2">
      <c r="B11" s="174" t="s">
        <v>5</v>
      </c>
      <c r="C11" s="111">
        <v>70</v>
      </c>
      <c r="D11" s="111">
        <v>0</v>
      </c>
      <c r="E11" s="111">
        <v>75000000</v>
      </c>
      <c r="F11" s="111">
        <v>0</v>
      </c>
      <c r="G11" s="111">
        <v>81</v>
      </c>
    </row>
    <row r="12" spans="2:7" ht="24.95" customHeight="1" x14ac:dyDescent="0.2">
      <c r="B12" s="174" t="s">
        <v>6</v>
      </c>
      <c r="C12" s="109">
        <v>0</v>
      </c>
      <c r="D12" s="109">
        <v>0</v>
      </c>
      <c r="E12" s="111">
        <v>0</v>
      </c>
      <c r="F12" s="111">
        <v>0</v>
      </c>
      <c r="G12" s="111">
        <v>0</v>
      </c>
    </row>
    <row r="13" spans="2:7" ht="24.95" customHeight="1" x14ac:dyDescent="0.2">
      <c r="B13" s="174" t="s">
        <v>7</v>
      </c>
      <c r="C13" s="109">
        <v>6</v>
      </c>
      <c r="D13" s="109">
        <v>0</v>
      </c>
      <c r="E13" s="111">
        <v>12186874</v>
      </c>
      <c r="F13" s="111">
        <v>0</v>
      </c>
      <c r="G13" s="111">
        <v>1</v>
      </c>
    </row>
    <row r="14" spans="2:7" ht="24.95" customHeight="1" x14ac:dyDescent="0.2">
      <c r="B14" s="174" t="s">
        <v>8</v>
      </c>
      <c r="C14" s="109">
        <v>12</v>
      </c>
      <c r="D14" s="109">
        <v>3</v>
      </c>
      <c r="E14" s="111">
        <v>23581120.77</v>
      </c>
      <c r="F14" s="111">
        <v>4886379.5999999996</v>
      </c>
      <c r="G14" s="111">
        <v>11</v>
      </c>
    </row>
    <row r="15" spans="2:7" ht="24.95" customHeight="1" x14ac:dyDescent="0.2">
      <c r="B15" s="174" t="s">
        <v>9</v>
      </c>
      <c r="C15" s="109">
        <v>0</v>
      </c>
      <c r="D15" s="109">
        <v>0</v>
      </c>
      <c r="E15" s="111">
        <v>0</v>
      </c>
      <c r="F15" s="111">
        <v>0</v>
      </c>
      <c r="G15" s="111">
        <v>0</v>
      </c>
    </row>
    <row r="16" spans="2:7" ht="24.95" customHeight="1" x14ac:dyDescent="0.2">
      <c r="B16" s="174" t="s">
        <v>10</v>
      </c>
      <c r="C16" s="109">
        <v>189</v>
      </c>
      <c r="D16" s="109">
        <v>5</v>
      </c>
      <c r="E16" s="111">
        <v>59940698</v>
      </c>
      <c r="F16" s="111">
        <v>2018432</v>
      </c>
      <c r="G16" s="111">
        <v>54</v>
      </c>
    </row>
    <row r="17" spans="2:7" ht="24.95" customHeight="1" x14ac:dyDescent="0.2">
      <c r="B17" s="174" t="s">
        <v>11</v>
      </c>
      <c r="C17" s="109">
        <v>172</v>
      </c>
      <c r="D17" s="109">
        <v>0</v>
      </c>
      <c r="E17" s="111">
        <v>195810984</v>
      </c>
      <c r="F17" s="111">
        <v>0</v>
      </c>
      <c r="G17" s="111">
        <v>349</v>
      </c>
    </row>
    <row r="18" spans="2:7" ht="24.95" customHeight="1" x14ac:dyDescent="0.2">
      <c r="B18" s="174" t="s">
        <v>12</v>
      </c>
      <c r="C18" s="109">
        <v>6</v>
      </c>
      <c r="D18" s="109">
        <v>6</v>
      </c>
      <c r="E18" s="111">
        <v>5192625</v>
      </c>
      <c r="F18" s="111">
        <v>5192625</v>
      </c>
      <c r="G18" s="111">
        <v>2</v>
      </c>
    </row>
    <row r="19" spans="2:7" ht="24.95" customHeight="1" x14ac:dyDescent="0.2">
      <c r="B19" s="174" t="s">
        <v>13</v>
      </c>
      <c r="C19" s="109">
        <v>117</v>
      </c>
      <c r="D19" s="109">
        <v>7</v>
      </c>
      <c r="E19" s="111">
        <v>49000000</v>
      </c>
      <c r="F19" s="111">
        <v>4000000</v>
      </c>
      <c r="G19" s="111">
        <v>21</v>
      </c>
    </row>
    <row r="20" spans="2:7" ht="24.95" customHeight="1" x14ac:dyDescent="0.2">
      <c r="B20" s="173" t="s">
        <v>16</v>
      </c>
      <c r="C20" s="11">
        <f>SUM(C6:C19)</f>
        <v>1138</v>
      </c>
      <c r="D20" s="11">
        <f>SUM(D6:D19)</f>
        <v>21</v>
      </c>
      <c r="E20" s="11">
        <f>SUM(E6:E19)</f>
        <v>1365386118.1700001</v>
      </c>
      <c r="F20" s="11">
        <f>SUM(F6:F19)</f>
        <v>16097436.6</v>
      </c>
      <c r="G20" s="11">
        <f>SUM(G6:G19)</f>
        <v>935</v>
      </c>
    </row>
    <row r="21" spans="2:7" x14ac:dyDescent="0.2">
      <c r="B21" s="80"/>
    </row>
  </sheetData>
  <sheetProtection formatCells="0" formatColumns="0" formatRows="0" selectLockedCells="1"/>
  <mergeCells count="4">
    <mergeCell ref="B2:G2"/>
    <mergeCell ref="B4:B5"/>
    <mergeCell ref="C4:D4"/>
    <mergeCell ref="E4:F4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8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4E0D9-67EA-4CAB-9B9C-BCF577D10B4A}">
  <sheetPr>
    <pageSetUpPr fitToPage="1"/>
  </sheetPr>
  <dimension ref="B2:U21"/>
  <sheetViews>
    <sheetView view="pageBreakPreview" zoomScale="90" zoomScaleNormal="90" zoomScaleSheetLayoutView="90" workbookViewId="0">
      <selection activeCell="B3" sqref="B3"/>
    </sheetView>
  </sheetViews>
  <sheetFormatPr defaultRowHeight="12.75" x14ac:dyDescent="0.2"/>
  <cols>
    <col min="1" max="1" width="2" style="4" customWidth="1"/>
    <col min="2" max="2" width="31.42578125" style="4" customWidth="1"/>
    <col min="3" max="3" width="9.7109375" style="4" customWidth="1"/>
    <col min="4" max="4" width="9.5703125" style="4" customWidth="1"/>
    <col min="5" max="5" width="9.7109375" style="4" customWidth="1"/>
    <col min="6" max="6" width="9.7109375" style="6" customWidth="1"/>
    <col min="7" max="14" width="9.7109375" style="4" customWidth="1"/>
    <col min="15" max="15" width="9.140625" style="4"/>
    <col min="16" max="16" width="12.28515625" style="4" customWidth="1"/>
    <col min="17" max="17" width="12.42578125" style="4" customWidth="1"/>
    <col min="18" max="18" width="11.140625" style="4" customWidth="1"/>
    <col min="19" max="19" width="11.85546875" style="4" customWidth="1"/>
    <col min="20" max="20" width="11.5703125" style="4" customWidth="1"/>
    <col min="21" max="21" width="10.85546875" style="4" customWidth="1"/>
    <col min="22" max="16384" width="9.140625" style="4"/>
  </cols>
  <sheetData>
    <row r="2" spans="2:21" ht="20.25" x14ac:dyDescent="0.3">
      <c r="B2" s="235" t="s">
        <v>18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4" spans="2:21" ht="54" customHeight="1" x14ac:dyDescent="0.2">
      <c r="B4" s="236" t="s">
        <v>14</v>
      </c>
      <c r="C4" s="230" t="s">
        <v>213</v>
      </c>
      <c r="D4" s="231"/>
      <c r="E4" s="231"/>
      <c r="F4" s="232"/>
      <c r="G4" s="230" t="s">
        <v>19</v>
      </c>
      <c r="H4" s="231"/>
      <c r="I4" s="231"/>
      <c r="J4" s="232"/>
      <c r="K4" s="230" t="s">
        <v>141</v>
      </c>
      <c r="L4" s="231"/>
      <c r="M4" s="231"/>
      <c r="N4" s="232"/>
    </row>
    <row r="5" spans="2:21" ht="21.75" customHeight="1" x14ac:dyDescent="0.2">
      <c r="B5" s="237"/>
      <c r="C5" s="233" t="s">
        <v>156</v>
      </c>
      <c r="D5" s="230" t="s">
        <v>57</v>
      </c>
      <c r="E5" s="231"/>
      <c r="F5" s="232"/>
      <c r="G5" s="233" t="s">
        <v>234</v>
      </c>
      <c r="H5" s="230" t="s">
        <v>57</v>
      </c>
      <c r="I5" s="231"/>
      <c r="J5" s="232"/>
      <c r="K5" s="233" t="s">
        <v>234</v>
      </c>
      <c r="L5" s="230" t="s">
        <v>57</v>
      </c>
      <c r="M5" s="231"/>
      <c r="N5" s="232"/>
    </row>
    <row r="6" spans="2:21" ht="148.5" customHeight="1" x14ac:dyDescent="0.2">
      <c r="B6" s="238"/>
      <c r="C6" s="234"/>
      <c r="D6" s="26" t="s">
        <v>214</v>
      </c>
      <c r="E6" s="26" t="s">
        <v>229</v>
      </c>
      <c r="F6" s="9" t="s">
        <v>211</v>
      </c>
      <c r="G6" s="234"/>
      <c r="H6" s="26" t="s">
        <v>207</v>
      </c>
      <c r="I6" s="26" t="s">
        <v>229</v>
      </c>
      <c r="J6" s="9" t="s">
        <v>211</v>
      </c>
      <c r="K6" s="234"/>
      <c r="L6" s="26" t="s">
        <v>214</v>
      </c>
      <c r="M6" s="26" t="s">
        <v>229</v>
      </c>
      <c r="N6" s="9" t="s">
        <v>211</v>
      </c>
      <c r="P6" s="195" t="s">
        <v>276</v>
      </c>
      <c r="Q6" s="195" t="s">
        <v>273</v>
      </c>
      <c r="R6" s="195" t="s">
        <v>274</v>
      </c>
      <c r="S6" s="195" t="s">
        <v>277</v>
      </c>
      <c r="T6" s="195" t="s">
        <v>273</v>
      </c>
      <c r="U6" s="195" t="s">
        <v>274</v>
      </c>
    </row>
    <row r="7" spans="2:21" ht="24.95" customHeight="1" x14ac:dyDescent="0.2">
      <c r="B7" s="174" t="s">
        <v>0</v>
      </c>
      <c r="C7" s="46">
        <f>G7+K7</f>
        <v>11048</v>
      </c>
      <c r="D7" s="46">
        <f>H7+L7</f>
        <v>10800</v>
      </c>
      <c r="E7" s="46">
        <f>I7+M7</f>
        <v>559</v>
      </c>
      <c r="F7" s="48">
        <f>D7/C7</f>
        <v>0.97755249818971757</v>
      </c>
      <c r="G7" s="49">
        <v>8182</v>
      </c>
      <c r="H7" s="49">
        <v>7965</v>
      </c>
      <c r="I7" s="49">
        <v>490</v>
      </c>
      <c r="J7" s="48">
        <f>H7/G7</f>
        <v>0.97347836714739677</v>
      </c>
      <c r="K7" s="49">
        <v>2866</v>
      </c>
      <c r="L7" s="49">
        <v>2835</v>
      </c>
      <c r="M7" s="49">
        <v>69</v>
      </c>
      <c r="N7" s="48">
        <f>L7/C7</f>
        <v>0.25660753077480086</v>
      </c>
      <c r="P7" s="49">
        <v>8108</v>
      </c>
      <c r="Q7" s="196">
        <f>G7-P7</f>
        <v>74</v>
      </c>
      <c r="R7" s="197">
        <f>Q7/P7</f>
        <v>9.1267883571780964E-3</v>
      </c>
      <c r="S7" s="49">
        <v>7980</v>
      </c>
      <c r="T7" s="196">
        <f>H7-S7</f>
        <v>-15</v>
      </c>
      <c r="U7" s="197">
        <f>T7/S7</f>
        <v>-1.8796992481203006E-3</v>
      </c>
    </row>
    <row r="8" spans="2:21" ht="24.95" customHeight="1" x14ac:dyDescent="0.2">
      <c r="B8" s="174" t="s">
        <v>1</v>
      </c>
      <c r="C8" s="46">
        <f t="shared" ref="C8:C21" si="0">G8+K8</f>
        <v>2335</v>
      </c>
      <c r="D8" s="46">
        <f t="shared" ref="D8:D21" si="1">H8+L8</f>
        <v>2127</v>
      </c>
      <c r="E8" s="46">
        <f t="shared" ref="E8:E21" si="2">I8+M8</f>
        <v>111</v>
      </c>
      <c r="F8" s="48">
        <f t="shared" ref="F8:F21" si="3">D8/C8</f>
        <v>0.91092077087794432</v>
      </c>
      <c r="G8" s="49">
        <v>1757</v>
      </c>
      <c r="H8" s="50">
        <v>1588</v>
      </c>
      <c r="I8" s="49">
        <v>100</v>
      </c>
      <c r="J8" s="48">
        <f t="shared" ref="J8:J21" si="4">H8/G8</f>
        <v>0.90381331815594768</v>
      </c>
      <c r="K8" s="49">
        <v>578</v>
      </c>
      <c r="L8" s="50">
        <v>539</v>
      </c>
      <c r="M8" s="50">
        <v>11</v>
      </c>
      <c r="N8" s="48">
        <f t="shared" ref="N8:N21" si="5">L8/C8</f>
        <v>0.23083511777301927</v>
      </c>
      <c r="P8" s="49">
        <v>1756</v>
      </c>
      <c r="Q8" s="196">
        <f t="shared" ref="Q8:Q21" si="6">G8-P8</f>
        <v>1</v>
      </c>
      <c r="R8" s="197">
        <f t="shared" ref="R8:R21" si="7">Q8/P8</f>
        <v>5.6947608200455578E-4</v>
      </c>
      <c r="S8" s="50">
        <v>1606</v>
      </c>
      <c r="T8" s="196">
        <f t="shared" ref="T8:T21" si="8">H8-S8</f>
        <v>-18</v>
      </c>
      <c r="U8" s="197">
        <f t="shared" ref="U8:U21" si="9">T8/S8</f>
        <v>-1.1207970112079701E-2</v>
      </c>
    </row>
    <row r="9" spans="2:21" ht="24.95" customHeight="1" x14ac:dyDescent="0.2">
      <c r="B9" s="174" t="s">
        <v>2</v>
      </c>
      <c r="C9" s="46">
        <f t="shared" si="0"/>
        <v>2539</v>
      </c>
      <c r="D9" s="46">
        <f t="shared" si="1"/>
        <v>2428</v>
      </c>
      <c r="E9" s="46">
        <f t="shared" si="2"/>
        <v>92</v>
      </c>
      <c r="F9" s="48">
        <f t="shared" si="3"/>
        <v>0.95628200078771175</v>
      </c>
      <c r="G9" s="49">
        <v>2000</v>
      </c>
      <c r="H9" s="50">
        <v>1920</v>
      </c>
      <c r="I9" s="49">
        <v>90</v>
      </c>
      <c r="J9" s="48">
        <f t="shared" si="4"/>
        <v>0.96</v>
      </c>
      <c r="K9" s="49">
        <v>539</v>
      </c>
      <c r="L9" s="50">
        <v>508</v>
      </c>
      <c r="M9" s="50">
        <v>2</v>
      </c>
      <c r="N9" s="48">
        <f t="shared" si="5"/>
        <v>0.20007877116975187</v>
      </c>
      <c r="P9" s="49">
        <v>2002</v>
      </c>
      <c r="Q9" s="196">
        <f t="shared" si="6"/>
        <v>-2</v>
      </c>
      <c r="R9" s="197">
        <f t="shared" si="7"/>
        <v>-9.99000999000999E-4</v>
      </c>
      <c r="S9" s="50">
        <v>1938</v>
      </c>
      <c r="T9" s="196">
        <f t="shared" si="8"/>
        <v>-18</v>
      </c>
      <c r="U9" s="197">
        <f t="shared" si="9"/>
        <v>-9.2879256965944269E-3</v>
      </c>
    </row>
    <row r="10" spans="2:21" ht="24.95" customHeight="1" x14ac:dyDescent="0.2">
      <c r="B10" s="174" t="s">
        <v>3</v>
      </c>
      <c r="C10" s="46">
        <f t="shared" si="0"/>
        <v>8854</v>
      </c>
      <c r="D10" s="46">
        <f t="shared" si="1"/>
        <v>8006</v>
      </c>
      <c r="E10" s="46">
        <f t="shared" si="2"/>
        <v>572</v>
      </c>
      <c r="F10" s="48">
        <f t="shared" si="3"/>
        <v>0.90422407951208494</v>
      </c>
      <c r="G10" s="49">
        <v>6784</v>
      </c>
      <c r="H10" s="50">
        <v>6047</v>
      </c>
      <c r="I10" s="49">
        <v>498</v>
      </c>
      <c r="J10" s="48">
        <f t="shared" si="4"/>
        <v>0.89136202830188682</v>
      </c>
      <c r="K10" s="49">
        <v>2070</v>
      </c>
      <c r="L10" s="50">
        <v>1959</v>
      </c>
      <c r="M10" s="50">
        <v>74</v>
      </c>
      <c r="N10" s="48">
        <f t="shared" si="5"/>
        <v>0.22125592952337927</v>
      </c>
      <c r="P10" s="49">
        <v>6784</v>
      </c>
      <c r="Q10" s="196">
        <f t="shared" si="6"/>
        <v>0</v>
      </c>
      <c r="R10" s="197">
        <f t="shared" si="7"/>
        <v>0</v>
      </c>
      <c r="S10" s="50">
        <v>6114</v>
      </c>
      <c r="T10" s="196">
        <f t="shared" si="8"/>
        <v>-67</v>
      </c>
      <c r="U10" s="197">
        <f t="shared" si="9"/>
        <v>-1.0958456002616945E-2</v>
      </c>
    </row>
    <row r="11" spans="2:21" ht="24.95" customHeight="1" x14ac:dyDescent="0.2">
      <c r="B11" s="174" t="s">
        <v>4</v>
      </c>
      <c r="C11" s="46">
        <f t="shared" si="0"/>
        <v>4290</v>
      </c>
      <c r="D11" s="46">
        <f t="shared" si="1"/>
        <v>4047</v>
      </c>
      <c r="E11" s="46">
        <f t="shared" si="2"/>
        <v>246</v>
      </c>
      <c r="F11" s="48">
        <f t="shared" si="3"/>
        <v>0.94335664335664338</v>
      </c>
      <c r="G11" s="49">
        <v>3261</v>
      </c>
      <c r="H11" s="50">
        <v>3073</v>
      </c>
      <c r="I11" s="49">
        <v>200</v>
      </c>
      <c r="J11" s="48">
        <f t="shared" si="4"/>
        <v>0.9423489727077583</v>
      </c>
      <c r="K11" s="49">
        <v>1029</v>
      </c>
      <c r="L11" s="50">
        <v>974</v>
      </c>
      <c r="M11" s="50">
        <v>46</v>
      </c>
      <c r="N11" s="48">
        <f t="shared" si="5"/>
        <v>0.22703962703962705</v>
      </c>
      <c r="P11" s="49">
        <v>3387</v>
      </c>
      <c r="Q11" s="196">
        <f t="shared" si="6"/>
        <v>-126</v>
      </c>
      <c r="R11" s="197">
        <f t="shared" si="7"/>
        <v>-3.7201062887511072E-2</v>
      </c>
      <c r="S11" s="50">
        <v>3242</v>
      </c>
      <c r="T11" s="196">
        <f t="shared" si="8"/>
        <v>-169</v>
      </c>
      <c r="U11" s="197">
        <f t="shared" si="9"/>
        <v>-5.2128315854410856E-2</v>
      </c>
    </row>
    <row r="12" spans="2:21" ht="24.95" customHeight="1" x14ac:dyDescent="0.2">
      <c r="B12" s="174" t="s">
        <v>5</v>
      </c>
      <c r="C12" s="46">
        <f t="shared" si="0"/>
        <v>3546</v>
      </c>
      <c r="D12" s="46">
        <f t="shared" si="1"/>
        <v>3312</v>
      </c>
      <c r="E12" s="46">
        <f t="shared" si="2"/>
        <v>177</v>
      </c>
      <c r="F12" s="48">
        <f t="shared" si="3"/>
        <v>0.93401015228426398</v>
      </c>
      <c r="G12" s="49">
        <v>2523</v>
      </c>
      <c r="H12" s="50">
        <v>2310</v>
      </c>
      <c r="I12" s="49">
        <v>155</v>
      </c>
      <c r="J12" s="48">
        <f t="shared" si="4"/>
        <v>0.91557669441141498</v>
      </c>
      <c r="K12" s="49">
        <v>1023</v>
      </c>
      <c r="L12" s="50">
        <v>1002</v>
      </c>
      <c r="M12" s="50">
        <v>22</v>
      </c>
      <c r="N12" s="48">
        <f t="shared" si="5"/>
        <v>0.28257191201353637</v>
      </c>
      <c r="P12" s="49">
        <v>2512</v>
      </c>
      <c r="Q12" s="196">
        <f t="shared" si="6"/>
        <v>11</v>
      </c>
      <c r="R12" s="197">
        <f t="shared" si="7"/>
        <v>4.3789808917197451E-3</v>
      </c>
      <c r="S12" s="50">
        <v>2316</v>
      </c>
      <c r="T12" s="196">
        <f t="shared" si="8"/>
        <v>-6</v>
      </c>
      <c r="U12" s="197">
        <f t="shared" si="9"/>
        <v>-2.5906735751295338E-3</v>
      </c>
    </row>
    <row r="13" spans="2:21" ht="24.95" customHeight="1" x14ac:dyDescent="0.2">
      <c r="B13" s="174" t="s">
        <v>6</v>
      </c>
      <c r="C13" s="46">
        <f t="shared" si="0"/>
        <v>8329</v>
      </c>
      <c r="D13" s="46">
        <f t="shared" si="1"/>
        <v>7775</v>
      </c>
      <c r="E13" s="46">
        <f t="shared" si="2"/>
        <v>428</v>
      </c>
      <c r="F13" s="48">
        <f t="shared" si="3"/>
        <v>0.93348541241445548</v>
      </c>
      <c r="G13" s="49">
        <v>7304</v>
      </c>
      <c r="H13" s="50">
        <v>6808</v>
      </c>
      <c r="I13" s="49">
        <v>404</v>
      </c>
      <c r="J13" s="48">
        <f t="shared" si="4"/>
        <v>0.93209200438116102</v>
      </c>
      <c r="K13" s="49">
        <v>1025</v>
      </c>
      <c r="L13" s="50">
        <v>967</v>
      </c>
      <c r="M13" s="50">
        <v>24</v>
      </c>
      <c r="N13" s="48">
        <f t="shared" si="5"/>
        <v>0.11610037219354064</v>
      </c>
      <c r="P13" s="49">
        <v>7008</v>
      </c>
      <c r="Q13" s="196">
        <f t="shared" si="6"/>
        <v>296</v>
      </c>
      <c r="R13" s="197">
        <f t="shared" si="7"/>
        <v>4.2237442922374427E-2</v>
      </c>
      <c r="S13" s="50">
        <v>6558</v>
      </c>
      <c r="T13" s="196">
        <f t="shared" si="8"/>
        <v>250</v>
      </c>
      <c r="U13" s="197">
        <f t="shared" si="9"/>
        <v>3.8121378469045439E-2</v>
      </c>
    </row>
    <row r="14" spans="2:21" ht="24.95" customHeight="1" x14ac:dyDescent="0.2">
      <c r="B14" s="174" t="s">
        <v>7</v>
      </c>
      <c r="C14" s="46">
        <f t="shared" si="0"/>
        <v>5667</v>
      </c>
      <c r="D14" s="46">
        <f t="shared" si="1"/>
        <v>5205</v>
      </c>
      <c r="E14" s="46">
        <f t="shared" si="2"/>
        <v>255</v>
      </c>
      <c r="F14" s="48">
        <f t="shared" si="3"/>
        <v>0.91847538380095284</v>
      </c>
      <c r="G14" s="49">
        <v>4252</v>
      </c>
      <c r="H14" s="50">
        <v>3906</v>
      </c>
      <c r="I14" s="49">
        <v>230</v>
      </c>
      <c r="J14" s="48">
        <f t="shared" si="4"/>
        <v>0.91862652869238004</v>
      </c>
      <c r="K14" s="49">
        <v>1415</v>
      </c>
      <c r="L14" s="50">
        <v>1299</v>
      </c>
      <c r="M14" s="50">
        <v>25</v>
      </c>
      <c r="N14" s="48">
        <f t="shared" si="5"/>
        <v>0.22922181048173637</v>
      </c>
      <c r="P14" s="49">
        <v>4243</v>
      </c>
      <c r="Q14" s="196">
        <f t="shared" si="6"/>
        <v>9</v>
      </c>
      <c r="R14" s="197">
        <f t="shared" si="7"/>
        <v>2.1211407023332546E-3</v>
      </c>
      <c r="S14" s="50">
        <v>4122</v>
      </c>
      <c r="T14" s="196">
        <f t="shared" si="8"/>
        <v>-216</v>
      </c>
      <c r="U14" s="197">
        <f t="shared" si="9"/>
        <v>-5.2401746724890827E-2</v>
      </c>
    </row>
    <row r="15" spans="2:21" ht="24.95" customHeight="1" x14ac:dyDescent="0.2">
      <c r="B15" s="174" t="s">
        <v>8</v>
      </c>
      <c r="C15" s="46">
        <f t="shared" si="0"/>
        <v>10235</v>
      </c>
      <c r="D15" s="46">
        <f t="shared" si="1"/>
        <v>9438</v>
      </c>
      <c r="E15" s="46">
        <f t="shared" si="2"/>
        <v>438</v>
      </c>
      <c r="F15" s="48">
        <f t="shared" si="3"/>
        <v>0.92212994626282363</v>
      </c>
      <c r="G15" s="49">
        <v>8264</v>
      </c>
      <c r="H15" s="50">
        <v>7629</v>
      </c>
      <c r="I15" s="49">
        <v>370</v>
      </c>
      <c r="J15" s="48">
        <f t="shared" si="4"/>
        <v>0.92316069699903192</v>
      </c>
      <c r="K15" s="49">
        <v>1971</v>
      </c>
      <c r="L15" s="50">
        <v>1809</v>
      </c>
      <c r="M15" s="50">
        <v>68</v>
      </c>
      <c r="N15" s="48">
        <f t="shared" si="5"/>
        <v>0.17674645823155838</v>
      </c>
      <c r="P15" s="49">
        <v>8239</v>
      </c>
      <c r="Q15" s="196">
        <f t="shared" si="6"/>
        <v>25</v>
      </c>
      <c r="R15" s="197">
        <f t="shared" si="7"/>
        <v>3.0343488287413521E-3</v>
      </c>
      <c r="S15" s="50">
        <v>7646</v>
      </c>
      <c r="T15" s="196">
        <f t="shared" si="8"/>
        <v>-17</v>
      </c>
      <c r="U15" s="197">
        <f t="shared" si="9"/>
        <v>-2.223384776353649E-3</v>
      </c>
    </row>
    <row r="16" spans="2:21" ht="24.95" customHeight="1" x14ac:dyDescent="0.2">
      <c r="B16" s="174" t="s">
        <v>9</v>
      </c>
      <c r="C16" s="46">
        <f t="shared" si="0"/>
        <v>6874</v>
      </c>
      <c r="D16" s="46">
        <f t="shared" si="1"/>
        <v>6503</v>
      </c>
      <c r="E16" s="46">
        <f t="shared" si="2"/>
        <v>275</v>
      </c>
      <c r="F16" s="48">
        <f t="shared" si="3"/>
        <v>0.94602851323828918</v>
      </c>
      <c r="G16" s="49">
        <v>5151</v>
      </c>
      <c r="H16" s="50">
        <v>4869</v>
      </c>
      <c r="I16" s="49">
        <v>240</v>
      </c>
      <c r="J16" s="48">
        <f t="shared" si="4"/>
        <v>0.94525334886429824</v>
      </c>
      <c r="K16" s="49">
        <v>1723</v>
      </c>
      <c r="L16" s="50">
        <v>1634</v>
      </c>
      <c r="M16" s="50">
        <v>35</v>
      </c>
      <c r="N16" s="48">
        <f t="shared" si="5"/>
        <v>0.23770730288041897</v>
      </c>
      <c r="P16" s="49">
        <v>5087</v>
      </c>
      <c r="Q16" s="196">
        <f t="shared" si="6"/>
        <v>64</v>
      </c>
      <c r="R16" s="197">
        <f t="shared" si="7"/>
        <v>1.2581089050520937E-2</v>
      </c>
      <c r="S16" s="50">
        <v>4875</v>
      </c>
      <c r="T16" s="196">
        <f t="shared" si="8"/>
        <v>-6</v>
      </c>
      <c r="U16" s="197">
        <f t="shared" si="9"/>
        <v>-1.2307692307692308E-3</v>
      </c>
    </row>
    <row r="17" spans="2:21" ht="24.95" customHeight="1" x14ac:dyDescent="0.2">
      <c r="B17" s="174" t="s">
        <v>10</v>
      </c>
      <c r="C17" s="46">
        <f t="shared" si="0"/>
        <v>5528</v>
      </c>
      <c r="D17" s="46">
        <f t="shared" si="1"/>
        <v>5365</v>
      </c>
      <c r="E17" s="46">
        <f t="shared" si="2"/>
        <v>180</v>
      </c>
      <c r="F17" s="48">
        <f t="shared" si="3"/>
        <v>0.97051374819102754</v>
      </c>
      <c r="G17" s="49">
        <v>3344</v>
      </c>
      <c r="H17" s="50">
        <v>3215</v>
      </c>
      <c r="I17" s="49">
        <v>119</v>
      </c>
      <c r="J17" s="48">
        <f t="shared" si="4"/>
        <v>0.96142344497607657</v>
      </c>
      <c r="K17" s="49">
        <v>2184</v>
      </c>
      <c r="L17" s="50">
        <v>2150</v>
      </c>
      <c r="M17" s="50">
        <v>61</v>
      </c>
      <c r="N17" s="48">
        <f t="shared" si="5"/>
        <v>0.38892908827785816</v>
      </c>
      <c r="P17" s="49">
        <v>3329</v>
      </c>
      <c r="Q17" s="196">
        <f t="shared" si="6"/>
        <v>15</v>
      </c>
      <c r="R17" s="197">
        <f t="shared" si="7"/>
        <v>4.5058576148993695E-3</v>
      </c>
      <c r="S17" s="50">
        <v>3217</v>
      </c>
      <c r="T17" s="196">
        <f t="shared" si="8"/>
        <v>-2</v>
      </c>
      <c r="U17" s="197">
        <f t="shared" si="9"/>
        <v>-6.2169723344731112E-4</v>
      </c>
    </row>
    <row r="18" spans="2:21" ht="24.95" customHeight="1" x14ac:dyDescent="0.2">
      <c r="B18" s="174" t="s">
        <v>11</v>
      </c>
      <c r="C18" s="46">
        <f t="shared" si="0"/>
        <v>8655</v>
      </c>
      <c r="D18" s="46">
        <f t="shared" si="1"/>
        <v>8227</v>
      </c>
      <c r="E18" s="46">
        <f t="shared" si="2"/>
        <v>375</v>
      </c>
      <c r="F18" s="48">
        <f t="shared" si="3"/>
        <v>0.95054881571346039</v>
      </c>
      <c r="G18" s="49">
        <v>6335</v>
      </c>
      <c r="H18" s="50">
        <v>6015</v>
      </c>
      <c r="I18" s="49">
        <v>303</v>
      </c>
      <c r="J18" s="48">
        <f t="shared" si="4"/>
        <v>0.94948697711128649</v>
      </c>
      <c r="K18" s="49">
        <v>2320</v>
      </c>
      <c r="L18" s="50">
        <v>2212</v>
      </c>
      <c r="M18" s="50">
        <v>72</v>
      </c>
      <c r="N18" s="48">
        <f t="shared" si="5"/>
        <v>0.25557481224725592</v>
      </c>
      <c r="P18" s="49">
        <v>6335</v>
      </c>
      <c r="Q18" s="196">
        <f t="shared" si="6"/>
        <v>0</v>
      </c>
      <c r="R18" s="197">
        <f t="shared" si="7"/>
        <v>0</v>
      </c>
      <c r="S18" s="50">
        <v>6076</v>
      </c>
      <c r="T18" s="196">
        <f t="shared" si="8"/>
        <v>-61</v>
      </c>
      <c r="U18" s="197">
        <f t="shared" si="9"/>
        <v>-1.0039499670836076E-2</v>
      </c>
    </row>
    <row r="19" spans="2:21" ht="24.95" customHeight="1" x14ac:dyDescent="0.2">
      <c r="B19" s="174" t="s">
        <v>12</v>
      </c>
      <c r="C19" s="46">
        <f t="shared" si="0"/>
        <v>7212</v>
      </c>
      <c r="D19" s="46">
        <f t="shared" si="1"/>
        <v>6699</v>
      </c>
      <c r="E19" s="46">
        <f t="shared" si="2"/>
        <v>288</v>
      </c>
      <c r="F19" s="48">
        <f t="shared" si="3"/>
        <v>0.92886855241264554</v>
      </c>
      <c r="G19" s="49">
        <v>5408</v>
      </c>
      <c r="H19" s="50">
        <v>5046</v>
      </c>
      <c r="I19" s="49">
        <v>233</v>
      </c>
      <c r="J19" s="48">
        <f t="shared" si="4"/>
        <v>0.93306213017751483</v>
      </c>
      <c r="K19" s="49">
        <v>1804</v>
      </c>
      <c r="L19" s="50">
        <v>1653</v>
      </c>
      <c r="M19" s="50">
        <v>55</v>
      </c>
      <c r="N19" s="48">
        <f t="shared" si="5"/>
        <v>0.22920133111480864</v>
      </c>
      <c r="P19" s="49">
        <v>5356</v>
      </c>
      <c r="Q19" s="196">
        <f t="shared" si="6"/>
        <v>52</v>
      </c>
      <c r="R19" s="197">
        <f t="shared" si="7"/>
        <v>9.7087378640776691E-3</v>
      </c>
      <c r="S19" s="50">
        <v>5032</v>
      </c>
      <c r="T19" s="196">
        <f t="shared" si="8"/>
        <v>14</v>
      </c>
      <c r="U19" s="197">
        <f t="shared" si="9"/>
        <v>2.7821939586645467E-3</v>
      </c>
    </row>
    <row r="20" spans="2:21" ht="24.95" customHeight="1" x14ac:dyDescent="0.2">
      <c r="B20" s="174" t="s">
        <v>13</v>
      </c>
      <c r="C20" s="46">
        <f t="shared" si="0"/>
        <v>3398</v>
      </c>
      <c r="D20" s="46">
        <f t="shared" si="1"/>
        <v>3180</v>
      </c>
      <c r="E20" s="46">
        <f t="shared" si="2"/>
        <v>170</v>
      </c>
      <c r="F20" s="48">
        <f t="shared" si="3"/>
        <v>0.93584461447910539</v>
      </c>
      <c r="G20" s="49">
        <v>1993</v>
      </c>
      <c r="H20" s="50">
        <v>1850</v>
      </c>
      <c r="I20" s="49">
        <v>111</v>
      </c>
      <c r="J20" s="48">
        <f t="shared" si="4"/>
        <v>0.92824887104867038</v>
      </c>
      <c r="K20" s="49">
        <v>1405</v>
      </c>
      <c r="L20" s="50">
        <v>1330</v>
      </c>
      <c r="M20" s="50">
        <v>59</v>
      </c>
      <c r="N20" s="48">
        <f t="shared" si="5"/>
        <v>0.39140670982931136</v>
      </c>
      <c r="P20" s="49">
        <v>1958</v>
      </c>
      <c r="Q20" s="196">
        <f t="shared" si="6"/>
        <v>35</v>
      </c>
      <c r="R20" s="197">
        <f t="shared" si="7"/>
        <v>1.7875383043922371E-2</v>
      </c>
      <c r="S20" s="50">
        <v>1836</v>
      </c>
      <c r="T20" s="196">
        <f t="shared" si="8"/>
        <v>14</v>
      </c>
      <c r="U20" s="197">
        <f t="shared" si="9"/>
        <v>7.6252723311546842E-3</v>
      </c>
    </row>
    <row r="21" spans="2:21" ht="24.95" customHeight="1" x14ac:dyDescent="0.2">
      <c r="B21" s="28" t="s">
        <v>136</v>
      </c>
      <c r="C21" s="132">
        <f t="shared" si="0"/>
        <v>88510</v>
      </c>
      <c r="D21" s="132">
        <f t="shared" si="1"/>
        <v>83112</v>
      </c>
      <c r="E21" s="132">
        <f t="shared" si="2"/>
        <v>4166</v>
      </c>
      <c r="F21" s="134">
        <f t="shared" si="3"/>
        <v>0.9390125409558242</v>
      </c>
      <c r="G21" s="51">
        <f>SUM(G7:G20)</f>
        <v>66558</v>
      </c>
      <c r="H21" s="51">
        <f>SUM(H7:H20)</f>
        <v>62241</v>
      </c>
      <c r="I21" s="51">
        <f>SUM(I7:I20)</f>
        <v>3543</v>
      </c>
      <c r="J21" s="134">
        <f t="shared" si="4"/>
        <v>0.93513927702154509</v>
      </c>
      <c r="K21" s="51">
        <f>SUM(K7:K20)</f>
        <v>21952</v>
      </c>
      <c r="L21" s="51">
        <f>SUM(L7:L20)</f>
        <v>20871</v>
      </c>
      <c r="M21" s="51">
        <f>SUM(M7:M20)</f>
        <v>623</v>
      </c>
      <c r="N21" s="134">
        <f t="shared" si="5"/>
        <v>0.23580386397017286</v>
      </c>
      <c r="P21" s="51">
        <f>SUM(P7:P20)</f>
        <v>66104</v>
      </c>
      <c r="Q21" s="196">
        <f t="shared" si="6"/>
        <v>454</v>
      </c>
      <c r="R21" s="197">
        <f t="shared" si="7"/>
        <v>6.867965629916495E-3</v>
      </c>
      <c r="S21" s="51">
        <f>SUM(S7:S20)</f>
        <v>62558</v>
      </c>
      <c r="T21" s="196">
        <f t="shared" si="8"/>
        <v>-317</v>
      </c>
      <c r="U21" s="197">
        <f t="shared" si="9"/>
        <v>-5.0672975478755714E-3</v>
      </c>
    </row>
  </sheetData>
  <sheetProtection formatCells="0" formatColumns="0" formatRows="0" selectLockedCells="1"/>
  <mergeCells count="11">
    <mergeCell ref="C5:C6"/>
    <mergeCell ref="D5:F5"/>
    <mergeCell ref="G5:G6"/>
    <mergeCell ref="H5:J5"/>
    <mergeCell ref="K5:K6"/>
    <mergeCell ref="L5:N5"/>
    <mergeCell ref="B2:N2"/>
    <mergeCell ref="B4:B6"/>
    <mergeCell ref="C4:F4"/>
    <mergeCell ref="G4:J4"/>
    <mergeCell ref="K4:N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8" orientation="landscape" r:id="rId1"/>
  <ignoredErrors>
    <ignoredError sqref="G21 K21" unlocked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F779-EACE-4592-AA3D-2E9132B7ABDE}">
  <sheetPr>
    <pageSetUpPr fitToPage="1"/>
  </sheetPr>
  <dimension ref="B1:D21"/>
  <sheetViews>
    <sheetView zoomScaleNormal="100" workbookViewId="0">
      <selection activeCell="B15" sqref="B15"/>
    </sheetView>
  </sheetViews>
  <sheetFormatPr defaultRowHeight="12.75" x14ac:dyDescent="0.2"/>
  <cols>
    <col min="1" max="1" width="1.85546875" style="4" customWidth="1"/>
    <col min="2" max="2" width="31.42578125" style="4" customWidth="1"/>
    <col min="3" max="4" width="25.7109375" style="4" customWidth="1"/>
    <col min="5" max="5" width="2" style="4" customWidth="1"/>
    <col min="6" max="16384" width="9.140625" style="4"/>
  </cols>
  <sheetData>
    <row r="1" spans="2:4" s="69" customFormat="1" ht="15" customHeight="1" x14ac:dyDescent="0.3">
      <c r="B1" s="78"/>
    </row>
    <row r="2" spans="2:4" s="69" customFormat="1" ht="38.25" customHeight="1" x14ac:dyDescent="0.3">
      <c r="B2" s="288" t="s">
        <v>117</v>
      </c>
      <c r="C2" s="288"/>
      <c r="D2" s="288"/>
    </row>
    <row r="3" spans="2:4" s="69" customFormat="1" ht="15.75" customHeight="1" x14ac:dyDescent="0.3">
      <c r="B3" s="78"/>
      <c r="C3" s="89"/>
      <c r="D3" s="10"/>
    </row>
    <row r="4" spans="2:4" ht="36.75" customHeight="1" x14ac:dyDescent="0.2">
      <c r="B4" s="287" t="s">
        <v>14</v>
      </c>
      <c r="C4" s="314" t="s">
        <v>256</v>
      </c>
      <c r="D4" s="314"/>
    </row>
    <row r="5" spans="2:4" ht="37.5" customHeight="1" x14ac:dyDescent="0.2">
      <c r="B5" s="287"/>
      <c r="C5" s="31" t="s">
        <v>116</v>
      </c>
      <c r="D5" s="31" t="s">
        <v>67</v>
      </c>
    </row>
    <row r="6" spans="2:4" ht="24.95" customHeight="1" x14ac:dyDescent="0.2">
      <c r="B6" s="174" t="s">
        <v>0</v>
      </c>
      <c r="C6" s="90">
        <v>16.5</v>
      </c>
      <c r="D6" s="90">
        <v>16.5</v>
      </c>
    </row>
    <row r="7" spans="2:4" ht="24.95" customHeight="1" x14ac:dyDescent="0.2">
      <c r="B7" s="174" t="s">
        <v>1</v>
      </c>
      <c r="C7" s="90">
        <v>13.8</v>
      </c>
      <c r="D7" s="90">
        <v>13.1</v>
      </c>
    </row>
    <row r="8" spans="2:4" ht="24.95" customHeight="1" x14ac:dyDescent="0.2">
      <c r="B8" s="174" t="s">
        <v>2</v>
      </c>
      <c r="C8" s="90">
        <v>22.5</v>
      </c>
      <c r="D8" s="90">
        <v>22.5</v>
      </c>
    </row>
    <row r="9" spans="2:4" ht="24.95" customHeight="1" x14ac:dyDescent="0.2">
      <c r="B9" s="174" t="s">
        <v>3</v>
      </c>
      <c r="C9" s="90">
        <v>75</v>
      </c>
      <c r="D9" s="90">
        <v>76</v>
      </c>
    </row>
    <row r="10" spans="2:4" ht="24.95" customHeight="1" x14ac:dyDescent="0.2">
      <c r="B10" s="174" t="s">
        <v>4</v>
      </c>
      <c r="C10" s="90">
        <v>20.6</v>
      </c>
      <c r="D10" s="90">
        <v>20.6</v>
      </c>
    </row>
    <row r="11" spans="2:4" ht="24.95" customHeight="1" x14ac:dyDescent="0.2">
      <c r="B11" s="174" t="s">
        <v>5</v>
      </c>
      <c r="C11" s="90">
        <v>30</v>
      </c>
      <c r="D11" s="218">
        <v>31</v>
      </c>
    </row>
    <row r="12" spans="2:4" ht="24.95" customHeight="1" x14ac:dyDescent="0.2">
      <c r="B12" s="174" t="s">
        <v>6</v>
      </c>
      <c r="C12" s="90">
        <v>20</v>
      </c>
      <c r="D12" s="90">
        <v>20</v>
      </c>
    </row>
    <row r="13" spans="2:4" ht="24.95" customHeight="1" x14ac:dyDescent="0.2">
      <c r="B13" s="174" t="s">
        <v>7</v>
      </c>
      <c r="C13" s="90">
        <v>17</v>
      </c>
      <c r="D13" s="90">
        <v>17</v>
      </c>
    </row>
    <row r="14" spans="2:4" ht="24.95" customHeight="1" x14ac:dyDescent="0.2">
      <c r="B14" s="174" t="s">
        <v>8</v>
      </c>
      <c r="C14" s="90">
        <v>33.909999999999997</v>
      </c>
      <c r="D14" s="90">
        <v>32</v>
      </c>
    </row>
    <row r="15" spans="2:4" ht="24.95" customHeight="1" x14ac:dyDescent="0.2">
      <c r="B15" s="174" t="s">
        <v>9</v>
      </c>
      <c r="C15" s="90">
        <v>28</v>
      </c>
      <c r="D15" s="90">
        <v>28</v>
      </c>
    </row>
    <row r="16" spans="2:4" ht="24.95" customHeight="1" x14ac:dyDescent="0.2">
      <c r="B16" s="174" t="s">
        <v>10</v>
      </c>
      <c r="C16" s="90">
        <v>35</v>
      </c>
      <c r="D16" s="90">
        <v>35</v>
      </c>
    </row>
    <row r="17" spans="2:4" ht="24.95" customHeight="1" x14ac:dyDescent="0.2">
      <c r="B17" s="174" t="s">
        <v>11</v>
      </c>
      <c r="C17" s="90">
        <v>26</v>
      </c>
      <c r="D17" s="90">
        <v>26</v>
      </c>
    </row>
    <row r="18" spans="2:4" ht="24.95" customHeight="1" x14ac:dyDescent="0.2">
      <c r="B18" s="174" t="s">
        <v>12</v>
      </c>
      <c r="C18" s="90">
        <v>25</v>
      </c>
      <c r="D18" s="90">
        <v>25</v>
      </c>
    </row>
    <row r="19" spans="2:4" ht="24.95" customHeight="1" x14ac:dyDescent="0.2">
      <c r="B19" s="174" t="s">
        <v>13</v>
      </c>
      <c r="C19" s="90">
        <v>23.69</v>
      </c>
      <c r="D19" s="90">
        <v>21.68</v>
      </c>
    </row>
    <row r="20" spans="2:4" ht="24.95" customHeight="1" x14ac:dyDescent="0.2">
      <c r="B20" s="173" t="s">
        <v>118</v>
      </c>
      <c r="C20" s="91">
        <f>AVERAGE(C6:C19)</f>
        <v>27.642857142857142</v>
      </c>
      <c r="D20" s="91">
        <f>AVERAGE(D6:D19)</f>
        <v>27.455714285714286</v>
      </c>
    </row>
    <row r="21" spans="2:4" x14ac:dyDescent="0.2">
      <c r="B21" s="80"/>
    </row>
  </sheetData>
  <sheetProtection formatCells="0" formatColumns="0" formatRows="0" selectLockedCells="1"/>
  <mergeCells count="3">
    <mergeCell ref="B4:B5"/>
    <mergeCell ref="C4:D4"/>
    <mergeCell ref="B2:D2"/>
  </mergeCells>
  <phoneticPr fontId="11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95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12B1-D172-4B24-9477-3B6D2AF5F836}">
  <sheetPr>
    <pageSetUpPr fitToPage="1"/>
  </sheetPr>
  <dimension ref="B1:Q22"/>
  <sheetViews>
    <sheetView view="pageBreakPreview" zoomScale="90" zoomScaleNormal="100" zoomScaleSheetLayoutView="90" workbookViewId="0">
      <selection activeCell="B3" sqref="B3"/>
    </sheetView>
  </sheetViews>
  <sheetFormatPr defaultRowHeight="12.75" x14ac:dyDescent="0.2"/>
  <cols>
    <col min="1" max="1" width="1.28515625" style="4" customWidth="1"/>
    <col min="2" max="2" width="31.42578125" style="4" customWidth="1"/>
    <col min="3" max="3" width="9.7109375" style="4" customWidth="1"/>
    <col min="4" max="4" width="10.28515625" style="4" customWidth="1"/>
    <col min="5" max="5" width="9.7109375" style="4" customWidth="1"/>
    <col min="6" max="6" width="10.42578125" style="4" customWidth="1"/>
    <col min="7" max="7" width="9.7109375" style="4" customWidth="1"/>
    <col min="8" max="8" width="10.42578125" style="4" customWidth="1"/>
    <col min="9" max="9" width="9.7109375" style="4" customWidth="1"/>
    <col min="10" max="10" width="10.140625" style="4" customWidth="1"/>
    <col min="11" max="11" width="9.7109375" style="4" customWidth="1"/>
    <col min="12" max="12" width="10.28515625" style="4" customWidth="1"/>
    <col min="13" max="13" width="9.7109375" style="4" customWidth="1"/>
    <col min="14" max="14" width="10.85546875" style="4" customWidth="1"/>
    <col min="15" max="15" width="1.85546875" style="4" customWidth="1"/>
    <col min="16" max="17" width="11.7109375" style="4" customWidth="1"/>
    <col min="18" max="16384" width="9.140625" style="4"/>
  </cols>
  <sheetData>
    <row r="1" spans="2:17" s="69" customFormat="1" ht="15" customHeight="1" x14ac:dyDescent="0.3">
      <c r="B1" s="78"/>
      <c r="P1" s="349" t="s">
        <v>285</v>
      </c>
      <c r="Q1" s="349" t="s">
        <v>286</v>
      </c>
    </row>
    <row r="2" spans="2:17" s="69" customFormat="1" ht="37.5" customHeight="1" x14ac:dyDescent="0.3">
      <c r="B2" s="288" t="s">
        <v>121</v>
      </c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P2" s="349"/>
      <c r="Q2" s="349"/>
    </row>
    <row r="3" spans="2:17" s="69" customFormat="1" ht="15.75" customHeight="1" x14ac:dyDescent="0.3">
      <c r="B3" s="78"/>
      <c r="M3" s="10"/>
      <c r="P3" s="349"/>
      <c r="Q3" s="349"/>
    </row>
    <row r="4" spans="2:17" ht="63" customHeight="1" x14ac:dyDescent="0.2">
      <c r="B4" s="287" t="s">
        <v>14</v>
      </c>
      <c r="C4" s="314" t="s">
        <v>119</v>
      </c>
      <c r="D4" s="314"/>
      <c r="E4" s="314"/>
      <c r="F4" s="314"/>
      <c r="G4" s="314" t="s">
        <v>120</v>
      </c>
      <c r="H4" s="314"/>
      <c r="I4" s="314"/>
      <c r="J4" s="314"/>
      <c r="K4" s="314" t="s">
        <v>135</v>
      </c>
      <c r="L4" s="314"/>
      <c r="M4" s="314"/>
      <c r="N4" s="314"/>
      <c r="P4" s="349"/>
      <c r="Q4" s="349"/>
    </row>
    <row r="5" spans="2:17" ht="39.75" customHeight="1" x14ac:dyDescent="0.2">
      <c r="B5" s="287"/>
      <c r="C5" s="92" t="s">
        <v>116</v>
      </c>
      <c r="D5" s="93" t="s">
        <v>26</v>
      </c>
      <c r="E5" s="92" t="s">
        <v>67</v>
      </c>
      <c r="F5" s="93" t="s">
        <v>26</v>
      </c>
      <c r="G5" s="92" t="s">
        <v>116</v>
      </c>
      <c r="H5" s="93" t="s">
        <v>26</v>
      </c>
      <c r="I5" s="92" t="s">
        <v>67</v>
      </c>
      <c r="J5" s="93" t="s">
        <v>26</v>
      </c>
      <c r="K5" s="92" t="s">
        <v>116</v>
      </c>
      <c r="L5" s="93" t="s">
        <v>26</v>
      </c>
      <c r="M5" s="92" t="s">
        <v>67</v>
      </c>
      <c r="N5" s="93" t="s">
        <v>26</v>
      </c>
      <c r="P5" s="350"/>
      <c r="Q5" s="350"/>
    </row>
    <row r="6" spans="2:17" ht="24.95" customHeight="1" x14ac:dyDescent="0.2">
      <c r="B6" s="174" t="s">
        <v>0</v>
      </c>
      <c r="C6" s="109">
        <v>4738</v>
      </c>
      <c r="D6" s="68">
        <f t="shared" ref="D6:D18" si="0">C6/P6</f>
        <v>0.93359605911330046</v>
      </c>
      <c r="E6" s="109">
        <v>3860</v>
      </c>
      <c r="F6" s="68">
        <f>E6/'1.1. Кол-во ГС'!K7</f>
        <v>0.75302380023410065</v>
      </c>
      <c r="G6" s="111">
        <v>4405</v>
      </c>
      <c r="H6" s="68">
        <f t="shared" ref="H6:H20" si="1">G6/Q6</f>
        <v>0.92971718024482908</v>
      </c>
      <c r="I6" s="111">
        <v>3702</v>
      </c>
      <c r="J6" s="68">
        <f>I6/'1.1. Кол-во ГС'!L7</f>
        <v>0.78648820905035055</v>
      </c>
      <c r="K6" s="111">
        <v>817</v>
      </c>
      <c r="L6" s="68">
        <f>K6/Q6</f>
        <v>0.1724356268467708</v>
      </c>
      <c r="M6" s="111">
        <v>817</v>
      </c>
      <c r="N6" s="68">
        <f>M6/'1.1. Кол-во ГС'!L7</f>
        <v>0.17357127682175483</v>
      </c>
      <c r="P6" s="49">
        <v>5075</v>
      </c>
      <c r="Q6" s="49">
        <v>4738</v>
      </c>
    </row>
    <row r="7" spans="2:17" ht="24.95" customHeight="1" x14ac:dyDescent="0.2">
      <c r="B7" s="174" t="s">
        <v>1</v>
      </c>
      <c r="C7" s="109">
        <v>1170</v>
      </c>
      <c r="D7" s="68">
        <f t="shared" si="0"/>
        <v>1</v>
      </c>
      <c r="E7" s="109">
        <v>1170</v>
      </c>
      <c r="F7" s="68">
        <f>E7/'1.1. Кол-во ГС'!K8</f>
        <v>1</v>
      </c>
      <c r="G7" s="111">
        <v>1115</v>
      </c>
      <c r="H7" s="68">
        <f t="shared" si="1"/>
        <v>1</v>
      </c>
      <c r="I7" s="111">
        <v>1116</v>
      </c>
      <c r="J7" s="68">
        <f>I7/'1.1. Кол-во ГС'!L8</f>
        <v>1</v>
      </c>
      <c r="K7" s="111">
        <v>0</v>
      </c>
      <c r="L7" s="68">
        <f t="shared" ref="L7:L20" si="2">K7/Q7</f>
        <v>0</v>
      </c>
      <c r="M7" s="111">
        <v>0</v>
      </c>
      <c r="N7" s="68">
        <f>M7/'1.1. Кол-во ГС'!L8</f>
        <v>0</v>
      </c>
      <c r="P7" s="49">
        <v>1170</v>
      </c>
      <c r="Q7" s="50">
        <v>1115</v>
      </c>
    </row>
    <row r="8" spans="2:17" ht="24.95" customHeight="1" x14ac:dyDescent="0.2">
      <c r="B8" s="174" t="s">
        <v>2</v>
      </c>
      <c r="C8" s="109">
        <v>1119</v>
      </c>
      <c r="D8" s="68">
        <f t="shared" si="0"/>
        <v>0.95804794520547942</v>
      </c>
      <c r="E8" s="109">
        <v>1119</v>
      </c>
      <c r="F8" s="68">
        <f>E8/'1.1. Кол-во ГС'!K9</f>
        <v>0.95804794520547942</v>
      </c>
      <c r="G8" s="111">
        <v>1119</v>
      </c>
      <c r="H8" s="68">
        <f t="shared" si="1"/>
        <v>1</v>
      </c>
      <c r="I8" s="111">
        <v>1108</v>
      </c>
      <c r="J8" s="68">
        <f>I8/'1.1. Кол-во ГС'!L9</f>
        <v>1</v>
      </c>
      <c r="K8" s="111">
        <v>1119</v>
      </c>
      <c r="L8" s="68">
        <f t="shared" si="2"/>
        <v>1</v>
      </c>
      <c r="M8" s="111">
        <v>1108</v>
      </c>
      <c r="N8" s="68">
        <f>M8/'1.1. Кол-во ГС'!L9</f>
        <v>1</v>
      </c>
      <c r="P8" s="49">
        <v>1168</v>
      </c>
      <c r="Q8" s="50">
        <v>1119</v>
      </c>
    </row>
    <row r="9" spans="2:17" ht="24.95" customHeight="1" x14ac:dyDescent="0.2">
      <c r="B9" s="174" t="s">
        <v>3</v>
      </c>
      <c r="C9" s="109">
        <v>5800</v>
      </c>
      <c r="D9" s="68">
        <f t="shared" si="0"/>
        <v>1</v>
      </c>
      <c r="E9" s="109">
        <v>5777</v>
      </c>
      <c r="F9" s="68">
        <f>E9/'1.1. Кол-во ГС'!K10</f>
        <v>1</v>
      </c>
      <c r="G9" s="111">
        <v>5800</v>
      </c>
      <c r="H9" s="68">
        <v>1</v>
      </c>
      <c r="I9" s="111">
        <v>5777</v>
      </c>
      <c r="J9" s="68">
        <v>1</v>
      </c>
      <c r="K9" s="111">
        <v>0</v>
      </c>
      <c r="L9" s="68">
        <f t="shared" si="2"/>
        <v>0</v>
      </c>
      <c r="M9" s="111">
        <v>0</v>
      </c>
      <c r="N9" s="68">
        <f>M9/'1.1. Кол-во ГС'!L10</f>
        <v>0</v>
      </c>
      <c r="P9" s="49">
        <v>5800</v>
      </c>
      <c r="Q9" s="50">
        <v>5366</v>
      </c>
    </row>
    <row r="10" spans="2:17" ht="24.95" customHeight="1" x14ac:dyDescent="0.2">
      <c r="B10" s="174" t="s">
        <v>4</v>
      </c>
      <c r="C10" s="109">
        <v>1995</v>
      </c>
      <c r="D10" s="68">
        <f t="shared" si="0"/>
        <v>1</v>
      </c>
      <c r="E10" s="109">
        <v>1995</v>
      </c>
      <c r="F10" s="68">
        <f>E10/'1.1. Кол-во ГС'!K11</f>
        <v>1</v>
      </c>
      <c r="G10" s="111">
        <v>1810</v>
      </c>
      <c r="H10" s="68">
        <f t="shared" si="1"/>
        <v>1</v>
      </c>
      <c r="I10" s="111">
        <v>1784</v>
      </c>
      <c r="J10" s="68">
        <f>I10/'1.1. Кол-во ГС'!L11</f>
        <v>1</v>
      </c>
      <c r="K10" s="111">
        <v>0</v>
      </c>
      <c r="L10" s="68">
        <f t="shared" si="2"/>
        <v>0</v>
      </c>
      <c r="M10" s="111">
        <v>0</v>
      </c>
      <c r="N10" s="68">
        <f>M10/'1.1. Кол-во ГС'!L11</f>
        <v>0</v>
      </c>
      <c r="P10" s="49">
        <v>1995</v>
      </c>
      <c r="Q10" s="50">
        <v>1810</v>
      </c>
    </row>
    <row r="11" spans="2:17" ht="24.95" customHeight="1" x14ac:dyDescent="0.2">
      <c r="B11" s="174" t="s">
        <v>5</v>
      </c>
      <c r="C11" s="109">
        <v>1339</v>
      </c>
      <c r="D11" s="68">
        <f t="shared" si="0"/>
        <v>0.95642857142857141</v>
      </c>
      <c r="E11" s="109">
        <v>1385</v>
      </c>
      <c r="F11" s="68">
        <f>E11/'1.1. Кол-во ГС'!K12</f>
        <v>0.98506401137980082</v>
      </c>
      <c r="G11" s="111">
        <v>1164</v>
      </c>
      <c r="H11" s="68">
        <f t="shared" si="1"/>
        <v>0.91653543307086616</v>
      </c>
      <c r="I11" s="111">
        <v>1186</v>
      </c>
      <c r="J11" s="68">
        <f>I11/'1.1. Кол-во ГС'!L12</f>
        <v>0.94955964771817458</v>
      </c>
      <c r="K11" s="111">
        <v>333</v>
      </c>
      <c r="L11" s="68">
        <f t="shared" si="2"/>
        <v>0.26220472440944881</v>
      </c>
      <c r="M11" s="111">
        <v>335</v>
      </c>
      <c r="N11" s="68">
        <f>M11/'1.1. Кол-во ГС'!L12</f>
        <v>0.26821457165732587</v>
      </c>
      <c r="P11" s="49">
        <v>1400</v>
      </c>
      <c r="Q11" s="50">
        <v>1270</v>
      </c>
    </row>
    <row r="12" spans="2:17" ht="24.95" customHeight="1" x14ac:dyDescent="0.2">
      <c r="B12" s="174" t="s">
        <v>6</v>
      </c>
      <c r="C12" s="109">
        <v>3372</v>
      </c>
      <c r="D12" s="68">
        <f t="shared" si="0"/>
        <v>0.97513013302486984</v>
      </c>
      <c r="E12" s="109">
        <v>3418</v>
      </c>
      <c r="F12" s="68">
        <f>E12/'1.1. Кол-во ГС'!K13</f>
        <v>0.98444700460829493</v>
      </c>
      <c r="G12" s="111">
        <v>3335</v>
      </c>
      <c r="H12" s="68">
        <v>1</v>
      </c>
      <c r="I12" s="111">
        <v>3402</v>
      </c>
      <c r="J12" s="68">
        <v>1</v>
      </c>
      <c r="K12" s="111">
        <v>0</v>
      </c>
      <c r="L12" s="68">
        <f t="shared" si="2"/>
        <v>0</v>
      </c>
      <c r="M12" s="111">
        <v>0</v>
      </c>
      <c r="N12" s="68">
        <f>M12/'1.1. Кол-во ГС'!L13</f>
        <v>0</v>
      </c>
      <c r="P12" s="49">
        <v>3458</v>
      </c>
      <c r="Q12" s="50">
        <v>3132</v>
      </c>
    </row>
    <row r="13" spans="2:17" ht="24.95" customHeight="1" x14ac:dyDescent="0.2">
      <c r="B13" s="174" t="s">
        <v>7</v>
      </c>
      <c r="C13" s="109">
        <v>1717</v>
      </c>
      <c r="D13" s="68">
        <f t="shared" si="0"/>
        <v>0.91475759190197126</v>
      </c>
      <c r="E13" s="109">
        <v>1767</v>
      </c>
      <c r="F13" s="68">
        <f>E13/'1.1. Кол-во ГС'!K14</f>
        <v>0.93839617631439198</v>
      </c>
      <c r="G13" s="111">
        <v>1717</v>
      </c>
      <c r="H13" s="68">
        <f t="shared" si="1"/>
        <v>0.95283018867924529</v>
      </c>
      <c r="I13" s="111">
        <v>1767</v>
      </c>
      <c r="J13" s="68">
        <f>I13/'1.1. Кол-во ГС'!L14</f>
        <v>0.97301762114537449</v>
      </c>
      <c r="K13" s="111">
        <v>0</v>
      </c>
      <c r="L13" s="68">
        <f t="shared" si="2"/>
        <v>0</v>
      </c>
      <c r="M13" s="111">
        <v>0</v>
      </c>
      <c r="N13" s="68">
        <f>M13/'1.1. Кол-во ГС'!L14</f>
        <v>0</v>
      </c>
      <c r="P13" s="49">
        <v>1877</v>
      </c>
      <c r="Q13" s="50">
        <v>1802</v>
      </c>
    </row>
    <row r="14" spans="2:17" ht="24.95" customHeight="1" x14ac:dyDescent="0.2">
      <c r="B14" s="174" t="s">
        <v>8</v>
      </c>
      <c r="C14" s="109">
        <v>2992</v>
      </c>
      <c r="D14" s="68">
        <f t="shared" si="0"/>
        <v>0.7188851513695339</v>
      </c>
      <c r="E14" s="109">
        <v>3139</v>
      </c>
      <c r="F14" s="68">
        <f>E14/'1.1. Кол-во ГС'!K15</f>
        <v>0.75456730769230773</v>
      </c>
      <c r="G14" s="111">
        <v>89</v>
      </c>
      <c r="H14" s="68">
        <f t="shared" si="1"/>
        <v>2.2594567149022596E-2</v>
      </c>
      <c r="I14" s="111">
        <v>88</v>
      </c>
      <c r="J14" s="68">
        <f>I14/'1.1. Кол-во ГС'!L15</f>
        <v>2.3127463863337715E-2</v>
      </c>
      <c r="K14" s="111">
        <v>0</v>
      </c>
      <c r="L14" s="68">
        <f t="shared" si="2"/>
        <v>0</v>
      </c>
      <c r="M14" s="111">
        <v>0</v>
      </c>
      <c r="N14" s="68">
        <f>M14/'1.1. Кол-во ГС'!L15</f>
        <v>0</v>
      </c>
      <c r="P14" s="49">
        <v>4162</v>
      </c>
      <c r="Q14" s="50">
        <v>3939</v>
      </c>
    </row>
    <row r="15" spans="2:17" ht="24.95" customHeight="1" x14ac:dyDescent="0.2">
      <c r="B15" s="174" t="s">
        <v>9</v>
      </c>
      <c r="C15" s="109">
        <v>1994</v>
      </c>
      <c r="D15" s="68">
        <f t="shared" si="0"/>
        <v>0.94189891355692013</v>
      </c>
      <c r="E15" s="109">
        <v>1994</v>
      </c>
      <c r="F15" s="68">
        <f>E15/'1.1. Кол-во ГС'!K16</f>
        <v>0.92830540037243947</v>
      </c>
      <c r="G15" s="111">
        <v>1994</v>
      </c>
      <c r="H15" s="68">
        <v>1</v>
      </c>
      <c r="I15" s="111">
        <v>1994</v>
      </c>
      <c r="J15" s="68">
        <f>I15/'1.1. Кол-во ГС'!L16</f>
        <v>1</v>
      </c>
      <c r="K15" s="111">
        <v>0</v>
      </c>
      <c r="L15" s="68">
        <f t="shared" si="2"/>
        <v>0</v>
      </c>
      <c r="M15" s="111">
        <v>0</v>
      </c>
      <c r="N15" s="68">
        <f>M15/'1.1. Кол-во ГС'!L16</f>
        <v>0</v>
      </c>
      <c r="P15" s="49">
        <v>2117</v>
      </c>
      <c r="Q15" s="50">
        <v>1958</v>
      </c>
    </row>
    <row r="16" spans="2:17" ht="24.95" customHeight="1" x14ac:dyDescent="0.2">
      <c r="B16" s="174" t="s">
        <v>10</v>
      </c>
      <c r="C16" s="109">
        <v>1551</v>
      </c>
      <c r="D16" s="68">
        <f t="shared" si="0"/>
        <v>0.99742765273311895</v>
      </c>
      <c r="E16" s="109">
        <v>1554</v>
      </c>
      <c r="F16" s="68">
        <f>E16/'1.1. Кол-во ГС'!K17</f>
        <v>1</v>
      </c>
      <c r="G16" s="111">
        <v>1485</v>
      </c>
      <c r="H16" s="68">
        <f t="shared" si="1"/>
        <v>1</v>
      </c>
      <c r="I16" s="111">
        <v>1473</v>
      </c>
      <c r="J16" s="68">
        <f>I16/'1.1. Кол-во ГС'!L17</f>
        <v>1</v>
      </c>
      <c r="K16" s="111">
        <v>0</v>
      </c>
      <c r="L16" s="68">
        <f t="shared" si="2"/>
        <v>0</v>
      </c>
      <c r="M16" s="111">
        <v>0</v>
      </c>
      <c r="N16" s="68">
        <f>M16/'1.1. Кол-во ГС'!L17</f>
        <v>0</v>
      </c>
      <c r="P16" s="49">
        <v>1555</v>
      </c>
      <c r="Q16" s="50">
        <v>1485</v>
      </c>
    </row>
    <row r="17" spans="2:17" ht="24.95" customHeight="1" x14ac:dyDescent="0.2">
      <c r="B17" s="174" t="s">
        <v>11</v>
      </c>
      <c r="C17" s="109">
        <v>4185</v>
      </c>
      <c r="D17" s="68">
        <f t="shared" si="0"/>
        <v>1</v>
      </c>
      <c r="E17" s="109">
        <v>4151</v>
      </c>
      <c r="F17" s="68">
        <f>E17/'1.1. Кол-во ГС'!K18</f>
        <v>1</v>
      </c>
      <c r="G17" s="111">
        <v>3944</v>
      </c>
      <c r="H17" s="68">
        <f t="shared" si="1"/>
        <v>1</v>
      </c>
      <c r="I17" s="111">
        <v>3902</v>
      </c>
      <c r="J17" s="68">
        <f>I17/'1.1. Кол-во ГС'!L18</f>
        <v>1</v>
      </c>
      <c r="K17" s="111">
        <v>3944</v>
      </c>
      <c r="L17" s="68">
        <f t="shared" si="2"/>
        <v>1</v>
      </c>
      <c r="M17" s="111">
        <v>3902</v>
      </c>
      <c r="N17" s="68">
        <f>M17/'1.1. Кол-во ГС'!L18</f>
        <v>1</v>
      </c>
      <c r="P17" s="49">
        <v>4185</v>
      </c>
      <c r="Q17" s="50">
        <v>3944</v>
      </c>
    </row>
    <row r="18" spans="2:17" ht="24.95" customHeight="1" x14ac:dyDescent="0.2">
      <c r="B18" s="174" t="s">
        <v>12</v>
      </c>
      <c r="C18" s="109">
        <v>2352</v>
      </c>
      <c r="D18" s="68">
        <f t="shared" si="0"/>
        <v>0.9374252690314866</v>
      </c>
      <c r="E18" s="109">
        <v>2331</v>
      </c>
      <c r="F18" s="68">
        <f>E18/'1.1. Кол-во ГС'!K19</f>
        <v>0.9399193548387097</v>
      </c>
      <c r="G18" s="111">
        <v>2353</v>
      </c>
      <c r="H18" s="68">
        <f t="shared" si="1"/>
        <v>1</v>
      </c>
      <c r="I18" s="111">
        <v>2331</v>
      </c>
      <c r="J18" s="68">
        <f>I18/'1.1. Кол-во ГС'!L19</f>
        <v>1</v>
      </c>
      <c r="K18" s="111">
        <v>0</v>
      </c>
      <c r="L18" s="68">
        <f t="shared" si="2"/>
        <v>0</v>
      </c>
      <c r="M18" s="111">
        <v>0</v>
      </c>
      <c r="N18" s="68">
        <f>M18/'1.1. Кол-во ГС'!L19</f>
        <v>0</v>
      </c>
      <c r="P18" s="49">
        <v>2509</v>
      </c>
      <c r="Q18" s="50">
        <v>2353</v>
      </c>
    </row>
    <row r="19" spans="2:17" ht="24.95" customHeight="1" x14ac:dyDescent="0.2">
      <c r="B19" s="174" t="s">
        <v>13</v>
      </c>
      <c r="C19" s="109">
        <v>1436</v>
      </c>
      <c r="D19" s="68">
        <f>C19/P19</f>
        <v>1</v>
      </c>
      <c r="E19" s="109">
        <v>1451</v>
      </c>
      <c r="F19" s="68">
        <f>E19/'1.1. Кол-во ГС'!K20</f>
        <v>1</v>
      </c>
      <c r="G19" s="111">
        <v>1436</v>
      </c>
      <c r="H19" s="68">
        <v>1</v>
      </c>
      <c r="I19" s="111">
        <v>1451</v>
      </c>
      <c r="J19" s="68">
        <v>1</v>
      </c>
      <c r="K19" s="111">
        <v>0</v>
      </c>
      <c r="L19" s="68">
        <f t="shared" si="2"/>
        <v>0</v>
      </c>
      <c r="M19" s="111">
        <v>0</v>
      </c>
      <c r="N19" s="68">
        <f>M19/'1.1. Кол-во ГС'!L20</f>
        <v>0</v>
      </c>
      <c r="P19" s="49">
        <v>1436</v>
      </c>
      <c r="Q19" s="50">
        <v>1317</v>
      </c>
    </row>
    <row r="20" spans="2:17" ht="24.95" customHeight="1" x14ac:dyDescent="0.2">
      <c r="B20" s="173" t="s">
        <v>16</v>
      </c>
      <c r="C20" s="159">
        <f>SUM(C6:C19)</f>
        <v>35760</v>
      </c>
      <c r="D20" s="141">
        <f>C20/P20</f>
        <v>0.94336138444086848</v>
      </c>
      <c r="E20" s="159">
        <f>SUM(E6:E19)</f>
        <v>35111</v>
      </c>
      <c r="F20" s="141">
        <f>E20/'1.1. Кол-во ГС'!K21</f>
        <v>0.92541050578529827</v>
      </c>
      <c r="G20" s="160">
        <f>SUM(G6:G19)</f>
        <v>31766</v>
      </c>
      <c r="H20" s="141">
        <f t="shared" si="1"/>
        <v>0.8986647052167025</v>
      </c>
      <c r="I20" s="160">
        <f>SUM(I6:I19)</f>
        <v>31081</v>
      </c>
      <c r="J20" s="141">
        <f>I20/'1.1. Кол-во ГС'!L21</f>
        <v>0.88790172832452507</v>
      </c>
      <c r="K20" s="11">
        <f>SUM(K6:K19)</f>
        <v>6213</v>
      </c>
      <c r="L20" s="141">
        <f t="shared" si="2"/>
        <v>0.17576666289464751</v>
      </c>
      <c r="M20" s="11">
        <f>SUM(M6:M19)</f>
        <v>6162</v>
      </c>
      <c r="N20" s="141">
        <f>M20/'1.1. Кол-во ГС'!L21</f>
        <v>0.1760319954292244</v>
      </c>
      <c r="P20" s="51">
        <f>SUM(P6:P19)</f>
        <v>37907</v>
      </c>
      <c r="Q20" s="51">
        <f>SUM(Q6:Q19)</f>
        <v>35348</v>
      </c>
    </row>
    <row r="21" spans="2:17" x14ac:dyDescent="0.2">
      <c r="B21" s="80"/>
    </row>
    <row r="22" spans="2:17" ht="89.25" x14ac:dyDescent="0.2">
      <c r="D22" s="171" t="s">
        <v>283</v>
      </c>
      <c r="F22" s="194" t="s">
        <v>284</v>
      </c>
    </row>
  </sheetData>
  <sheetProtection formatCells="0" formatColumns="0" formatRows="0" selectLockedCells="1"/>
  <mergeCells count="7">
    <mergeCell ref="Q1:Q5"/>
    <mergeCell ref="B2:N2"/>
    <mergeCell ref="G4:J4"/>
    <mergeCell ref="K4:N4"/>
    <mergeCell ref="C4:F4"/>
    <mergeCell ref="B4:B5"/>
    <mergeCell ref="P1:P5"/>
  </mergeCells>
  <phoneticPr fontId="11" type="noConversion"/>
  <printOptions horizontalCentered="1" verticalCentered="1"/>
  <pageMargins left="0.39370078740157483" right="0.39370078740157483" top="0.59055118110236227" bottom="0.59055118110236227" header="0.51181102362204722" footer="0.51181102362204722"/>
  <pageSetup paperSize="9" scale="92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06D1-8511-4D89-A5C3-5A9FBF69333F}">
  <sheetPr>
    <pageSetUpPr fitToPage="1"/>
  </sheetPr>
  <dimension ref="B1:H21"/>
  <sheetViews>
    <sheetView zoomScale="90" zoomScaleNormal="90" workbookViewId="0">
      <selection activeCell="B3" sqref="B3"/>
    </sheetView>
  </sheetViews>
  <sheetFormatPr defaultRowHeight="12.75" x14ac:dyDescent="0.2"/>
  <cols>
    <col min="1" max="1" width="1.28515625" style="4" customWidth="1"/>
    <col min="2" max="2" width="31.42578125" style="4" customWidth="1"/>
    <col min="3" max="3" width="16.7109375" style="4" customWidth="1"/>
    <col min="4" max="5" width="14.7109375" style="4" customWidth="1"/>
    <col min="6" max="6" width="11" style="4" customWidth="1"/>
    <col min="7" max="7" width="16.7109375" style="4" customWidth="1"/>
    <col min="8" max="8" width="10.5703125" style="4" customWidth="1"/>
    <col min="9" max="9" width="1.42578125" style="4" customWidth="1"/>
    <col min="10" max="16384" width="9.140625" style="4"/>
  </cols>
  <sheetData>
    <row r="1" spans="2:8" s="69" customFormat="1" ht="15" customHeight="1" x14ac:dyDescent="0.3">
      <c r="B1" s="78"/>
    </row>
    <row r="2" spans="2:8" s="69" customFormat="1" ht="21.75" customHeight="1" x14ac:dyDescent="0.3">
      <c r="B2" s="288" t="s">
        <v>124</v>
      </c>
      <c r="C2" s="288"/>
      <c r="D2" s="288"/>
      <c r="E2" s="288"/>
      <c r="F2" s="288"/>
      <c r="G2" s="288"/>
      <c r="H2" s="288"/>
    </row>
    <row r="3" spans="2:8" s="69" customFormat="1" ht="16.5" customHeight="1" x14ac:dyDescent="0.3">
      <c r="B3" s="64"/>
      <c r="C3" s="94"/>
      <c r="D3" s="94"/>
      <c r="E3" s="94"/>
      <c r="F3" s="94"/>
      <c r="G3" s="89"/>
      <c r="H3" s="10"/>
    </row>
    <row r="4" spans="2:8" s="69" customFormat="1" ht="94.5" customHeight="1" x14ac:dyDescent="0.3">
      <c r="B4" s="287" t="s">
        <v>14</v>
      </c>
      <c r="C4" s="287" t="s">
        <v>238</v>
      </c>
      <c r="D4" s="287"/>
      <c r="E4" s="287" t="s">
        <v>239</v>
      </c>
      <c r="F4" s="287"/>
      <c r="G4" s="287"/>
      <c r="H4" s="287"/>
    </row>
    <row r="5" spans="2:8" ht="56.25" customHeight="1" x14ac:dyDescent="0.2">
      <c r="B5" s="287"/>
      <c r="C5" s="29" t="s">
        <v>122</v>
      </c>
      <c r="D5" s="98" t="s">
        <v>26</v>
      </c>
      <c r="E5" s="29" t="s">
        <v>240</v>
      </c>
      <c r="F5" s="98" t="s">
        <v>26</v>
      </c>
      <c r="G5" s="29" t="s">
        <v>123</v>
      </c>
      <c r="H5" s="98" t="s">
        <v>26</v>
      </c>
    </row>
    <row r="6" spans="2:8" ht="24.95" customHeight="1" x14ac:dyDescent="0.2">
      <c r="B6" s="174" t="s">
        <v>0</v>
      </c>
      <c r="C6" s="14">
        <v>28</v>
      </c>
      <c r="D6" s="68">
        <f>C6/'1.1. Кол-во ГС'!K7</f>
        <v>5.4623488099882949E-3</v>
      </c>
      <c r="E6" s="14">
        <v>17</v>
      </c>
      <c r="F6" s="68">
        <f>E6/'1.1. Кол-во ГС'!L7</f>
        <v>3.6116422349691947E-3</v>
      </c>
      <c r="G6" s="14">
        <v>2</v>
      </c>
      <c r="H6" s="198">
        <f>G6/'1.1. Кол-во ГС'!L7</f>
        <v>4.2489908646696408E-4</v>
      </c>
    </row>
    <row r="7" spans="2:8" ht="24.95" customHeight="1" x14ac:dyDescent="0.2">
      <c r="B7" s="174" t="s">
        <v>1</v>
      </c>
      <c r="C7" s="14">
        <v>4</v>
      </c>
      <c r="D7" s="68">
        <f>C7/'1.1. Кол-во ГС'!K8</f>
        <v>3.4188034188034188E-3</v>
      </c>
      <c r="E7" s="14">
        <v>14</v>
      </c>
      <c r="F7" s="68">
        <f>E7/'1.1. Кол-во ГС'!L8</f>
        <v>1.2544802867383513E-2</v>
      </c>
      <c r="G7" s="14">
        <v>0</v>
      </c>
      <c r="H7" s="68">
        <f>G7/'1.1. Кол-во ГС'!L8</f>
        <v>0</v>
      </c>
    </row>
    <row r="8" spans="2:8" ht="24.95" customHeight="1" x14ac:dyDescent="0.2">
      <c r="B8" s="174" t="s">
        <v>2</v>
      </c>
      <c r="C8" s="14">
        <v>13</v>
      </c>
      <c r="D8" s="68">
        <f>C8/'1.1. Кол-во ГС'!K9</f>
        <v>1.1130136986301369E-2</v>
      </c>
      <c r="E8" s="14">
        <v>0</v>
      </c>
      <c r="F8" s="68">
        <f>E8/'1.1. Кол-во ГС'!L9</f>
        <v>0</v>
      </c>
      <c r="G8" s="14">
        <v>0</v>
      </c>
      <c r="H8" s="68">
        <f>G8/'1.1. Кол-во ГС'!L9</f>
        <v>0</v>
      </c>
    </row>
    <row r="9" spans="2:8" ht="24.95" customHeight="1" x14ac:dyDescent="0.2">
      <c r="B9" s="174" t="s">
        <v>3</v>
      </c>
      <c r="C9" s="14">
        <v>0</v>
      </c>
      <c r="D9" s="68">
        <f>C9/'1.1. Кол-во ГС'!K10</f>
        <v>0</v>
      </c>
      <c r="E9" s="14">
        <v>2</v>
      </c>
      <c r="F9" s="198">
        <f>E9/'1.1. Кол-во ГС'!L10</f>
        <v>3.7800037800037799E-4</v>
      </c>
      <c r="G9" s="14">
        <v>0</v>
      </c>
      <c r="H9" s="68">
        <f>G9/'1.1. Кол-во ГС'!L10</f>
        <v>0</v>
      </c>
    </row>
    <row r="10" spans="2:8" ht="24.95" customHeight="1" x14ac:dyDescent="0.2">
      <c r="B10" s="174" t="s">
        <v>4</v>
      </c>
      <c r="C10" s="14">
        <v>7</v>
      </c>
      <c r="D10" s="68">
        <f>C10/'1.1. Кол-во ГС'!K11</f>
        <v>3.5087719298245615E-3</v>
      </c>
      <c r="E10" s="14">
        <v>2</v>
      </c>
      <c r="F10" s="68">
        <f>E10/'1.1. Кол-во ГС'!L11</f>
        <v>1.1210762331838565E-3</v>
      </c>
      <c r="G10" s="14">
        <v>0</v>
      </c>
      <c r="H10" s="68">
        <f>G10/'1.1. Кол-во ГС'!L11</f>
        <v>0</v>
      </c>
    </row>
    <row r="11" spans="2:8" ht="24.95" customHeight="1" x14ac:dyDescent="0.2">
      <c r="B11" s="174" t="s">
        <v>5</v>
      </c>
      <c r="C11" s="14">
        <v>14</v>
      </c>
      <c r="D11" s="68">
        <f>C11/'1.1. Кол-во ГС'!K12</f>
        <v>9.9573257467994308E-3</v>
      </c>
      <c r="E11" s="14">
        <v>2</v>
      </c>
      <c r="F11" s="68">
        <f>E11/'1.1. Кол-во ГС'!L12</f>
        <v>1.6012810248198558E-3</v>
      </c>
      <c r="G11" s="14">
        <v>0</v>
      </c>
      <c r="H11" s="68">
        <f>G11/'1.1. Кол-во ГС'!L12</f>
        <v>0</v>
      </c>
    </row>
    <row r="12" spans="2:8" ht="24.95" customHeight="1" x14ac:dyDescent="0.2">
      <c r="B12" s="174" t="s">
        <v>6</v>
      </c>
      <c r="C12" s="14">
        <v>3</v>
      </c>
      <c r="D12" s="68">
        <f>C12/'1.1. Кол-во ГС'!K13</f>
        <v>8.6405529953917056E-4</v>
      </c>
      <c r="E12" s="14">
        <v>0</v>
      </c>
      <c r="F12" s="68">
        <f>E12/'1.1. Кол-во ГС'!L13</f>
        <v>0</v>
      </c>
      <c r="G12" s="14">
        <v>0</v>
      </c>
      <c r="H12" s="68">
        <f>G12/'1.1. Кол-во ГС'!L13</f>
        <v>0</v>
      </c>
    </row>
    <row r="13" spans="2:8" ht="24.95" customHeight="1" x14ac:dyDescent="0.2">
      <c r="B13" s="174" t="s">
        <v>7</v>
      </c>
      <c r="C13" s="14">
        <v>9</v>
      </c>
      <c r="D13" s="68">
        <f>C13/'1.1. Кол-во ГС'!K14</f>
        <v>4.7796070100902819E-3</v>
      </c>
      <c r="E13" s="14">
        <v>5</v>
      </c>
      <c r="F13" s="68">
        <f>E13/'1.1. Кол-во ГС'!L14</f>
        <v>2.7533039647577094E-3</v>
      </c>
      <c r="G13" s="14">
        <v>3</v>
      </c>
      <c r="H13" s="68">
        <f>G13/'1.1. Кол-во ГС'!L14</f>
        <v>1.6519823788546256E-3</v>
      </c>
    </row>
    <row r="14" spans="2:8" ht="24.95" customHeight="1" x14ac:dyDescent="0.2">
      <c r="B14" s="174" t="s">
        <v>8</v>
      </c>
      <c r="C14" s="14">
        <v>25</v>
      </c>
      <c r="D14" s="68">
        <f>C14/'1.1. Кол-во ГС'!K15</f>
        <v>6.0096153846153849E-3</v>
      </c>
      <c r="E14" s="14">
        <v>0</v>
      </c>
      <c r="F14" s="68">
        <f>E14/'1.1. Кол-во ГС'!L15</f>
        <v>0</v>
      </c>
      <c r="G14" s="14">
        <v>0</v>
      </c>
      <c r="H14" s="68">
        <f>G14/'1.1. Кол-во ГС'!L15</f>
        <v>0</v>
      </c>
    </row>
    <row r="15" spans="2:8" ht="24.95" customHeight="1" x14ac:dyDescent="0.2">
      <c r="B15" s="174" t="s">
        <v>9</v>
      </c>
      <c r="C15" s="14">
        <v>2</v>
      </c>
      <c r="D15" s="68">
        <f>C15/'1.1. Кол-во ГС'!K16</f>
        <v>9.3109869646182495E-4</v>
      </c>
      <c r="E15" s="14">
        <v>5</v>
      </c>
      <c r="F15" s="68">
        <f>E15/'1.1. Кол-во ГС'!L16</f>
        <v>2.5075225677031092E-3</v>
      </c>
      <c r="G15" s="14">
        <v>0</v>
      </c>
      <c r="H15" s="68">
        <f>G15/'1.1. Кол-во ГС'!L16</f>
        <v>0</v>
      </c>
    </row>
    <row r="16" spans="2:8" ht="24.95" customHeight="1" x14ac:dyDescent="0.2">
      <c r="B16" s="174" t="s">
        <v>10</v>
      </c>
      <c r="C16" s="14">
        <v>6</v>
      </c>
      <c r="D16" s="68">
        <f>C16/'1.1. Кол-во ГС'!K17</f>
        <v>3.8610038610038611E-3</v>
      </c>
      <c r="E16" s="14">
        <v>2</v>
      </c>
      <c r="F16" s="68">
        <f>E16/'1.1. Кол-во ГС'!L17</f>
        <v>1.3577732518669382E-3</v>
      </c>
      <c r="G16" s="14">
        <v>0</v>
      </c>
      <c r="H16" s="68">
        <f>G16/'1.1. Кол-во ГС'!L17</f>
        <v>0</v>
      </c>
    </row>
    <row r="17" spans="2:8" ht="24.95" customHeight="1" x14ac:dyDescent="0.2">
      <c r="B17" s="174" t="s">
        <v>11</v>
      </c>
      <c r="C17" s="14">
        <v>3</v>
      </c>
      <c r="D17" s="68">
        <f>C17/'1.1. Кол-во ГС'!K18</f>
        <v>7.2271741748976151E-4</v>
      </c>
      <c r="E17" s="14">
        <v>2</v>
      </c>
      <c r="F17" s="68">
        <f>E17/'1.1. Кол-во ГС'!L18</f>
        <v>5.1255766273705791E-4</v>
      </c>
      <c r="G17" s="14">
        <v>0</v>
      </c>
      <c r="H17" s="68">
        <f>G17/'1.1. Кол-во ГС'!L18</f>
        <v>0</v>
      </c>
    </row>
    <row r="18" spans="2:8" ht="24.95" customHeight="1" x14ac:dyDescent="0.2">
      <c r="B18" s="174" t="s">
        <v>12</v>
      </c>
      <c r="C18" s="14">
        <v>5</v>
      </c>
      <c r="D18" s="68">
        <f>C18/'1.1. Кол-во ГС'!K19</f>
        <v>2.0161290322580645E-3</v>
      </c>
      <c r="E18" s="14">
        <v>8</v>
      </c>
      <c r="F18" s="68">
        <f>E18/'1.1. Кол-во ГС'!L19</f>
        <v>3.432003432003432E-3</v>
      </c>
      <c r="G18" s="14">
        <v>0</v>
      </c>
      <c r="H18" s="68">
        <f>G18/'1.1. Кол-во ГС'!L19</f>
        <v>0</v>
      </c>
    </row>
    <row r="19" spans="2:8" ht="24.95" customHeight="1" x14ac:dyDescent="0.2">
      <c r="B19" s="174" t="s">
        <v>13</v>
      </c>
      <c r="C19" s="14">
        <v>0</v>
      </c>
      <c r="D19" s="68">
        <f>C19/'1.1. Кол-во ГС'!K20</f>
        <v>0</v>
      </c>
      <c r="E19" s="14">
        <v>0</v>
      </c>
      <c r="F19" s="68">
        <f>E19/'1.1. Кол-во ГС'!L20</f>
        <v>0</v>
      </c>
      <c r="G19" s="14">
        <v>0</v>
      </c>
      <c r="H19" s="68">
        <f>G19/'1.1. Кол-во ГС'!L20</f>
        <v>0</v>
      </c>
    </row>
    <row r="20" spans="2:8" ht="24.95" customHeight="1" x14ac:dyDescent="0.2">
      <c r="B20" s="175" t="s">
        <v>16</v>
      </c>
      <c r="C20" s="72">
        <f>SUM(C6:C19)</f>
        <v>119</v>
      </c>
      <c r="D20" s="141">
        <f>C20/'1.1. Кол-во ГС'!K21</f>
        <v>3.1364486966606047E-3</v>
      </c>
      <c r="E20" s="72">
        <f>SUM(E6:E19)</f>
        <v>59</v>
      </c>
      <c r="F20" s="141">
        <f>E20/'1.1. Кол-во ГС'!L21</f>
        <v>1.6854735037851736E-3</v>
      </c>
      <c r="G20" s="161">
        <f>SUM(G6:G19)</f>
        <v>5</v>
      </c>
      <c r="H20" s="199">
        <f>G20/'1.1. Кол-во ГС'!L21</f>
        <v>1.4283673760891302E-4</v>
      </c>
    </row>
    <row r="21" spans="2:8" x14ac:dyDescent="0.2">
      <c r="B21" s="80"/>
    </row>
  </sheetData>
  <sheetProtection formatCells="0" formatColumns="0" formatRows="0" selectLockedCells="1"/>
  <mergeCells count="4">
    <mergeCell ref="B4:B5"/>
    <mergeCell ref="C4:D4"/>
    <mergeCell ref="E4:H4"/>
    <mergeCell ref="B2:H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84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795E1-ADD8-45F4-BFF1-9F75123C3681}">
  <sheetPr>
    <pageSetUpPr fitToPage="1"/>
  </sheetPr>
  <dimension ref="B1:M24"/>
  <sheetViews>
    <sheetView view="pageBreakPreview" zoomScale="60" zoomScaleNormal="90" workbookViewId="0">
      <selection activeCell="B3" sqref="B3"/>
    </sheetView>
  </sheetViews>
  <sheetFormatPr defaultRowHeight="12.75" x14ac:dyDescent="0.2"/>
  <cols>
    <col min="1" max="1" width="1.28515625" style="4" customWidth="1"/>
    <col min="2" max="2" width="32.42578125" style="4" customWidth="1"/>
    <col min="3" max="3" width="18.7109375" style="4" customWidth="1"/>
    <col min="4" max="4" width="18.140625" style="4" customWidth="1"/>
    <col min="5" max="5" width="18" style="4" customWidth="1"/>
    <col min="6" max="6" width="20.28515625" style="4" customWidth="1"/>
    <col min="7" max="7" width="16.7109375" style="4" customWidth="1"/>
    <col min="8" max="8" width="18.28515625" style="4" customWidth="1"/>
    <col min="9" max="11" width="12.7109375" style="4" customWidth="1"/>
    <col min="12" max="12" width="24.42578125" style="4" customWidth="1"/>
    <col min="13" max="13" width="18" style="4" customWidth="1"/>
    <col min="14" max="14" width="1.7109375" style="4" customWidth="1"/>
    <col min="15" max="16384" width="9.140625" style="4"/>
  </cols>
  <sheetData>
    <row r="1" spans="2:13" s="69" customFormat="1" ht="15" customHeight="1" x14ac:dyDescent="0.3">
      <c r="B1" s="78"/>
      <c r="C1" s="78"/>
      <c r="D1" s="78"/>
      <c r="E1" s="78"/>
      <c r="F1" s="78"/>
      <c r="G1" s="78"/>
    </row>
    <row r="2" spans="2:13" s="69" customFormat="1" ht="16.5" customHeight="1" x14ac:dyDescent="0.3">
      <c r="B2" s="288" t="s">
        <v>130</v>
      </c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</row>
    <row r="3" spans="2:13" s="69" customFormat="1" ht="16.5" customHeight="1" x14ac:dyDescent="0.3">
      <c r="B3" s="64"/>
      <c r="C3" s="64"/>
      <c r="D3" s="64"/>
      <c r="E3" s="64"/>
      <c r="F3" s="64"/>
      <c r="G3" s="64"/>
      <c r="M3" s="10"/>
    </row>
    <row r="4" spans="2:13" s="69" customFormat="1" ht="25.5" customHeight="1" x14ac:dyDescent="0.3">
      <c r="B4" s="287" t="s">
        <v>14</v>
      </c>
      <c r="C4" s="345" t="s">
        <v>227</v>
      </c>
      <c r="D4" s="230" t="s">
        <v>57</v>
      </c>
      <c r="E4" s="231"/>
      <c r="F4" s="232"/>
      <c r="G4" s="345" t="s">
        <v>241</v>
      </c>
      <c r="H4" s="351" t="s">
        <v>226</v>
      </c>
      <c r="I4" s="328" t="s">
        <v>131</v>
      </c>
      <c r="J4" s="329"/>
      <c r="K4" s="330"/>
      <c r="L4" s="351" t="s">
        <v>242</v>
      </c>
      <c r="M4" s="314" t="s">
        <v>228</v>
      </c>
    </row>
    <row r="5" spans="2:13" s="69" customFormat="1" ht="81.599999999999994" customHeight="1" x14ac:dyDescent="0.3">
      <c r="B5" s="287"/>
      <c r="C5" s="346"/>
      <c r="D5" s="314" t="s">
        <v>287</v>
      </c>
      <c r="E5" s="314" t="s">
        <v>263</v>
      </c>
      <c r="F5" s="314" t="s">
        <v>264</v>
      </c>
      <c r="G5" s="346"/>
      <c r="H5" s="351"/>
      <c r="I5" s="331"/>
      <c r="J5" s="332"/>
      <c r="K5" s="333"/>
      <c r="L5" s="351"/>
      <c r="M5" s="314"/>
    </row>
    <row r="6" spans="2:13" s="69" customFormat="1" ht="13.5" customHeight="1" x14ac:dyDescent="0.3">
      <c r="B6" s="287"/>
      <c r="C6" s="346"/>
      <c r="D6" s="314"/>
      <c r="E6" s="314"/>
      <c r="F6" s="314"/>
      <c r="G6" s="346"/>
      <c r="H6" s="351"/>
      <c r="I6" s="314" t="s">
        <v>15</v>
      </c>
      <c r="J6" s="314" t="s">
        <v>74</v>
      </c>
      <c r="K6" s="314"/>
      <c r="L6" s="351"/>
      <c r="M6" s="314"/>
    </row>
    <row r="7" spans="2:13" ht="81" customHeight="1" x14ac:dyDescent="0.2">
      <c r="B7" s="287"/>
      <c r="C7" s="347"/>
      <c r="D7" s="314"/>
      <c r="E7" s="314"/>
      <c r="F7" s="314"/>
      <c r="G7" s="347"/>
      <c r="H7" s="351"/>
      <c r="I7" s="314"/>
      <c r="J7" s="31" t="s">
        <v>132</v>
      </c>
      <c r="K7" s="31" t="s">
        <v>133</v>
      </c>
      <c r="L7" s="351"/>
      <c r="M7" s="314"/>
    </row>
    <row r="8" spans="2:13" ht="39.950000000000003" customHeight="1" x14ac:dyDescent="0.2">
      <c r="B8" s="174" t="s">
        <v>0</v>
      </c>
      <c r="C8" s="183">
        <v>290</v>
      </c>
      <c r="D8" s="183">
        <v>7</v>
      </c>
      <c r="E8" s="183">
        <v>2</v>
      </c>
      <c r="F8" s="183">
        <v>0</v>
      </c>
      <c r="G8" s="183">
        <v>249</v>
      </c>
      <c r="H8" s="184">
        <f>G8/C8</f>
        <v>0.85862068965517246</v>
      </c>
      <c r="I8" s="185">
        <f>J8+K8</f>
        <v>1</v>
      </c>
      <c r="J8" s="186">
        <v>0</v>
      </c>
      <c r="K8" s="186">
        <v>1</v>
      </c>
      <c r="L8" s="184">
        <f>I8/G8</f>
        <v>4.0160642570281121E-3</v>
      </c>
      <c r="M8" s="186">
        <v>215</v>
      </c>
    </row>
    <row r="9" spans="2:13" ht="39.950000000000003" customHeight="1" x14ac:dyDescent="0.2">
      <c r="B9" s="174" t="s">
        <v>1</v>
      </c>
      <c r="C9" s="183">
        <v>7</v>
      </c>
      <c r="D9" s="183">
        <v>0</v>
      </c>
      <c r="E9" s="183">
        <v>1</v>
      </c>
      <c r="F9" s="183">
        <v>0</v>
      </c>
      <c r="G9" s="183">
        <v>5</v>
      </c>
      <c r="H9" s="184">
        <f t="shared" ref="H9:H22" si="0">G9/C9</f>
        <v>0.7142857142857143</v>
      </c>
      <c r="I9" s="185">
        <f>J9+K9</f>
        <v>0</v>
      </c>
      <c r="J9" s="186">
        <v>0</v>
      </c>
      <c r="K9" s="186">
        <v>0</v>
      </c>
      <c r="L9" s="184">
        <f t="shared" ref="L9:L22" si="1">I9/G9</f>
        <v>0</v>
      </c>
      <c r="M9" s="186">
        <v>28</v>
      </c>
    </row>
    <row r="10" spans="2:13" ht="39.950000000000003" customHeight="1" x14ac:dyDescent="0.2">
      <c r="B10" s="174" t="s">
        <v>2</v>
      </c>
      <c r="C10" s="183">
        <v>31</v>
      </c>
      <c r="D10" s="183">
        <v>0</v>
      </c>
      <c r="E10" s="183">
        <v>0</v>
      </c>
      <c r="F10" s="183">
        <v>0</v>
      </c>
      <c r="G10" s="183">
        <v>22</v>
      </c>
      <c r="H10" s="184">
        <f t="shared" si="0"/>
        <v>0.70967741935483875</v>
      </c>
      <c r="I10" s="185">
        <f t="shared" ref="I10:I22" si="2">J10+K10</f>
        <v>0</v>
      </c>
      <c r="J10" s="186">
        <v>0</v>
      </c>
      <c r="K10" s="186">
        <v>0</v>
      </c>
      <c r="L10" s="184">
        <f t="shared" si="1"/>
        <v>0</v>
      </c>
      <c r="M10" s="186">
        <v>26</v>
      </c>
    </row>
    <row r="11" spans="2:13" ht="39.950000000000003" customHeight="1" x14ac:dyDescent="0.2">
      <c r="B11" s="174" t="s">
        <v>3</v>
      </c>
      <c r="C11" s="183">
        <v>68</v>
      </c>
      <c r="D11" s="183">
        <v>0</v>
      </c>
      <c r="E11" s="183">
        <v>0</v>
      </c>
      <c r="F11" s="183">
        <v>0</v>
      </c>
      <c r="G11" s="183">
        <v>97</v>
      </c>
      <c r="H11" s="184">
        <f t="shared" si="0"/>
        <v>1.4264705882352942</v>
      </c>
      <c r="I11" s="185">
        <f t="shared" si="2"/>
        <v>3</v>
      </c>
      <c r="J11" s="186">
        <v>1</v>
      </c>
      <c r="K11" s="186">
        <v>2</v>
      </c>
      <c r="L11" s="184">
        <f t="shared" si="1"/>
        <v>3.0927835051546393E-2</v>
      </c>
      <c r="M11" s="186">
        <v>173</v>
      </c>
    </row>
    <row r="12" spans="2:13" ht="39.950000000000003" customHeight="1" x14ac:dyDescent="0.2">
      <c r="B12" s="174" t="s">
        <v>4</v>
      </c>
      <c r="C12" s="183">
        <v>98</v>
      </c>
      <c r="D12" s="183">
        <v>0</v>
      </c>
      <c r="E12" s="183">
        <v>0</v>
      </c>
      <c r="F12" s="183">
        <v>0</v>
      </c>
      <c r="G12" s="183">
        <v>98</v>
      </c>
      <c r="H12" s="184">
        <f t="shared" si="0"/>
        <v>1</v>
      </c>
      <c r="I12" s="185">
        <f t="shared" si="2"/>
        <v>0</v>
      </c>
      <c r="J12" s="186">
        <v>0</v>
      </c>
      <c r="K12" s="186">
        <v>0</v>
      </c>
      <c r="L12" s="184">
        <v>0</v>
      </c>
      <c r="M12" s="186">
        <v>98</v>
      </c>
    </row>
    <row r="13" spans="2:13" ht="39.950000000000003" customHeight="1" x14ac:dyDescent="0.2">
      <c r="B13" s="174" t="s">
        <v>5</v>
      </c>
      <c r="C13" s="183">
        <v>28</v>
      </c>
      <c r="D13" s="183">
        <v>0</v>
      </c>
      <c r="E13" s="183">
        <v>4</v>
      </c>
      <c r="F13" s="183">
        <v>0</v>
      </c>
      <c r="G13" s="183">
        <v>27</v>
      </c>
      <c r="H13" s="184">
        <f t="shared" si="0"/>
        <v>0.9642857142857143</v>
      </c>
      <c r="I13" s="185">
        <f t="shared" si="2"/>
        <v>1</v>
      </c>
      <c r="J13" s="187">
        <v>0</v>
      </c>
      <c r="K13" s="187">
        <v>1</v>
      </c>
      <c r="L13" s="184">
        <f t="shared" si="1"/>
        <v>3.7037037037037035E-2</v>
      </c>
      <c r="M13" s="188">
        <v>23</v>
      </c>
    </row>
    <row r="14" spans="2:13" ht="39.950000000000003" customHeight="1" x14ac:dyDescent="0.2">
      <c r="B14" s="174" t="s">
        <v>6</v>
      </c>
      <c r="C14" s="183">
        <v>35</v>
      </c>
      <c r="D14" s="183">
        <v>0</v>
      </c>
      <c r="E14" s="183">
        <v>1</v>
      </c>
      <c r="F14" s="183">
        <v>0</v>
      </c>
      <c r="G14" s="183">
        <v>34</v>
      </c>
      <c r="H14" s="184">
        <f t="shared" si="0"/>
        <v>0.97142857142857142</v>
      </c>
      <c r="I14" s="185">
        <f t="shared" si="2"/>
        <v>1</v>
      </c>
      <c r="J14" s="186">
        <v>0</v>
      </c>
      <c r="K14" s="186">
        <v>1</v>
      </c>
      <c r="L14" s="184">
        <f t="shared" si="1"/>
        <v>2.9411764705882353E-2</v>
      </c>
      <c r="M14" s="186">
        <v>75</v>
      </c>
    </row>
    <row r="15" spans="2:13" ht="39.950000000000003" customHeight="1" x14ac:dyDescent="0.2">
      <c r="B15" s="174" t="s">
        <v>7</v>
      </c>
      <c r="C15" s="183">
        <v>22</v>
      </c>
      <c r="D15" s="183">
        <v>0</v>
      </c>
      <c r="E15" s="183">
        <v>0</v>
      </c>
      <c r="F15" s="183">
        <v>0</v>
      </c>
      <c r="G15" s="183">
        <v>22</v>
      </c>
      <c r="H15" s="184">
        <f t="shared" si="0"/>
        <v>1</v>
      </c>
      <c r="I15" s="185">
        <f t="shared" si="2"/>
        <v>2</v>
      </c>
      <c r="J15" s="186">
        <v>0</v>
      </c>
      <c r="K15" s="186">
        <v>2</v>
      </c>
      <c r="L15" s="184">
        <f t="shared" si="1"/>
        <v>9.0909090909090912E-2</v>
      </c>
      <c r="M15" s="186">
        <v>12</v>
      </c>
    </row>
    <row r="16" spans="2:13" ht="39.950000000000003" customHeight="1" x14ac:dyDescent="0.2">
      <c r="B16" s="174" t="s">
        <v>8</v>
      </c>
      <c r="C16" s="183">
        <v>152</v>
      </c>
      <c r="D16" s="183">
        <v>1</v>
      </c>
      <c r="E16" s="183">
        <v>1</v>
      </c>
      <c r="F16" s="183">
        <v>0</v>
      </c>
      <c r="G16" s="183">
        <v>100</v>
      </c>
      <c r="H16" s="184">
        <f t="shared" si="0"/>
        <v>0.65789473684210531</v>
      </c>
      <c r="I16" s="185">
        <f t="shared" si="2"/>
        <v>0</v>
      </c>
      <c r="J16" s="186">
        <v>0</v>
      </c>
      <c r="K16" s="186">
        <v>0</v>
      </c>
      <c r="L16" s="184">
        <f t="shared" si="1"/>
        <v>0</v>
      </c>
      <c r="M16" s="186">
        <v>87</v>
      </c>
    </row>
    <row r="17" spans="2:13" ht="39.950000000000003" customHeight="1" x14ac:dyDescent="0.2">
      <c r="B17" s="174" t="s">
        <v>9</v>
      </c>
      <c r="C17" s="183">
        <v>82</v>
      </c>
      <c r="D17" s="183">
        <v>3</v>
      </c>
      <c r="E17" s="183">
        <v>3</v>
      </c>
      <c r="F17" s="183">
        <v>1</v>
      </c>
      <c r="G17" s="183">
        <v>27</v>
      </c>
      <c r="H17" s="184">
        <f t="shared" si="0"/>
        <v>0.32926829268292684</v>
      </c>
      <c r="I17" s="185">
        <f t="shared" si="2"/>
        <v>3</v>
      </c>
      <c r="J17" s="186">
        <v>0</v>
      </c>
      <c r="K17" s="186">
        <v>3</v>
      </c>
      <c r="L17" s="184">
        <f t="shared" si="1"/>
        <v>0.1111111111111111</v>
      </c>
      <c r="M17" s="186">
        <v>97</v>
      </c>
    </row>
    <row r="18" spans="2:13" ht="39.950000000000003" customHeight="1" x14ac:dyDescent="0.2">
      <c r="B18" s="174" t="s">
        <v>10</v>
      </c>
      <c r="C18" s="183">
        <v>17</v>
      </c>
      <c r="D18" s="183">
        <v>0</v>
      </c>
      <c r="E18" s="183">
        <v>0</v>
      </c>
      <c r="F18" s="183">
        <v>0</v>
      </c>
      <c r="G18" s="183">
        <v>57</v>
      </c>
      <c r="H18" s="184">
        <f t="shared" si="0"/>
        <v>3.3529411764705883</v>
      </c>
      <c r="I18" s="185">
        <f t="shared" si="2"/>
        <v>0</v>
      </c>
      <c r="J18" s="186">
        <v>0</v>
      </c>
      <c r="K18" s="186">
        <v>0</v>
      </c>
      <c r="L18" s="184">
        <f t="shared" si="1"/>
        <v>0</v>
      </c>
      <c r="M18" s="186">
        <v>53</v>
      </c>
    </row>
    <row r="19" spans="2:13" ht="39.950000000000003" customHeight="1" x14ac:dyDescent="0.2">
      <c r="B19" s="174" t="s">
        <v>11</v>
      </c>
      <c r="C19" s="183">
        <v>27</v>
      </c>
      <c r="D19" s="183">
        <v>0</v>
      </c>
      <c r="E19" s="183">
        <v>0</v>
      </c>
      <c r="F19" s="183">
        <v>0</v>
      </c>
      <c r="G19" s="183">
        <v>37</v>
      </c>
      <c r="H19" s="184">
        <f t="shared" si="0"/>
        <v>1.3703703703703705</v>
      </c>
      <c r="I19" s="185">
        <f t="shared" si="2"/>
        <v>0</v>
      </c>
      <c r="J19" s="186">
        <v>0</v>
      </c>
      <c r="K19" s="186">
        <v>0</v>
      </c>
      <c r="L19" s="184">
        <f t="shared" si="1"/>
        <v>0</v>
      </c>
      <c r="M19" s="186">
        <v>19</v>
      </c>
    </row>
    <row r="20" spans="2:13" ht="39.950000000000003" customHeight="1" x14ac:dyDescent="0.2">
      <c r="B20" s="174" t="s">
        <v>12</v>
      </c>
      <c r="C20" s="183">
        <v>49</v>
      </c>
      <c r="D20" s="183">
        <v>1</v>
      </c>
      <c r="E20" s="183">
        <v>5</v>
      </c>
      <c r="F20" s="183">
        <v>1</v>
      </c>
      <c r="G20" s="183">
        <v>102</v>
      </c>
      <c r="H20" s="184">
        <f t="shared" si="0"/>
        <v>2.0816326530612246</v>
      </c>
      <c r="I20" s="185">
        <f t="shared" si="2"/>
        <v>1</v>
      </c>
      <c r="J20" s="186">
        <v>0</v>
      </c>
      <c r="K20" s="186">
        <v>1</v>
      </c>
      <c r="L20" s="184">
        <f t="shared" si="1"/>
        <v>9.8039215686274508E-3</v>
      </c>
      <c r="M20" s="186">
        <v>17</v>
      </c>
    </row>
    <row r="21" spans="2:13" ht="39.950000000000003" customHeight="1" x14ac:dyDescent="0.2">
      <c r="B21" s="174" t="s">
        <v>13</v>
      </c>
      <c r="C21" s="183">
        <v>28</v>
      </c>
      <c r="D21" s="183">
        <v>1</v>
      </c>
      <c r="E21" s="183">
        <v>0</v>
      </c>
      <c r="F21" s="183">
        <v>1</v>
      </c>
      <c r="G21" s="183">
        <v>22</v>
      </c>
      <c r="H21" s="184">
        <f t="shared" si="0"/>
        <v>0.7857142857142857</v>
      </c>
      <c r="I21" s="185">
        <f t="shared" si="2"/>
        <v>2</v>
      </c>
      <c r="J21" s="186">
        <v>0</v>
      </c>
      <c r="K21" s="186">
        <v>2</v>
      </c>
      <c r="L21" s="184">
        <f t="shared" si="1"/>
        <v>9.0909090909090912E-2</v>
      </c>
      <c r="M21" s="186">
        <v>62</v>
      </c>
    </row>
    <row r="22" spans="2:13" ht="39.950000000000003" customHeight="1" x14ac:dyDescent="0.2">
      <c r="B22" s="173" t="s">
        <v>16</v>
      </c>
      <c r="C22" s="189">
        <f>SUM(C8:C21)</f>
        <v>934</v>
      </c>
      <c r="D22" s="189">
        <f>SUM(D8:D21)</f>
        <v>13</v>
      </c>
      <c r="E22" s="189">
        <f>SUM(E8:E21)</f>
        <v>17</v>
      </c>
      <c r="F22" s="189">
        <f>SUM(F8:F21)</f>
        <v>3</v>
      </c>
      <c r="G22" s="189">
        <f>SUM(G8:G21)</f>
        <v>899</v>
      </c>
      <c r="H22" s="190">
        <f t="shared" si="0"/>
        <v>0.96252676659528913</v>
      </c>
      <c r="I22" s="191">
        <f t="shared" si="2"/>
        <v>14</v>
      </c>
      <c r="J22" s="192">
        <f>SUM(J8:J21)</f>
        <v>1</v>
      </c>
      <c r="K22" s="192">
        <f>SUM(K8:K21)</f>
        <v>13</v>
      </c>
      <c r="L22" s="190">
        <f t="shared" si="1"/>
        <v>1.557285873192436E-2</v>
      </c>
      <c r="M22" s="192">
        <f>SUM(M8:M21)</f>
        <v>985</v>
      </c>
    </row>
    <row r="23" spans="2:13" x14ac:dyDescent="0.2">
      <c r="B23" s="80"/>
      <c r="C23" s="80"/>
      <c r="D23" s="80"/>
      <c r="E23" s="80"/>
      <c r="F23" s="80"/>
      <c r="G23" s="80"/>
    </row>
    <row r="24" spans="2:13" x14ac:dyDescent="0.2">
      <c r="L24" s="18" t="s">
        <v>247</v>
      </c>
    </row>
  </sheetData>
  <sheetProtection formatCells="0" formatColumns="0" formatRows="0" selectLockedCells="1"/>
  <mergeCells count="14">
    <mergeCell ref="L4:L7"/>
    <mergeCell ref="M4:M7"/>
    <mergeCell ref="B2:M2"/>
    <mergeCell ref="B4:B7"/>
    <mergeCell ref="H4:H7"/>
    <mergeCell ref="J6:K6"/>
    <mergeCell ref="I6:I7"/>
    <mergeCell ref="C4:C7"/>
    <mergeCell ref="D4:F4"/>
    <mergeCell ref="G4:G7"/>
    <mergeCell ref="I4:K5"/>
    <mergeCell ref="D5:D7"/>
    <mergeCell ref="E5:E7"/>
    <mergeCell ref="F5:F7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58"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CC80-562A-4876-8AFC-FD3FD5452F52}">
  <sheetPr>
    <pageSetUpPr fitToPage="1"/>
  </sheetPr>
  <dimension ref="B1:J24"/>
  <sheetViews>
    <sheetView view="pageBreakPreview" zoomScale="70" zoomScaleNormal="100" zoomScaleSheetLayoutView="70" workbookViewId="0">
      <selection activeCell="B3" sqref="B3"/>
    </sheetView>
  </sheetViews>
  <sheetFormatPr defaultRowHeight="12.75" x14ac:dyDescent="0.2"/>
  <cols>
    <col min="1" max="1" width="1.28515625" style="4" customWidth="1"/>
    <col min="2" max="2" width="31.42578125" style="4" customWidth="1"/>
    <col min="3" max="3" width="16.140625" style="4" customWidth="1"/>
    <col min="4" max="4" width="12.28515625" style="4" customWidth="1"/>
    <col min="5" max="5" width="17.28515625" style="4" customWidth="1"/>
    <col min="6" max="6" width="9.28515625" style="4" customWidth="1"/>
    <col min="7" max="7" width="9.5703125" style="4" customWidth="1"/>
    <col min="8" max="9" width="8.7109375" style="4" customWidth="1"/>
    <col min="10" max="10" width="1.5703125" style="4" customWidth="1"/>
    <col min="11" max="16384" width="9.140625" style="4"/>
  </cols>
  <sheetData>
    <row r="1" spans="2:10" s="69" customFormat="1" ht="15" customHeight="1" x14ac:dyDescent="0.3">
      <c r="B1" s="78"/>
    </row>
    <row r="2" spans="2:10" s="69" customFormat="1" ht="22.5" customHeight="1" x14ac:dyDescent="0.3">
      <c r="B2" s="282" t="s">
        <v>129</v>
      </c>
      <c r="C2" s="282"/>
      <c r="D2" s="282"/>
      <c r="E2" s="282"/>
      <c r="F2" s="282"/>
      <c r="G2" s="282"/>
      <c r="H2" s="282"/>
      <c r="I2" s="282"/>
    </row>
    <row r="3" spans="2:10" s="69" customFormat="1" ht="16.5" customHeight="1" x14ac:dyDescent="0.3">
      <c r="B3" s="64"/>
      <c r="C3" s="89"/>
      <c r="D3" s="89"/>
      <c r="E3" s="89"/>
      <c r="F3" s="89"/>
      <c r="G3" s="89"/>
      <c r="H3" s="10"/>
      <c r="I3" s="89"/>
      <c r="J3" s="89"/>
    </row>
    <row r="4" spans="2:10" s="69" customFormat="1" ht="22.5" customHeight="1" x14ac:dyDescent="0.3">
      <c r="B4" s="259" t="s">
        <v>14</v>
      </c>
      <c r="C4" s="287" t="s">
        <v>249</v>
      </c>
      <c r="D4" s="287"/>
      <c r="E4" s="287"/>
      <c r="F4" s="239" t="s">
        <v>125</v>
      </c>
      <c r="G4" s="240"/>
      <c r="H4" s="240"/>
      <c r="I4" s="241"/>
      <c r="J4" s="89"/>
    </row>
    <row r="5" spans="2:10" s="69" customFormat="1" ht="32.25" customHeight="1" x14ac:dyDescent="0.3">
      <c r="B5" s="260"/>
      <c r="C5" s="287"/>
      <c r="D5" s="287"/>
      <c r="E5" s="287"/>
      <c r="F5" s="242"/>
      <c r="G5" s="243"/>
      <c r="H5" s="243"/>
      <c r="I5" s="244"/>
      <c r="J5" s="89"/>
    </row>
    <row r="6" spans="2:10" ht="95.25" customHeight="1" x14ac:dyDescent="0.2">
      <c r="B6" s="260"/>
      <c r="C6" s="259" t="s">
        <v>122</v>
      </c>
      <c r="D6" s="314" t="s">
        <v>245</v>
      </c>
      <c r="E6" s="314"/>
      <c r="F6" s="251" t="s">
        <v>122</v>
      </c>
      <c r="G6" s="251" t="s">
        <v>126</v>
      </c>
      <c r="H6" s="251" t="s">
        <v>127</v>
      </c>
      <c r="I6" s="251" t="s">
        <v>128</v>
      </c>
      <c r="J6" s="19"/>
    </row>
    <row r="7" spans="2:10" ht="75" customHeight="1" x14ac:dyDescent="0.2">
      <c r="B7" s="261"/>
      <c r="C7" s="261"/>
      <c r="D7" s="153" t="s">
        <v>122</v>
      </c>
      <c r="E7" s="172" t="s">
        <v>244</v>
      </c>
      <c r="F7" s="252"/>
      <c r="G7" s="252"/>
      <c r="H7" s="252"/>
      <c r="I7" s="252"/>
      <c r="J7" s="19"/>
    </row>
    <row r="8" spans="2:10" ht="30" customHeight="1" x14ac:dyDescent="0.2">
      <c r="B8" s="174" t="s">
        <v>0</v>
      </c>
      <c r="C8" s="111">
        <v>1193</v>
      </c>
      <c r="D8" s="111">
        <v>278</v>
      </c>
      <c r="E8" s="169">
        <f>D8/C8</f>
        <v>0.23302598491198659</v>
      </c>
      <c r="F8" s="162">
        <f>G8+H8+I8</f>
        <v>1193</v>
      </c>
      <c r="G8" s="111">
        <v>1047</v>
      </c>
      <c r="H8" s="111">
        <v>99</v>
      </c>
      <c r="I8" s="111">
        <v>47</v>
      </c>
      <c r="J8" s="19"/>
    </row>
    <row r="9" spans="2:10" ht="30" customHeight="1" x14ac:dyDescent="0.2">
      <c r="B9" s="174" t="s">
        <v>1</v>
      </c>
      <c r="C9" s="111">
        <v>91</v>
      </c>
      <c r="D9" s="111">
        <v>16</v>
      </c>
      <c r="E9" s="169">
        <f t="shared" ref="E9:E22" si="0">D9/C9</f>
        <v>0.17582417582417584</v>
      </c>
      <c r="F9" s="162">
        <f t="shared" ref="F9:F21" si="1">G9+H9+I9</f>
        <v>91</v>
      </c>
      <c r="G9" s="111">
        <v>82</v>
      </c>
      <c r="H9" s="111">
        <v>5</v>
      </c>
      <c r="I9" s="111">
        <v>4</v>
      </c>
      <c r="J9" s="19"/>
    </row>
    <row r="10" spans="2:10" ht="30" customHeight="1" x14ac:dyDescent="0.2">
      <c r="B10" s="174" t="s">
        <v>2</v>
      </c>
      <c r="C10" s="111">
        <v>763</v>
      </c>
      <c r="D10" s="111">
        <v>152</v>
      </c>
      <c r="E10" s="169">
        <f t="shared" si="0"/>
        <v>0.19921363040629095</v>
      </c>
      <c r="F10" s="162">
        <f t="shared" si="1"/>
        <v>763</v>
      </c>
      <c r="G10" s="111">
        <v>690</v>
      </c>
      <c r="H10" s="111">
        <v>73</v>
      </c>
      <c r="I10" s="111">
        <v>0</v>
      </c>
      <c r="J10" s="19"/>
    </row>
    <row r="11" spans="2:10" ht="30" customHeight="1" x14ac:dyDescent="0.2">
      <c r="B11" s="174" t="s">
        <v>3</v>
      </c>
      <c r="C11" s="111">
        <v>1447</v>
      </c>
      <c r="D11" s="111">
        <v>417</v>
      </c>
      <c r="E11" s="169">
        <f t="shared" si="0"/>
        <v>0.28818244644091223</v>
      </c>
      <c r="F11" s="162">
        <f t="shared" si="1"/>
        <v>1447</v>
      </c>
      <c r="G11" s="111">
        <v>1437</v>
      </c>
      <c r="H11" s="111">
        <v>4</v>
      </c>
      <c r="I11" s="111">
        <v>6</v>
      </c>
      <c r="J11" s="19"/>
    </row>
    <row r="12" spans="2:10" ht="30" customHeight="1" x14ac:dyDescent="0.2">
      <c r="B12" s="174" t="s">
        <v>4</v>
      </c>
      <c r="C12" s="111">
        <v>958</v>
      </c>
      <c r="D12" s="111">
        <v>80</v>
      </c>
      <c r="E12" s="169">
        <f t="shared" si="0"/>
        <v>8.3507306889352817E-2</v>
      </c>
      <c r="F12" s="162">
        <f t="shared" si="1"/>
        <v>958</v>
      </c>
      <c r="G12" s="111">
        <v>956</v>
      </c>
      <c r="H12" s="111">
        <v>0</v>
      </c>
      <c r="I12" s="111">
        <v>2</v>
      </c>
      <c r="J12" s="19"/>
    </row>
    <row r="13" spans="2:10" ht="30" customHeight="1" x14ac:dyDescent="0.2">
      <c r="B13" s="174" t="s">
        <v>5</v>
      </c>
      <c r="C13" s="109">
        <v>261</v>
      </c>
      <c r="D13" s="109">
        <v>49</v>
      </c>
      <c r="E13" s="169">
        <f t="shared" si="0"/>
        <v>0.18773946360153257</v>
      </c>
      <c r="F13" s="162">
        <f t="shared" si="1"/>
        <v>246</v>
      </c>
      <c r="G13" s="109">
        <v>197</v>
      </c>
      <c r="H13" s="109">
        <v>35</v>
      </c>
      <c r="I13" s="109">
        <v>14</v>
      </c>
      <c r="J13" s="19"/>
    </row>
    <row r="14" spans="2:10" ht="30" customHeight="1" x14ac:dyDescent="0.2">
      <c r="B14" s="174" t="s">
        <v>6</v>
      </c>
      <c r="C14" s="111">
        <v>2796</v>
      </c>
      <c r="D14" s="111">
        <v>105</v>
      </c>
      <c r="E14" s="169">
        <f t="shared" si="0"/>
        <v>3.755364806866953E-2</v>
      </c>
      <c r="F14" s="162">
        <f t="shared" si="1"/>
        <v>2796</v>
      </c>
      <c r="G14" s="111">
        <v>2786</v>
      </c>
      <c r="H14" s="111">
        <v>10</v>
      </c>
      <c r="I14" s="111">
        <v>0</v>
      </c>
      <c r="J14" s="19"/>
    </row>
    <row r="15" spans="2:10" ht="30" customHeight="1" x14ac:dyDescent="0.2">
      <c r="B15" s="174" t="s">
        <v>7</v>
      </c>
      <c r="C15" s="111">
        <v>369</v>
      </c>
      <c r="D15" s="111">
        <v>116</v>
      </c>
      <c r="E15" s="169">
        <f t="shared" si="0"/>
        <v>0.3143631436314363</v>
      </c>
      <c r="F15" s="162">
        <f t="shared" si="1"/>
        <v>369</v>
      </c>
      <c r="G15" s="111">
        <v>351</v>
      </c>
      <c r="H15" s="111">
        <v>17</v>
      </c>
      <c r="I15" s="111">
        <v>1</v>
      </c>
      <c r="J15" s="19"/>
    </row>
    <row r="16" spans="2:10" ht="30" customHeight="1" x14ac:dyDescent="0.2">
      <c r="B16" s="174" t="s">
        <v>8</v>
      </c>
      <c r="C16" s="111">
        <v>2185</v>
      </c>
      <c r="D16" s="111">
        <v>261</v>
      </c>
      <c r="E16" s="169">
        <f t="shared" si="0"/>
        <v>0.11945080091533181</v>
      </c>
      <c r="F16" s="162">
        <f t="shared" si="1"/>
        <v>2185</v>
      </c>
      <c r="G16" s="111">
        <v>2114</v>
      </c>
      <c r="H16" s="111">
        <v>71</v>
      </c>
      <c r="I16" s="111">
        <v>0</v>
      </c>
      <c r="J16" s="19"/>
    </row>
    <row r="17" spans="2:10" ht="30" customHeight="1" x14ac:dyDescent="0.2">
      <c r="B17" s="174" t="s">
        <v>9</v>
      </c>
      <c r="C17" s="111">
        <v>376</v>
      </c>
      <c r="D17" s="111">
        <v>150</v>
      </c>
      <c r="E17" s="169">
        <f t="shared" si="0"/>
        <v>0.39893617021276595</v>
      </c>
      <c r="F17" s="162">
        <f t="shared" si="1"/>
        <v>376</v>
      </c>
      <c r="G17" s="111">
        <v>364</v>
      </c>
      <c r="H17" s="111">
        <v>12</v>
      </c>
      <c r="I17" s="111">
        <v>0</v>
      </c>
      <c r="J17" s="19"/>
    </row>
    <row r="18" spans="2:10" ht="30" customHeight="1" x14ac:dyDescent="0.2">
      <c r="B18" s="174" t="s">
        <v>10</v>
      </c>
      <c r="C18" s="111">
        <v>968</v>
      </c>
      <c r="D18" s="111">
        <v>342</v>
      </c>
      <c r="E18" s="169">
        <f t="shared" si="0"/>
        <v>0.35330578512396693</v>
      </c>
      <c r="F18" s="162">
        <f t="shared" si="1"/>
        <v>968</v>
      </c>
      <c r="G18" s="111">
        <v>901</v>
      </c>
      <c r="H18" s="111">
        <v>0</v>
      </c>
      <c r="I18" s="111">
        <v>67</v>
      </c>
      <c r="J18" s="19"/>
    </row>
    <row r="19" spans="2:10" ht="30" customHeight="1" x14ac:dyDescent="0.2">
      <c r="B19" s="174" t="s">
        <v>11</v>
      </c>
      <c r="C19" s="111">
        <v>1368</v>
      </c>
      <c r="D19" s="111">
        <v>421</v>
      </c>
      <c r="E19" s="169">
        <f t="shared" si="0"/>
        <v>0.30774853801169588</v>
      </c>
      <c r="F19" s="162">
        <f t="shared" si="1"/>
        <v>1372</v>
      </c>
      <c r="G19" s="111">
        <v>1323</v>
      </c>
      <c r="H19" s="111">
        <v>44</v>
      </c>
      <c r="I19" s="111">
        <v>5</v>
      </c>
      <c r="J19" s="19"/>
    </row>
    <row r="20" spans="2:10" ht="30" customHeight="1" x14ac:dyDescent="0.2">
      <c r="B20" s="174" t="s">
        <v>12</v>
      </c>
      <c r="C20" s="111">
        <v>811</v>
      </c>
      <c r="D20" s="111">
        <v>104</v>
      </c>
      <c r="E20" s="169">
        <f t="shared" si="0"/>
        <v>0.1282367447595561</v>
      </c>
      <c r="F20" s="162">
        <f t="shared" si="1"/>
        <v>811</v>
      </c>
      <c r="G20" s="111">
        <v>749</v>
      </c>
      <c r="H20" s="111">
        <v>62</v>
      </c>
      <c r="I20" s="111">
        <v>0</v>
      </c>
      <c r="J20" s="19"/>
    </row>
    <row r="21" spans="2:10" ht="30" customHeight="1" x14ac:dyDescent="0.2">
      <c r="B21" s="174" t="s">
        <v>13</v>
      </c>
      <c r="C21" s="111">
        <v>1166</v>
      </c>
      <c r="D21" s="111">
        <v>188</v>
      </c>
      <c r="E21" s="169">
        <f t="shared" si="0"/>
        <v>0.16123499142367068</v>
      </c>
      <c r="F21" s="162">
        <f t="shared" si="1"/>
        <v>1166</v>
      </c>
      <c r="G21" s="111">
        <v>1093</v>
      </c>
      <c r="H21" s="111">
        <v>73</v>
      </c>
      <c r="I21" s="111">
        <v>0</v>
      </c>
      <c r="J21" s="19"/>
    </row>
    <row r="22" spans="2:10" ht="30" customHeight="1" x14ac:dyDescent="0.2">
      <c r="B22" s="173" t="s">
        <v>16</v>
      </c>
      <c r="C22" s="11">
        <f t="shared" ref="C22:I22" si="2">SUM(C8:C21)</f>
        <v>14752</v>
      </c>
      <c r="D22" s="11">
        <f t="shared" si="2"/>
        <v>2679</v>
      </c>
      <c r="E22" s="170">
        <f t="shared" si="0"/>
        <v>0.1816024945770065</v>
      </c>
      <c r="F22" s="11">
        <f t="shared" si="2"/>
        <v>14741</v>
      </c>
      <c r="G22" s="11">
        <f t="shared" si="2"/>
        <v>14090</v>
      </c>
      <c r="H22" s="11">
        <f t="shared" si="2"/>
        <v>505</v>
      </c>
      <c r="I22" s="11">
        <f t="shared" si="2"/>
        <v>146</v>
      </c>
      <c r="J22" s="19"/>
    </row>
    <row r="23" spans="2:10" x14ac:dyDescent="0.2">
      <c r="B23" s="80"/>
    </row>
    <row r="24" spans="2:10" ht="38.25" x14ac:dyDescent="0.2">
      <c r="C24" s="195" t="s">
        <v>248</v>
      </c>
      <c r="D24" s="22"/>
      <c r="E24" s="22" t="s">
        <v>254</v>
      </c>
    </row>
  </sheetData>
  <sheetProtection formatCells="0" formatColumns="0" formatRows="0" selectLockedCells="1"/>
  <mergeCells count="10">
    <mergeCell ref="B2:I2"/>
    <mergeCell ref="B4:B7"/>
    <mergeCell ref="F6:F7"/>
    <mergeCell ref="G6:G7"/>
    <mergeCell ref="H6:H7"/>
    <mergeCell ref="I6:I7"/>
    <mergeCell ref="C4:E5"/>
    <mergeCell ref="D6:E6"/>
    <mergeCell ref="C6:C7"/>
    <mergeCell ref="F4:I5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68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C8B2B-B8F8-4CDF-A8D5-9F125E490217}">
  <sheetPr>
    <pageSetUpPr fitToPage="1"/>
  </sheetPr>
  <dimension ref="B2:I19"/>
  <sheetViews>
    <sheetView tabSelected="1" view="pageBreakPreview" zoomScale="90" zoomScaleNormal="100" zoomScaleSheetLayoutView="90" workbookViewId="0">
      <selection activeCell="B3" sqref="B3"/>
    </sheetView>
  </sheetViews>
  <sheetFormatPr defaultRowHeight="12.75" x14ac:dyDescent="0.2"/>
  <cols>
    <col min="1" max="1" width="2" style="4" customWidth="1"/>
    <col min="2" max="2" width="31.42578125" style="4" customWidth="1"/>
    <col min="3" max="6" width="24.7109375" style="4" customWidth="1"/>
    <col min="7" max="7" width="2.28515625" style="4" customWidth="1"/>
    <col min="8" max="8" width="9.140625" style="4"/>
    <col min="9" max="9" width="12.85546875" style="4" customWidth="1"/>
    <col min="10" max="16384" width="9.140625" style="4"/>
  </cols>
  <sheetData>
    <row r="2" spans="2:9" ht="25.5" customHeight="1" x14ac:dyDescent="0.3">
      <c r="B2" s="235" t="s">
        <v>23</v>
      </c>
      <c r="C2" s="235"/>
      <c r="D2" s="235"/>
      <c r="E2" s="235"/>
      <c r="F2" s="235"/>
    </row>
    <row r="3" spans="2:9" ht="15.75" x14ac:dyDescent="0.2">
      <c r="F3" s="10"/>
    </row>
    <row r="4" spans="2:9" ht="49.5" customHeight="1" thickBot="1" x14ac:dyDescent="0.25">
      <c r="B4" s="29" t="s">
        <v>14</v>
      </c>
      <c r="C4" s="31" t="s">
        <v>20</v>
      </c>
      <c r="D4" s="32" t="s">
        <v>21</v>
      </c>
      <c r="E4" s="31" t="s">
        <v>22</v>
      </c>
      <c r="F4" s="32" t="s">
        <v>21</v>
      </c>
    </row>
    <row r="5" spans="2:9" ht="24.95" customHeight="1" thickBot="1" x14ac:dyDescent="0.25">
      <c r="B5" s="174" t="s">
        <v>0</v>
      </c>
      <c r="C5" s="52">
        <v>1295</v>
      </c>
      <c r="D5" s="97">
        <f>C5/'1.1. Кол-во ГС'!L7</f>
        <v>0.27512215848735927</v>
      </c>
      <c r="E5" s="52">
        <v>3412</v>
      </c>
      <c r="F5" s="97">
        <f>E5/'1.1. Кол-во ГС'!L7</f>
        <v>0.72487784151264079</v>
      </c>
      <c r="I5" s="60" t="b">
        <f>C5+E5='1.1. Кол-во ГС'!L7</f>
        <v>1</v>
      </c>
    </row>
    <row r="6" spans="2:9" ht="24.95" customHeight="1" thickBot="1" x14ac:dyDescent="0.25">
      <c r="B6" s="174" t="s">
        <v>1</v>
      </c>
      <c r="C6" s="53">
        <v>298</v>
      </c>
      <c r="D6" s="97">
        <f>C6/'1.1. Кол-во ГС'!L8</f>
        <v>0.26702508960573479</v>
      </c>
      <c r="E6" s="53">
        <v>818</v>
      </c>
      <c r="F6" s="97">
        <f>E6/'1.1. Кол-во ГС'!L8</f>
        <v>0.73297491039426521</v>
      </c>
      <c r="I6" s="60" t="b">
        <f>C6+E6='1.1. Кол-во ГС'!L8</f>
        <v>1</v>
      </c>
    </row>
    <row r="7" spans="2:9" ht="24.95" customHeight="1" thickBot="1" x14ac:dyDescent="0.25">
      <c r="B7" s="174" t="s">
        <v>2</v>
      </c>
      <c r="C7" s="53">
        <v>317</v>
      </c>
      <c r="D7" s="97">
        <f>C7/'1.1. Кол-во ГС'!L9</f>
        <v>0.28610108303249099</v>
      </c>
      <c r="E7" s="53">
        <v>791</v>
      </c>
      <c r="F7" s="97">
        <f>E7/'1.1. Кол-во ГС'!L9</f>
        <v>0.71389891696750907</v>
      </c>
      <c r="I7" s="60" t="b">
        <f>C7+E7='1.1. Кол-во ГС'!L9</f>
        <v>1</v>
      </c>
    </row>
    <row r="8" spans="2:9" ht="24.95" customHeight="1" thickBot="1" x14ac:dyDescent="0.25">
      <c r="B8" s="174" t="s">
        <v>3</v>
      </c>
      <c r="C8" s="52">
        <v>1531</v>
      </c>
      <c r="D8" s="97">
        <f>C8/'1.1. Кол-во ГС'!L10</f>
        <v>0.28935928935928934</v>
      </c>
      <c r="E8" s="52">
        <v>3760</v>
      </c>
      <c r="F8" s="97">
        <f>E8/'1.1. Кол-во ГС'!L10</f>
        <v>0.71064071064071066</v>
      </c>
      <c r="I8" s="60" t="b">
        <f>C8+E8='1.1. Кол-во ГС'!L10</f>
        <v>1</v>
      </c>
    </row>
    <row r="9" spans="2:9" ht="24.95" customHeight="1" thickBot="1" x14ac:dyDescent="0.25">
      <c r="B9" s="174" t="s">
        <v>4</v>
      </c>
      <c r="C9" s="53">
        <v>343</v>
      </c>
      <c r="D9" s="97">
        <f>C9/'1.1. Кол-во ГС'!L11</f>
        <v>0.19226457399103139</v>
      </c>
      <c r="E9" s="53">
        <v>1441</v>
      </c>
      <c r="F9" s="97">
        <f>E9/'1.1. Кол-во ГС'!L11</f>
        <v>0.80773542600896864</v>
      </c>
      <c r="I9" s="60" t="b">
        <f>C9+E9='1.1. Кол-во ГС'!L11</f>
        <v>1</v>
      </c>
    </row>
    <row r="10" spans="2:9" ht="24.95" customHeight="1" thickBot="1" x14ac:dyDescent="0.25">
      <c r="B10" s="174" t="s">
        <v>5</v>
      </c>
      <c r="C10" s="54">
        <v>291</v>
      </c>
      <c r="D10" s="97">
        <f>C10/'1.1. Кол-во ГС'!L12</f>
        <v>0.23298638911128902</v>
      </c>
      <c r="E10" s="54">
        <v>958</v>
      </c>
      <c r="F10" s="97">
        <f>E10/'1.1. Кол-во ГС'!L12</f>
        <v>0.76701361088871101</v>
      </c>
      <c r="I10" s="60" t="b">
        <f>C10+E10='1.1. Кол-во ГС'!L12</f>
        <v>1</v>
      </c>
    </row>
    <row r="11" spans="2:9" ht="24.95" customHeight="1" thickBot="1" x14ac:dyDescent="0.25">
      <c r="B11" s="174" t="s">
        <v>6</v>
      </c>
      <c r="C11" s="53">
        <v>533</v>
      </c>
      <c r="D11" s="97">
        <f>C11/'1.1. Кол-во ГС'!L13</f>
        <v>0.17221324717285946</v>
      </c>
      <c r="E11" s="53">
        <v>2562</v>
      </c>
      <c r="F11" s="97">
        <f>E11/'1.1. Кол-во ГС'!L13</f>
        <v>0.82778675282714054</v>
      </c>
      <c r="I11" s="60" t="b">
        <f>C11+E11='1.1. Кол-во ГС'!L13</f>
        <v>1</v>
      </c>
    </row>
    <row r="12" spans="2:9" ht="24.95" customHeight="1" thickBot="1" x14ac:dyDescent="0.25">
      <c r="B12" s="174" t="s">
        <v>7</v>
      </c>
      <c r="C12" s="53">
        <v>441</v>
      </c>
      <c r="D12" s="97">
        <f>C12/'1.1. Кол-во ГС'!L14</f>
        <v>0.24284140969162996</v>
      </c>
      <c r="E12" s="53">
        <v>1375</v>
      </c>
      <c r="F12" s="97">
        <f>E12/'1.1. Кол-во ГС'!L14</f>
        <v>0.75715859030837007</v>
      </c>
      <c r="I12" s="60" t="b">
        <f>C12+E12='1.1. Кол-во ГС'!L14</f>
        <v>1</v>
      </c>
    </row>
    <row r="13" spans="2:9" ht="24.95" customHeight="1" thickBot="1" x14ac:dyDescent="0.25">
      <c r="B13" s="174" t="s">
        <v>8</v>
      </c>
      <c r="C13" s="53">
        <v>997</v>
      </c>
      <c r="D13" s="97">
        <f>C13/'1.1. Кол-во ГС'!L15</f>
        <v>0.26202365308804204</v>
      </c>
      <c r="E13" s="53">
        <v>2808</v>
      </c>
      <c r="F13" s="97">
        <f>E13/'1.1. Кол-во ГС'!L15</f>
        <v>0.7379763469119579</v>
      </c>
      <c r="I13" s="60" t="b">
        <f>C13+E13='1.1. Кол-во ГС'!L15</f>
        <v>1</v>
      </c>
    </row>
    <row r="14" spans="2:9" ht="24.95" customHeight="1" thickBot="1" x14ac:dyDescent="0.25">
      <c r="B14" s="174" t="s">
        <v>9</v>
      </c>
      <c r="C14" s="53">
        <v>500</v>
      </c>
      <c r="D14" s="97">
        <f>C14/'1.1. Кол-во ГС'!L16</f>
        <v>0.25075225677031093</v>
      </c>
      <c r="E14" s="53">
        <v>1494</v>
      </c>
      <c r="F14" s="97">
        <f>E14/'1.1. Кол-во ГС'!L16</f>
        <v>0.74924774322968912</v>
      </c>
      <c r="I14" s="60" t="b">
        <f>C14+E14='1.1. Кол-во ГС'!L16</f>
        <v>1</v>
      </c>
    </row>
    <row r="15" spans="2:9" ht="24.95" customHeight="1" thickBot="1" x14ac:dyDescent="0.25">
      <c r="B15" s="174" t="s">
        <v>10</v>
      </c>
      <c r="C15" s="53">
        <v>403</v>
      </c>
      <c r="D15" s="97">
        <f>C15/'1.1. Кол-во ГС'!L17</f>
        <v>0.27359131025118805</v>
      </c>
      <c r="E15" s="53">
        <v>1070</v>
      </c>
      <c r="F15" s="97">
        <f>E15/'1.1. Кол-во ГС'!L17</f>
        <v>0.7264086897488119</v>
      </c>
      <c r="I15" s="60" t="b">
        <f>C15+E15='1.1. Кол-во ГС'!L17</f>
        <v>1</v>
      </c>
    </row>
    <row r="16" spans="2:9" ht="24.95" customHeight="1" thickBot="1" x14ac:dyDescent="0.25">
      <c r="B16" s="174" t="s">
        <v>11</v>
      </c>
      <c r="C16" s="53">
        <v>980</v>
      </c>
      <c r="D16" s="97">
        <f>C16/'1.1. Кол-во ГС'!L18</f>
        <v>0.2511532547411584</v>
      </c>
      <c r="E16" s="53">
        <v>2922</v>
      </c>
      <c r="F16" s="97">
        <f>E16/'1.1. Кол-во ГС'!L18</f>
        <v>0.74884674525884165</v>
      </c>
      <c r="I16" s="60" t="b">
        <f>C16+E16='1.1. Кол-во ГС'!L18</f>
        <v>1</v>
      </c>
    </row>
    <row r="17" spans="2:9" ht="24.95" customHeight="1" thickBot="1" x14ac:dyDescent="0.25">
      <c r="B17" s="174" t="s">
        <v>12</v>
      </c>
      <c r="C17" s="53">
        <v>622</v>
      </c>
      <c r="D17" s="97">
        <f>C17/'1.1. Кол-во ГС'!L19</f>
        <v>0.26683826683826684</v>
      </c>
      <c r="E17" s="53">
        <v>1709</v>
      </c>
      <c r="F17" s="97">
        <f>E17/'1.1. Кол-во ГС'!L19</f>
        <v>0.73316173316173316</v>
      </c>
      <c r="I17" s="60" t="b">
        <f>C17+E17='1.1. Кол-во ГС'!L19</f>
        <v>1</v>
      </c>
    </row>
    <row r="18" spans="2:9" ht="24.95" customHeight="1" thickBot="1" x14ac:dyDescent="0.25">
      <c r="B18" s="174" t="s">
        <v>13</v>
      </c>
      <c r="C18" s="53">
        <v>307</v>
      </c>
      <c r="D18" s="97">
        <f>C18/'1.1. Кол-во ГС'!L20</f>
        <v>0.23013493253373313</v>
      </c>
      <c r="E18" s="53">
        <v>1027</v>
      </c>
      <c r="F18" s="97">
        <f>E18/'1.1. Кол-во ГС'!L20</f>
        <v>0.76986506746626682</v>
      </c>
      <c r="I18" s="60" t="b">
        <f>C18+E18='1.1. Кол-во ГС'!L20</f>
        <v>1</v>
      </c>
    </row>
    <row r="19" spans="2:9" ht="24.95" customHeight="1" thickBot="1" x14ac:dyDescent="0.25">
      <c r="B19" s="173" t="s">
        <v>16</v>
      </c>
      <c r="C19" s="11">
        <f>SUM(C5:C18)</f>
        <v>8858</v>
      </c>
      <c r="D19" s="135">
        <f>C19/'1.1. Кол-во ГС'!L21</f>
        <v>0.25304956434795028</v>
      </c>
      <c r="E19" s="11">
        <f>SUM(E5:E18)</f>
        <v>26147</v>
      </c>
      <c r="F19" s="135">
        <f>E19/'1.1. Кол-во ГС'!L21</f>
        <v>0.74695043565204966</v>
      </c>
      <c r="I19" s="60" t="b">
        <f>C19+E19='1.1. Кол-во ГС'!L21</f>
        <v>1</v>
      </c>
    </row>
  </sheetData>
  <sheetProtection formatCells="0" formatColumns="0" formatRows="0" selectLockedCells="1"/>
  <mergeCells count="1">
    <mergeCell ref="B2:F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  <ignoredErrors>
    <ignoredError sqref="C19:F19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5130C-5F8F-4982-9A02-E2B4EC6BA7B2}">
  <sheetPr>
    <pageSetUpPr fitToPage="1"/>
  </sheetPr>
  <dimension ref="B2:I19"/>
  <sheetViews>
    <sheetView view="pageBreakPreview" zoomScale="90" zoomScaleNormal="100" zoomScaleSheetLayoutView="90" workbookViewId="0">
      <selection activeCell="B3" sqref="B3"/>
    </sheetView>
  </sheetViews>
  <sheetFormatPr defaultRowHeight="12.75" x14ac:dyDescent="0.2"/>
  <cols>
    <col min="1" max="1" width="2" style="4" customWidth="1"/>
    <col min="2" max="2" width="31.42578125" style="4" customWidth="1"/>
    <col min="3" max="6" width="24.7109375" style="4" customWidth="1"/>
    <col min="7" max="7" width="2.28515625" style="4" customWidth="1"/>
    <col min="8" max="8" width="9.140625" style="4"/>
    <col min="9" max="9" width="12.85546875" style="4" customWidth="1"/>
    <col min="10" max="16384" width="9.140625" style="4"/>
  </cols>
  <sheetData>
    <row r="2" spans="2:9" ht="25.5" customHeight="1" x14ac:dyDescent="0.3">
      <c r="B2" s="235" t="s">
        <v>24</v>
      </c>
      <c r="C2" s="235"/>
      <c r="D2" s="235"/>
      <c r="E2" s="235"/>
      <c r="F2" s="235"/>
    </row>
    <row r="3" spans="2:9" ht="15.75" x14ac:dyDescent="0.2">
      <c r="F3" s="10"/>
    </row>
    <row r="4" spans="2:9" ht="48" customHeight="1" thickBot="1" x14ac:dyDescent="0.25">
      <c r="B4" s="29" t="s">
        <v>14</v>
      </c>
      <c r="C4" s="31" t="s">
        <v>20</v>
      </c>
      <c r="D4" s="12" t="s">
        <v>21</v>
      </c>
      <c r="E4" s="31" t="s">
        <v>22</v>
      </c>
      <c r="F4" s="32" t="s">
        <v>21</v>
      </c>
    </row>
    <row r="5" spans="2:9" ht="24.95" customHeight="1" thickBot="1" x14ac:dyDescent="0.3">
      <c r="B5" s="174" t="s">
        <v>0</v>
      </c>
      <c r="C5" s="52">
        <v>1977</v>
      </c>
      <c r="D5" s="97">
        <f>C5/'1.2. Кол-во МС'!H7</f>
        <v>0.24821092278719398</v>
      </c>
      <c r="E5" s="52">
        <v>5988</v>
      </c>
      <c r="F5" s="97">
        <f>E5/'1.2. Кол-во МС'!H7</f>
        <v>0.75178907721280608</v>
      </c>
      <c r="I5" s="61" t="b">
        <f>C5+E5='1.2. Кол-во МС'!H7</f>
        <v>1</v>
      </c>
    </row>
    <row r="6" spans="2:9" ht="24.95" customHeight="1" thickBot="1" x14ac:dyDescent="0.3">
      <c r="B6" s="174" t="s">
        <v>1</v>
      </c>
      <c r="C6" s="53">
        <v>271</v>
      </c>
      <c r="D6" s="97">
        <f>C6/'1.2. Кол-во МС'!H8</f>
        <v>0.17065491183879095</v>
      </c>
      <c r="E6" s="53">
        <v>1317</v>
      </c>
      <c r="F6" s="97">
        <f>E6/'1.2. Кол-во МС'!H8</f>
        <v>0.82934508816120911</v>
      </c>
      <c r="I6" s="61" t="b">
        <f>C6+E6='1.2. Кол-во МС'!H8</f>
        <v>1</v>
      </c>
    </row>
    <row r="7" spans="2:9" ht="24.95" customHeight="1" thickBot="1" x14ac:dyDescent="0.3">
      <c r="B7" s="174" t="s">
        <v>2</v>
      </c>
      <c r="C7" s="53">
        <v>314</v>
      </c>
      <c r="D7" s="97">
        <f>C7/'1.2. Кол-во МС'!H9</f>
        <v>0.16354166666666667</v>
      </c>
      <c r="E7" s="53">
        <v>1606</v>
      </c>
      <c r="F7" s="97">
        <f>E7/'1.2. Кол-во МС'!H9</f>
        <v>0.8364583333333333</v>
      </c>
      <c r="I7" s="61" t="b">
        <f>C7+E7='1.2. Кол-во МС'!H9</f>
        <v>1</v>
      </c>
    </row>
    <row r="8" spans="2:9" ht="24.95" customHeight="1" thickBot="1" x14ac:dyDescent="0.3">
      <c r="B8" s="174" t="s">
        <v>3</v>
      </c>
      <c r="C8" s="52">
        <v>1567</v>
      </c>
      <c r="D8" s="97">
        <f>C8/'1.2. Кол-во МС'!H10</f>
        <v>0.25913676203075903</v>
      </c>
      <c r="E8" s="52">
        <v>4480</v>
      </c>
      <c r="F8" s="97">
        <f>E8/'1.2. Кол-во МС'!H10</f>
        <v>0.74086323796924092</v>
      </c>
      <c r="I8" s="61" t="b">
        <f>C8+E8='1.2. Кол-во МС'!H10</f>
        <v>1</v>
      </c>
    </row>
    <row r="9" spans="2:9" ht="24.95" customHeight="1" thickBot="1" x14ac:dyDescent="0.3">
      <c r="B9" s="174" t="s">
        <v>4</v>
      </c>
      <c r="C9" s="53">
        <v>454</v>
      </c>
      <c r="D9" s="97">
        <f>C9/'1.2. Кол-во МС'!H11</f>
        <v>0.14773836641718191</v>
      </c>
      <c r="E9" s="53">
        <v>2619</v>
      </c>
      <c r="F9" s="97">
        <f>E9/'1.2. Кол-во МС'!H11</f>
        <v>0.85226163358281815</v>
      </c>
      <c r="I9" s="61" t="b">
        <f>C9+E9='1.2. Кол-во МС'!H11</f>
        <v>1</v>
      </c>
    </row>
    <row r="10" spans="2:9" ht="24.95" customHeight="1" thickBot="1" x14ac:dyDescent="0.3">
      <c r="B10" s="174" t="s">
        <v>5</v>
      </c>
      <c r="C10" s="54">
        <v>432</v>
      </c>
      <c r="D10" s="97">
        <f>C10/'1.2. Кол-во МС'!H12</f>
        <v>0.18701298701298702</v>
      </c>
      <c r="E10" s="54">
        <v>1878</v>
      </c>
      <c r="F10" s="97">
        <f>E10/'1.2. Кол-во МС'!H12</f>
        <v>0.81298701298701304</v>
      </c>
      <c r="I10" s="61" t="b">
        <f>C10+E10='1.2. Кол-во МС'!H12</f>
        <v>1</v>
      </c>
    </row>
    <row r="11" spans="2:9" ht="24.95" customHeight="1" thickBot="1" x14ac:dyDescent="0.3">
      <c r="B11" s="174" t="s">
        <v>6</v>
      </c>
      <c r="C11" s="53">
        <v>910</v>
      </c>
      <c r="D11" s="97">
        <f>C11/'1.2. Кол-во МС'!H13</f>
        <v>0.13366627497062281</v>
      </c>
      <c r="E11" s="53">
        <v>5898</v>
      </c>
      <c r="F11" s="97">
        <f>E11/'1.2. Кол-во МС'!H13</f>
        <v>0.86633372502937722</v>
      </c>
      <c r="I11" s="61" t="b">
        <f>C11+E11='1.2. Кол-во МС'!H13</f>
        <v>1</v>
      </c>
    </row>
    <row r="12" spans="2:9" ht="24.95" customHeight="1" thickBot="1" x14ac:dyDescent="0.3">
      <c r="B12" s="174" t="s">
        <v>7</v>
      </c>
      <c r="C12" s="53">
        <v>538</v>
      </c>
      <c r="D12" s="97">
        <f>C12/'1.2. Кол-во МС'!H14</f>
        <v>0.13773681515617001</v>
      </c>
      <c r="E12" s="53">
        <v>3368</v>
      </c>
      <c r="F12" s="97">
        <f>E12/'1.2. Кол-во МС'!H14</f>
        <v>0.86226318484383002</v>
      </c>
      <c r="I12" s="61" t="b">
        <f>C12+E12='1.2. Кол-во МС'!H14</f>
        <v>1</v>
      </c>
    </row>
    <row r="13" spans="2:9" ht="24.95" customHeight="1" thickBot="1" x14ac:dyDescent="0.3">
      <c r="B13" s="174" t="s">
        <v>8</v>
      </c>
      <c r="C13" s="53">
        <v>1540</v>
      </c>
      <c r="D13" s="97">
        <f>C13/'1.2. Кол-во МС'!H15</f>
        <v>0.20186131865251017</v>
      </c>
      <c r="E13" s="53">
        <v>6089</v>
      </c>
      <c r="F13" s="97">
        <f>E13/'1.2. Кол-во МС'!H15</f>
        <v>0.79813868134748989</v>
      </c>
      <c r="I13" s="61" t="b">
        <f>C13+E13='1.2. Кол-во МС'!H15</f>
        <v>1</v>
      </c>
    </row>
    <row r="14" spans="2:9" ht="24.95" customHeight="1" thickBot="1" x14ac:dyDescent="0.3">
      <c r="B14" s="174" t="s">
        <v>9</v>
      </c>
      <c r="C14" s="53">
        <v>1073</v>
      </c>
      <c r="D14" s="97">
        <f>C14/'1.2. Кол-во МС'!H16</f>
        <v>0.22037379338673238</v>
      </c>
      <c r="E14" s="53">
        <v>3796</v>
      </c>
      <c r="F14" s="97">
        <f>E14/'1.2. Кол-во МС'!H16</f>
        <v>0.77962620661326765</v>
      </c>
      <c r="I14" s="61" t="b">
        <f>C14+E14='1.2. Кол-во МС'!H16</f>
        <v>1</v>
      </c>
    </row>
    <row r="15" spans="2:9" ht="24.95" customHeight="1" thickBot="1" x14ac:dyDescent="0.3">
      <c r="B15" s="174" t="s">
        <v>10</v>
      </c>
      <c r="C15" s="53">
        <v>784</v>
      </c>
      <c r="D15" s="97">
        <f>C15/'1.2. Кол-во МС'!H17</f>
        <v>0.24385692068429238</v>
      </c>
      <c r="E15" s="53">
        <v>2431</v>
      </c>
      <c r="F15" s="97">
        <f>E15/'1.2. Кол-во МС'!H17</f>
        <v>0.75614307931570757</v>
      </c>
      <c r="I15" s="61" t="b">
        <f>C15+E15='1.2. Кол-во МС'!H17</f>
        <v>1</v>
      </c>
    </row>
    <row r="16" spans="2:9" ht="24.95" customHeight="1" thickBot="1" x14ac:dyDescent="0.3">
      <c r="B16" s="174" t="s">
        <v>11</v>
      </c>
      <c r="C16" s="53">
        <v>1292</v>
      </c>
      <c r="D16" s="97">
        <f>C16/'1.2. Кол-во МС'!H18</f>
        <v>0.21479634247714049</v>
      </c>
      <c r="E16" s="53">
        <v>4723</v>
      </c>
      <c r="F16" s="97">
        <f>E16/'1.2. Кол-во МС'!H18</f>
        <v>0.78520365752285948</v>
      </c>
      <c r="I16" s="61" t="b">
        <f>C16+E16='1.2. Кол-во МС'!H18</f>
        <v>1</v>
      </c>
    </row>
    <row r="17" spans="2:9" ht="24.95" customHeight="1" thickBot="1" x14ac:dyDescent="0.3">
      <c r="B17" s="174" t="s">
        <v>12</v>
      </c>
      <c r="C17" s="53">
        <v>936</v>
      </c>
      <c r="D17" s="97">
        <f>C17/'1.2. Кол-во МС'!H19</f>
        <v>0.18549346016646848</v>
      </c>
      <c r="E17" s="53">
        <v>4110</v>
      </c>
      <c r="F17" s="97">
        <f>E17/'1.2. Кол-во МС'!H19</f>
        <v>0.8145065398335315</v>
      </c>
      <c r="I17" s="61" t="b">
        <f>C17+E17='1.2. Кол-во МС'!H19</f>
        <v>1</v>
      </c>
    </row>
    <row r="18" spans="2:9" ht="24.95" customHeight="1" thickBot="1" x14ac:dyDescent="0.3">
      <c r="B18" s="174" t="s">
        <v>13</v>
      </c>
      <c r="C18" s="53">
        <v>461</v>
      </c>
      <c r="D18" s="97">
        <f>C18/'1.2. Кол-во МС'!H20</f>
        <v>0.2491891891891892</v>
      </c>
      <c r="E18" s="53">
        <v>1389</v>
      </c>
      <c r="F18" s="97">
        <f>E18/'1.2. Кол-во МС'!H20</f>
        <v>0.7508108108108108</v>
      </c>
      <c r="I18" s="61" t="b">
        <f>C18+E18='1.2. Кол-во МС'!H20</f>
        <v>1</v>
      </c>
    </row>
    <row r="19" spans="2:9" ht="24.95" customHeight="1" thickBot="1" x14ac:dyDescent="0.3">
      <c r="B19" s="173" t="s">
        <v>16</v>
      </c>
      <c r="C19" s="11">
        <f>SUM(C5:C18)</f>
        <v>12549</v>
      </c>
      <c r="D19" s="135">
        <f>C19/'1.2. Кол-во МС'!H21</f>
        <v>0.20161951125463923</v>
      </c>
      <c r="E19" s="11">
        <f>SUM(E5:E18)</f>
        <v>49692</v>
      </c>
      <c r="F19" s="135">
        <f>E19/'1.2. Кол-во МС'!H21</f>
        <v>0.79838048874536083</v>
      </c>
      <c r="I19" s="61" t="b">
        <f>C19+E19='1.2. Кол-во МС'!H21</f>
        <v>1</v>
      </c>
    </row>
  </sheetData>
  <sheetProtection formatCells="0" formatColumns="0" formatRows="0" selectLockedCells="1"/>
  <mergeCells count="1">
    <mergeCell ref="B2:F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27AEA-038B-489F-B727-E97020C05E54}">
  <sheetPr>
    <pageSetUpPr fitToPage="1"/>
  </sheetPr>
  <dimension ref="A2:S19"/>
  <sheetViews>
    <sheetView view="pageBreakPreview" zoomScale="90" zoomScaleNormal="100" zoomScaleSheetLayoutView="90" workbookViewId="0">
      <selection activeCell="B3" sqref="B3"/>
    </sheetView>
  </sheetViews>
  <sheetFormatPr defaultRowHeight="12.75" x14ac:dyDescent="0.2"/>
  <cols>
    <col min="1" max="1" width="2" style="4" customWidth="1"/>
    <col min="2" max="2" width="31.42578125" style="4" customWidth="1"/>
    <col min="3" max="3" width="12" style="4" customWidth="1"/>
    <col min="4" max="4" width="8.7109375" style="4" customWidth="1"/>
    <col min="5" max="5" width="11" style="4" customWidth="1"/>
    <col min="6" max="6" width="9.5703125" style="4" customWidth="1"/>
    <col min="7" max="7" width="11.28515625" style="4" customWidth="1"/>
    <col min="8" max="8" width="8.85546875" style="4" customWidth="1"/>
    <col min="9" max="9" width="11.5703125" style="4" customWidth="1"/>
    <col min="10" max="10" width="9.140625" style="4" customWidth="1"/>
    <col min="11" max="11" width="9.7109375" style="4" customWidth="1"/>
    <col min="12" max="12" width="9.140625" style="4" customWidth="1"/>
    <col min="13" max="13" width="13" style="4" customWidth="1"/>
    <col min="14" max="14" width="3.140625" style="4" customWidth="1"/>
    <col min="15" max="15" width="9.140625" style="4"/>
    <col min="16" max="16" width="12.7109375" style="4" customWidth="1"/>
    <col min="17" max="17" width="9.140625" style="4"/>
    <col min="18" max="19" width="12" style="4" customWidth="1"/>
    <col min="20" max="16384" width="9.140625" style="4"/>
  </cols>
  <sheetData>
    <row r="2" spans="1:19" ht="20.25" x14ac:dyDescent="0.3">
      <c r="B2" s="235" t="s">
        <v>32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</row>
    <row r="3" spans="1:19" ht="15.75" x14ac:dyDescent="0.2">
      <c r="L3" s="10"/>
    </row>
    <row r="4" spans="1:19" ht="68.25" customHeight="1" thickBot="1" x14ac:dyDescent="0.3">
      <c r="B4" s="29" t="s">
        <v>14</v>
      </c>
      <c r="C4" s="29" t="s">
        <v>25</v>
      </c>
      <c r="D4" s="98" t="s">
        <v>26</v>
      </c>
      <c r="E4" s="29" t="s">
        <v>27</v>
      </c>
      <c r="F4" s="98" t="s">
        <v>26</v>
      </c>
      <c r="G4" s="29" t="s">
        <v>28</v>
      </c>
      <c r="H4" s="98" t="s">
        <v>26</v>
      </c>
      <c r="I4" s="29" t="s">
        <v>29</v>
      </c>
      <c r="J4" s="98" t="s">
        <v>26</v>
      </c>
      <c r="K4" s="29" t="s">
        <v>30</v>
      </c>
      <c r="L4" s="98" t="s">
        <v>26</v>
      </c>
      <c r="M4" s="29" t="s">
        <v>31</v>
      </c>
      <c r="R4" s="31" t="s">
        <v>278</v>
      </c>
      <c r="S4" s="203" t="s">
        <v>279</v>
      </c>
    </row>
    <row r="5" spans="1:19" ht="24.95" customHeight="1" thickBot="1" x14ac:dyDescent="0.25">
      <c r="B5" s="174" t="s">
        <v>0</v>
      </c>
      <c r="C5" s="52">
        <v>864</v>
      </c>
      <c r="D5" s="97">
        <f>C5/'1.1. Кол-во ГС'!L7</f>
        <v>0.1835564053537285</v>
      </c>
      <c r="E5" s="109">
        <v>1792</v>
      </c>
      <c r="F5" s="97">
        <f>E5/'1.1. Кол-во ГС'!L7</f>
        <v>0.38070958147439982</v>
      </c>
      <c r="G5" s="52">
        <v>1259</v>
      </c>
      <c r="H5" s="97">
        <f>G5/'1.1. Кол-во ГС'!L7</f>
        <v>0.26747397493095387</v>
      </c>
      <c r="I5" s="52">
        <v>674</v>
      </c>
      <c r="J5" s="97">
        <f>I5/'1.1. Кол-во ГС'!L7</f>
        <v>0.1431909921393669</v>
      </c>
      <c r="K5" s="52">
        <v>118</v>
      </c>
      <c r="L5" s="97">
        <f>K5/'1.1. Кол-во ГС'!L7</f>
        <v>2.5069046101550883E-2</v>
      </c>
      <c r="M5" s="15">
        <v>37</v>
      </c>
      <c r="P5" s="60" t="b">
        <f>C5+E5+G5+I5+K5='1.1. Кол-во ГС'!L7</f>
        <v>1</v>
      </c>
      <c r="R5" s="52">
        <v>940</v>
      </c>
      <c r="S5" s="204">
        <f>C5-R5</f>
        <v>-76</v>
      </c>
    </row>
    <row r="6" spans="1:19" ht="24.95" customHeight="1" thickBot="1" x14ac:dyDescent="0.25">
      <c r="B6" s="174" t="s">
        <v>1</v>
      </c>
      <c r="C6" s="53">
        <v>85</v>
      </c>
      <c r="D6" s="97">
        <f>C6/'1.1. Кол-во ГС'!L8</f>
        <v>7.6164874551971323E-2</v>
      </c>
      <c r="E6" s="109">
        <v>395</v>
      </c>
      <c r="F6" s="97">
        <f>E6/'1.1. Кол-во ГС'!L8</f>
        <v>0.35394265232974909</v>
      </c>
      <c r="G6" s="53">
        <v>401</v>
      </c>
      <c r="H6" s="97">
        <f>G6/'1.1. Кол-во ГС'!L8</f>
        <v>0.35931899641577059</v>
      </c>
      <c r="I6" s="53">
        <v>198</v>
      </c>
      <c r="J6" s="97">
        <f>I6/'1.1. Кол-во ГС'!L8</f>
        <v>0.17741935483870969</v>
      </c>
      <c r="K6" s="53">
        <v>37</v>
      </c>
      <c r="L6" s="97">
        <f>K6/'1.1. Кол-во ГС'!L8</f>
        <v>3.3154121863799284E-2</v>
      </c>
      <c r="M6" s="15">
        <v>43</v>
      </c>
      <c r="P6" s="60" t="b">
        <f>C6+E6+G6+I6+K6='1.1. Кол-во ГС'!L8</f>
        <v>1</v>
      </c>
      <c r="R6" s="53">
        <v>102</v>
      </c>
      <c r="S6" s="204">
        <f t="shared" ref="S6:S19" si="0">C6-R6</f>
        <v>-17</v>
      </c>
    </row>
    <row r="7" spans="1:19" ht="24.95" customHeight="1" thickBot="1" x14ac:dyDescent="0.25">
      <c r="B7" s="174" t="s">
        <v>2</v>
      </c>
      <c r="C7" s="53">
        <v>179</v>
      </c>
      <c r="D7" s="97">
        <f>C7/'1.1. Кол-во ГС'!L9</f>
        <v>0.1615523465703971</v>
      </c>
      <c r="E7" s="109">
        <v>406</v>
      </c>
      <c r="F7" s="97">
        <f>E7/'1.1. Кол-во ГС'!L9</f>
        <v>0.36642599277978338</v>
      </c>
      <c r="G7" s="53">
        <v>291</v>
      </c>
      <c r="H7" s="97">
        <f>G7/'1.1. Кол-во ГС'!L9</f>
        <v>0.26263537906137185</v>
      </c>
      <c r="I7" s="53">
        <v>191</v>
      </c>
      <c r="J7" s="97">
        <f>I7/'1.1. Кол-во ГС'!L9</f>
        <v>0.17238267148014441</v>
      </c>
      <c r="K7" s="53">
        <v>41</v>
      </c>
      <c r="L7" s="97">
        <f>K7/'1.1. Кол-во ГС'!L9</f>
        <v>3.7003610108303248E-2</v>
      </c>
      <c r="M7" s="15">
        <v>42</v>
      </c>
      <c r="P7" s="60" t="b">
        <f>C7+E7+G7+I7+K7='1.1. Кол-во ГС'!L9</f>
        <v>1</v>
      </c>
      <c r="R7" s="53">
        <v>196</v>
      </c>
      <c r="S7" s="204">
        <f t="shared" si="0"/>
        <v>-17</v>
      </c>
    </row>
    <row r="8" spans="1:19" ht="24.95" customHeight="1" thickBot="1" x14ac:dyDescent="0.25">
      <c r="B8" s="174" t="s">
        <v>3</v>
      </c>
      <c r="C8" s="52">
        <v>888</v>
      </c>
      <c r="D8" s="97">
        <f>C8/'1.1. Кол-во ГС'!L10</f>
        <v>0.16783216783216784</v>
      </c>
      <c r="E8" s="109">
        <v>1785</v>
      </c>
      <c r="F8" s="97">
        <f>E8/'1.1. Кол-во ГС'!L10</f>
        <v>0.33736533736533736</v>
      </c>
      <c r="G8" s="52">
        <v>1507</v>
      </c>
      <c r="H8" s="97">
        <f>G8/'1.1. Кол-во ГС'!L10</f>
        <v>0.28482328482328484</v>
      </c>
      <c r="I8" s="52">
        <v>963</v>
      </c>
      <c r="J8" s="97">
        <f>I8/'1.1. Кол-во ГС'!L10</f>
        <v>0.18200718200718199</v>
      </c>
      <c r="K8" s="52">
        <v>148</v>
      </c>
      <c r="L8" s="97">
        <f>K8/'1.1. Кол-во ГС'!L10</f>
        <v>2.7972027972027972E-2</v>
      </c>
      <c r="M8" s="15">
        <v>41</v>
      </c>
      <c r="P8" s="60" t="b">
        <f>C8+E8+G8+I8+K8='1.1. Кол-во ГС'!L10</f>
        <v>1</v>
      </c>
      <c r="R8" s="52">
        <v>990</v>
      </c>
      <c r="S8" s="204">
        <f t="shared" si="0"/>
        <v>-102</v>
      </c>
    </row>
    <row r="9" spans="1:19" ht="24.95" customHeight="1" thickBot="1" x14ac:dyDescent="0.25">
      <c r="A9" s="16"/>
      <c r="B9" s="174" t="s">
        <v>4</v>
      </c>
      <c r="C9" s="53">
        <v>322</v>
      </c>
      <c r="D9" s="97">
        <f>C9/'1.1. Кол-во ГС'!L11</f>
        <v>0.18049327354260089</v>
      </c>
      <c r="E9" s="109">
        <v>639</v>
      </c>
      <c r="F9" s="97">
        <f>E9/'1.1. Кол-во ГС'!L11</f>
        <v>0.35818385650224216</v>
      </c>
      <c r="G9" s="53">
        <v>514</v>
      </c>
      <c r="H9" s="97">
        <f>G9/'1.1. Кол-во ГС'!L11</f>
        <v>0.28811659192825112</v>
      </c>
      <c r="I9" s="53">
        <v>273</v>
      </c>
      <c r="J9" s="97">
        <f>I9/'1.1. Кол-во ГС'!L11</f>
        <v>0.15302690582959641</v>
      </c>
      <c r="K9" s="53">
        <v>36</v>
      </c>
      <c r="L9" s="97">
        <f>K9/'1.1. Кол-во ГС'!L11</f>
        <v>2.0179372197309416E-2</v>
      </c>
      <c r="M9" s="15">
        <v>41</v>
      </c>
      <c r="P9" s="60" t="b">
        <f>C9+E9+G9+I9+K9='1.1. Кол-во ГС'!L11</f>
        <v>1</v>
      </c>
      <c r="R9" s="53">
        <v>312</v>
      </c>
      <c r="S9" s="204">
        <f t="shared" si="0"/>
        <v>10</v>
      </c>
    </row>
    <row r="10" spans="1:19" ht="24.95" customHeight="1" thickBot="1" x14ac:dyDescent="0.25">
      <c r="B10" s="174" t="s">
        <v>5</v>
      </c>
      <c r="C10" s="54">
        <v>246</v>
      </c>
      <c r="D10" s="97">
        <f>C10/'1.1. Кол-во ГС'!L12</f>
        <v>0.19695756605284229</v>
      </c>
      <c r="E10" s="54">
        <v>439</v>
      </c>
      <c r="F10" s="97">
        <f>E10/'1.1. Кол-во ГС'!L12</f>
        <v>0.35148118494795838</v>
      </c>
      <c r="G10" s="54">
        <v>393</v>
      </c>
      <c r="H10" s="97">
        <f>G10/'1.1. Кол-во ГС'!L12</f>
        <v>0.31465172137710168</v>
      </c>
      <c r="I10" s="54">
        <v>148</v>
      </c>
      <c r="J10" s="97">
        <f>I10/'1.1. Кол-во ГС'!L12</f>
        <v>0.11849479583666933</v>
      </c>
      <c r="K10" s="54">
        <v>23</v>
      </c>
      <c r="L10" s="97">
        <f>K10/'1.1. Кол-во ГС'!L12</f>
        <v>1.8414731785428344E-2</v>
      </c>
      <c r="M10" s="15">
        <v>40</v>
      </c>
      <c r="P10" s="60" t="b">
        <f>C10+E10+G10+I10+K10='1.1. Кол-во ГС'!L12</f>
        <v>1</v>
      </c>
      <c r="R10" s="111">
        <v>258</v>
      </c>
      <c r="S10" s="204">
        <f t="shared" si="0"/>
        <v>-12</v>
      </c>
    </row>
    <row r="11" spans="1:19" ht="24.95" customHeight="1" thickBot="1" x14ac:dyDescent="0.25">
      <c r="B11" s="174" t="s">
        <v>6</v>
      </c>
      <c r="C11" s="53">
        <v>584</v>
      </c>
      <c r="D11" s="97">
        <f>C11/'1.1. Кол-во ГС'!L13</f>
        <v>0.18869143780290792</v>
      </c>
      <c r="E11" s="109">
        <v>1141</v>
      </c>
      <c r="F11" s="97">
        <f>E11/'1.1. Кол-во ГС'!L13</f>
        <v>0.36865912762520192</v>
      </c>
      <c r="G11" s="53">
        <v>851</v>
      </c>
      <c r="H11" s="97">
        <f>G11/'1.1. Кол-во ГС'!L13</f>
        <v>0.27495961227786753</v>
      </c>
      <c r="I11" s="53">
        <v>450</v>
      </c>
      <c r="J11" s="97">
        <f>I11/'1.1. Кол-во ГС'!L13</f>
        <v>0.14539579967689822</v>
      </c>
      <c r="K11" s="53">
        <v>69</v>
      </c>
      <c r="L11" s="97">
        <f>K11/'1.1. Кол-во ГС'!L13</f>
        <v>2.2294022617124393E-2</v>
      </c>
      <c r="M11" s="15">
        <v>40</v>
      </c>
      <c r="P11" s="60" t="b">
        <f>C11+E11+G11+I11+K11='1.1. Кол-во ГС'!L13</f>
        <v>1</v>
      </c>
      <c r="R11" s="53">
        <v>629</v>
      </c>
      <c r="S11" s="204">
        <f t="shared" si="0"/>
        <v>-45</v>
      </c>
    </row>
    <row r="12" spans="1:19" ht="24.95" customHeight="1" thickBot="1" x14ac:dyDescent="0.25">
      <c r="B12" s="174" t="s">
        <v>7</v>
      </c>
      <c r="C12" s="53">
        <v>241</v>
      </c>
      <c r="D12" s="97">
        <f>C12/'1.1. Кол-во ГС'!L14</f>
        <v>0.13270925110132159</v>
      </c>
      <c r="E12" s="109">
        <v>582</v>
      </c>
      <c r="F12" s="97">
        <f>E12/'1.1. Кол-во ГС'!L14</f>
        <v>0.32048458149779735</v>
      </c>
      <c r="G12" s="53">
        <v>643</v>
      </c>
      <c r="H12" s="97">
        <f>G12/'1.1. Кол-во ГС'!L14</f>
        <v>0.35407488986784141</v>
      </c>
      <c r="I12" s="53">
        <v>301</v>
      </c>
      <c r="J12" s="97">
        <f>I12/'1.1. Кол-во ГС'!L14</f>
        <v>0.16574889867841411</v>
      </c>
      <c r="K12" s="53">
        <v>49</v>
      </c>
      <c r="L12" s="97">
        <f>K12/'1.1. Кол-во ГС'!L14</f>
        <v>2.6982378854625552E-2</v>
      </c>
      <c r="M12" s="15">
        <v>41</v>
      </c>
      <c r="P12" s="60" t="b">
        <f>C12+E12+G12+I12+K12='1.1. Кол-во ГС'!L14</f>
        <v>1</v>
      </c>
      <c r="R12" s="53">
        <v>240</v>
      </c>
      <c r="S12" s="204">
        <f t="shared" si="0"/>
        <v>1</v>
      </c>
    </row>
    <row r="13" spans="1:19" ht="24.95" customHeight="1" thickBot="1" x14ac:dyDescent="0.25">
      <c r="B13" s="174" t="s">
        <v>8</v>
      </c>
      <c r="C13" s="53">
        <v>555</v>
      </c>
      <c r="D13" s="97">
        <f>C13/'1.1. Кол-во ГС'!L15</f>
        <v>0.14586070959264127</v>
      </c>
      <c r="E13" s="109">
        <v>1297</v>
      </c>
      <c r="F13" s="97">
        <f>E13/'1.1. Кол-во ГС'!L15</f>
        <v>0.34086727989487514</v>
      </c>
      <c r="G13" s="53">
        <v>1147</v>
      </c>
      <c r="H13" s="97">
        <f>G13/'1.1. Кол-во ГС'!L15</f>
        <v>0.30144546649145859</v>
      </c>
      <c r="I13" s="53">
        <v>676</v>
      </c>
      <c r="J13" s="97">
        <f>I13/'1.1. Кол-во ГС'!L15</f>
        <v>0.17766097240473061</v>
      </c>
      <c r="K13" s="53">
        <v>130</v>
      </c>
      <c r="L13" s="97">
        <f>K13/'1.1. Кол-во ГС'!L15</f>
        <v>3.4165571616294348E-2</v>
      </c>
      <c r="M13" s="15">
        <v>41</v>
      </c>
      <c r="P13" s="60" t="b">
        <f>C13+E13+G13+I13+K13='1.1. Кол-во ГС'!L15</f>
        <v>1</v>
      </c>
      <c r="R13" s="53">
        <v>598</v>
      </c>
      <c r="S13" s="204">
        <f t="shared" si="0"/>
        <v>-43</v>
      </c>
    </row>
    <row r="14" spans="1:19" ht="24.95" customHeight="1" thickBot="1" x14ac:dyDescent="0.25">
      <c r="B14" s="174" t="s">
        <v>9</v>
      </c>
      <c r="C14" s="53">
        <v>244</v>
      </c>
      <c r="D14" s="97">
        <f>C14/'1.1. Кол-во ГС'!L16</f>
        <v>0.12236710130391174</v>
      </c>
      <c r="E14" s="109">
        <v>671</v>
      </c>
      <c r="F14" s="97">
        <f>E14/'1.1. Кол-во ГС'!L16</f>
        <v>0.33650952858575728</v>
      </c>
      <c r="G14" s="53">
        <v>712</v>
      </c>
      <c r="H14" s="97">
        <f>G14/'1.1. Кол-во ГС'!L16</f>
        <v>0.35707121364092276</v>
      </c>
      <c r="I14" s="53">
        <v>322</v>
      </c>
      <c r="J14" s="97">
        <f>I14/'1.1. Кол-во ГС'!L16</f>
        <v>0.16148445336008024</v>
      </c>
      <c r="K14" s="53">
        <v>45</v>
      </c>
      <c r="L14" s="97">
        <f>K14/'1.1. Кол-во ГС'!L16</f>
        <v>2.2567703109327986E-2</v>
      </c>
      <c r="M14" s="15">
        <v>43</v>
      </c>
      <c r="P14" s="60" t="b">
        <f>C14+E14+G14+I14+K14='1.1. Кол-во ГС'!L16</f>
        <v>1</v>
      </c>
      <c r="R14" s="53">
        <v>227</v>
      </c>
      <c r="S14" s="204">
        <f t="shared" si="0"/>
        <v>17</v>
      </c>
    </row>
    <row r="15" spans="1:19" ht="24.95" customHeight="1" thickBot="1" x14ac:dyDescent="0.25">
      <c r="B15" s="174" t="s">
        <v>10</v>
      </c>
      <c r="C15" s="53">
        <v>180</v>
      </c>
      <c r="D15" s="97">
        <f>C15/'1.1. Кол-во ГС'!L17</f>
        <v>0.12219959266802444</v>
      </c>
      <c r="E15" s="109">
        <v>576</v>
      </c>
      <c r="F15" s="97">
        <f>E15/'1.1. Кол-во ГС'!L17</f>
        <v>0.3910386965376782</v>
      </c>
      <c r="G15" s="53">
        <v>422</v>
      </c>
      <c r="H15" s="97">
        <f>G15/'1.1. Кол-во ГС'!L17</f>
        <v>0.28649015614392398</v>
      </c>
      <c r="I15" s="53">
        <v>242</v>
      </c>
      <c r="J15" s="97">
        <f>I15/'1.1. Кол-во ГС'!L17</f>
        <v>0.16429056347589951</v>
      </c>
      <c r="K15" s="53">
        <v>53</v>
      </c>
      <c r="L15" s="97">
        <f>K15/'1.1. Кол-во ГС'!L17</f>
        <v>3.5980991174473863E-2</v>
      </c>
      <c r="M15" s="15">
        <v>41</v>
      </c>
      <c r="P15" s="60" t="b">
        <f>C15+E15+G15+I15+K15='1.1. Кол-во ГС'!L17</f>
        <v>1</v>
      </c>
      <c r="R15" s="53">
        <v>190</v>
      </c>
      <c r="S15" s="204">
        <f t="shared" si="0"/>
        <v>-10</v>
      </c>
    </row>
    <row r="16" spans="1:19" ht="24.95" customHeight="1" thickBot="1" x14ac:dyDescent="0.25">
      <c r="B16" s="174" t="s">
        <v>11</v>
      </c>
      <c r="C16" s="53">
        <v>487</v>
      </c>
      <c r="D16" s="97">
        <f>C16/'1.1. Кол-во ГС'!L18</f>
        <v>0.1248077908764736</v>
      </c>
      <c r="E16" s="109">
        <v>1275</v>
      </c>
      <c r="F16" s="97">
        <f>E16/'1.1. Кол-во ГС'!L18</f>
        <v>0.3267555099948744</v>
      </c>
      <c r="G16" s="53">
        <v>1335</v>
      </c>
      <c r="H16" s="97">
        <f>G16/'1.1. Кол-во ГС'!L18</f>
        <v>0.34213223987698616</v>
      </c>
      <c r="I16" s="53">
        <v>704</v>
      </c>
      <c r="J16" s="97">
        <f>I16/'1.1. Кол-во ГС'!L18</f>
        <v>0.18042029728344439</v>
      </c>
      <c r="K16" s="53">
        <v>101</v>
      </c>
      <c r="L16" s="97">
        <f>K16/'1.1. Кол-во ГС'!L18</f>
        <v>2.5884161968221426E-2</v>
      </c>
      <c r="M16" s="15">
        <v>43</v>
      </c>
      <c r="P16" s="60" t="b">
        <f>C16+E16+G16+I16+K16='1.1. Кол-во ГС'!L18</f>
        <v>1</v>
      </c>
      <c r="R16" s="53">
        <v>551</v>
      </c>
      <c r="S16" s="204">
        <f t="shared" si="0"/>
        <v>-64</v>
      </c>
    </row>
    <row r="17" spans="2:19" ht="24.95" customHeight="1" thickBot="1" x14ac:dyDescent="0.25">
      <c r="B17" s="174" t="s">
        <v>12</v>
      </c>
      <c r="C17" s="53">
        <v>301</v>
      </c>
      <c r="D17" s="97">
        <f>C17/'1.1. Кол-во ГС'!L19</f>
        <v>0.12912912912912913</v>
      </c>
      <c r="E17" s="109">
        <v>750</v>
      </c>
      <c r="F17" s="97">
        <f>E17/'1.1. Кол-во ГС'!L19</f>
        <v>0.32175032175032175</v>
      </c>
      <c r="G17" s="53">
        <v>714</v>
      </c>
      <c r="H17" s="97">
        <f>G17/'1.1. Кол-во ГС'!L19</f>
        <v>0.30630630630630629</v>
      </c>
      <c r="I17" s="53">
        <v>497</v>
      </c>
      <c r="J17" s="97">
        <f>I17/'1.1. Кол-во ГС'!L19</f>
        <v>0.21321321321321321</v>
      </c>
      <c r="K17" s="53">
        <v>69</v>
      </c>
      <c r="L17" s="97">
        <f>K17/'1.1. Кол-во ГС'!L19</f>
        <v>2.9601029601029602E-2</v>
      </c>
      <c r="M17" s="15">
        <v>42</v>
      </c>
      <c r="P17" s="60" t="b">
        <f>C17+E17+G17+I17+K17='1.1. Кол-во ГС'!L19</f>
        <v>1</v>
      </c>
      <c r="R17" s="53">
        <v>311</v>
      </c>
      <c r="S17" s="204">
        <f t="shared" si="0"/>
        <v>-10</v>
      </c>
    </row>
    <row r="18" spans="2:19" ht="24.95" customHeight="1" thickBot="1" x14ac:dyDescent="0.25">
      <c r="B18" s="174" t="s">
        <v>13</v>
      </c>
      <c r="C18" s="53">
        <v>128</v>
      </c>
      <c r="D18" s="97">
        <f>C18/'1.1. Кол-во ГС'!L20</f>
        <v>9.5952023988005994E-2</v>
      </c>
      <c r="E18" s="109">
        <v>515</v>
      </c>
      <c r="F18" s="97">
        <f>E18/'1.1. Кол-во ГС'!L20</f>
        <v>0.3860569715142429</v>
      </c>
      <c r="G18" s="53">
        <v>440</v>
      </c>
      <c r="H18" s="97">
        <f>G18/'1.1. Кол-во ГС'!L20</f>
        <v>0.32983508245877063</v>
      </c>
      <c r="I18" s="53">
        <v>241</v>
      </c>
      <c r="J18" s="97">
        <f>I18/'1.1. Кол-во ГС'!L20</f>
        <v>0.18065967016491755</v>
      </c>
      <c r="K18" s="53">
        <v>10</v>
      </c>
      <c r="L18" s="97">
        <f>K18/'1.1. Кол-во ГС'!L20</f>
        <v>7.4962518740629685E-3</v>
      </c>
      <c r="M18" s="15">
        <v>42</v>
      </c>
      <c r="P18" s="60" t="b">
        <f>C18+E18+G18+I18+K18='1.1. Кол-во ГС'!L20</f>
        <v>1</v>
      </c>
      <c r="R18" s="53">
        <v>135</v>
      </c>
      <c r="S18" s="204">
        <f t="shared" si="0"/>
        <v>-7</v>
      </c>
    </row>
    <row r="19" spans="2:19" ht="24.95" customHeight="1" thickBot="1" x14ac:dyDescent="0.25">
      <c r="B19" s="173" t="s">
        <v>16</v>
      </c>
      <c r="C19" s="11">
        <f>SUM(C5:C18)</f>
        <v>5304</v>
      </c>
      <c r="D19" s="135">
        <f>C19/'1.1. Кол-во ГС'!L21</f>
        <v>0.15152121125553492</v>
      </c>
      <c r="E19" s="11">
        <f>SUM(E5:E18)</f>
        <v>12263</v>
      </c>
      <c r="F19" s="135">
        <f>E19/'1.1. Кол-во ГС'!L21</f>
        <v>0.35032138265962004</v>
      </c>
      <c r="G19" s="11">
        <f>SUM(G5:G18)</f>
        <v>10629</v>
      </c>
      <c r="H19" s="135">
        <f>G19/'1.1. Кол-во ГС'!L21</f>
        <v>0.3036423368090273</v>
      </c>
      <c r="I19" s="11">
        <f>SUM(I5:I18)</f>
        <v>5880</v>
      </c>
      <c r="J19" s="135">
        <f>I19/'1.1. Кол-во ГС'!L21</f>
        <v>0.16797600342808169</v>
      </c>
      <c r="K19" s="11">
        <f>SUM(K5:K18)</f>
        <v>929</v>
      </c>
      <c r="L19" s="135">
        <f>K19/'1.1. Кол-во ГС'!L21</f>
        <v>2.6539065847736038E-2</v>
      </c>
      <c r="M19" s="13">
        <f>AVERAGE(M5:M18)</f>
        <v>41.214285714285715</v>
      </c>
      <c r="P19" s="60" t="b">
        <f>C19+E19+G19+I19+K19='1.1. Кол-во ГС'!L21</f>
        <v>1</v>
      </c>
      <c r="R19" s="11">
        <f>SUM(R5:R18)</f>
        <v>5679</v>
      </c>
      <c r="S19" s="205">
        <f t="shared" si="0"/>
        <v>-375</v>
      </c>
    </row>
  </sheetData>
  <sheetProtection formatCells="0" formatColumns="0" formatRows="0" selectLockedCells="1"/>
  <mergeCells count="1">
    <mergeCell ref="B2:M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3EEB0-0A55-48A4-8B0F-1944BBF0C857}">
  <sheetPr>
    <pageSetUpPr fitToPage="1"/>
  </sheetPr>
  <dimension ref="A2:S21"/>
  <sheetViews>
    <sheetView view="pageBreakPreview" zoomScale="90" zoomScaleNormal="100" zoomScaleSheetLayoutView="90" workbookViewId="0">
      <selection activeCell="B3" sqref="B3"/>
    </sheetView>
  </sheetViews>
  <sheetFormatPr defaultRowHeight="12.75" x14ac:dyDescent="0.2"/>
  <cols>
    <col min="1" max="1" width="1.140625" style="4" customWidth="1"/>
    <col min="2" max="2" width="31.42578125" style="4" customWidth="1"/>
    <col min="3" max="3" width="12.28515625" style="4" customWidth="1"/>
    <col min="4" max="4" width="9.7109375" style="4" customWidth="1"/>
    <col min="5" max="5" width="10.7109375" style="4" customWidth="1"/>
    <col min="6" max="6" width="9.7109375" style="4" customWidth="1"/>
    <col min="7" max="7" width="10.7109375" style="4" customWidth="1"/>
    <col min="8" max="8" width="9.7109375" style="4" customWidth="1"/>
    <col min="9" max="9" width="11.28515625" style="4" customWidth="1"/>
    <col min="10" max="10" width="9.7109375" style="4" customWidth="1"/>
    <col min="11" max="11" width="11.140625" style="4" customWidth="1"/>
    <col min="12" max="12" width="9.7109375" style="4" customWidth="1"/>
    <col min="13" max="13" width="12.85546875" style="4" customWidth="1"/>
    <col min="14" max="14" width="1.5703125" style="4" customWidth="1"/>
    <col min="15" max="15" width="9.140625" style="4"/>
    <col min="16" max="16" width="10.140625" style="4" bestFit="1" customWidth="1"/>
    <col min="17" max="17" width="9.140625" style="4"/>
    <col min="18" max="18" width="12.7109375" style="4" customWidth="1"/>
    <col min="19" max="19" width="14.42578125" style="4" customWidth="1"/>
    <col min="20" max="16384" width="9.140625" style="4"/>
  </cols>
  <sheetData>
    <row r="2" spans="1:19" ht="20.25" x14ac:dyDescent="0.3">
      <c r="B2" s="235" t="s">
        <v>33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</row>
    <row r="3" spans="1:19" ht="15.75" x14ac:dyDescent="0.2">
      <c r="L3" s="10"/>
    </row>
    <row r="4" spans="1:19" ht="56.25" customHeight="1" thickBot="1" x14ac:dyDescent="0.3">
      <c r="B4" s="29" t="s">
        <v>14</v>
      </c>
      <c r="C4" s="29" t="s">
        <v>25</v>
      </c>
      <c r="D4" s="98" t="s">
        <v>26</v>
      </c>
      <c r="E4" s="29" t="s">
        <v>27</v>
      </c>
      <c r="F4" s="98" t="s">
        <v>26</v>
      </c>
      <c r="G4" s="29" t="s">
        <v>28</v>
      </c>
      <c r="H4" s="98" t="s">
        <v>26</v>
      </c>
      <c r="I4" s="29" t="s">
        <v>29</v>
      </c>
      <c r="J4" s="98" t="s">
        <v>26</v>
      </c>
      <c r="K4" s="29" t="s">
        <v>30</v>
      </c>
      <c r="L4" s="98" t="s">
        <v>26</v>
      </c>
      <c r="M4" s="29" t="s">
        <v>31</v>
      </c>
      <c r="R4" s="31" t="s">
        <v>278</v>
      </c>
      <c r="S4" s="203" t="s">
        <v>279</v>
      </c>
    </row>
    <row r="5" spans="1:19" ht="24.95" customHeight="1" thickBot="1" x14ac:dyDescent="0.25">
      <c r="B5" s="174" t="s">
        <v>0</v>
      </c>
      <c r="C5" s="52">
        <v>904</v>
      </c>
      <c r="D5" s="97">
        <f>C5/'1.2. Кол-во МС'!H7</f>
        <v>0.11349654739485247</v>
      </c>
      <c r="E5" s="109">
        <v>2828</v>
      </c>
      <c r="F5" s="97">
        <f>E5/'1.2. Кол-во МС'!H7</f>
        <v>0.35505335844318897</v>
      </c>
      <c r="G5" s="52">
        <v>2461</v>
      </c>
      <c r="H5" s="97">
        <f>G5/'1.2. Кол-во МС'!H7</f>
        <v>0.30897677338355306</v>
      </c>
      <c r="I5" s="52">
        <v>1609</v>
      </c>
      <c r="J5" s="97">
        <f>I5/'1.2. Кол-во МС'!H7</f>
        <v>0.2020087884494664</v>
      </c>
      <c r="K5" s="52">
        <v>163</v>
      </c>
      <c r="L5" s="97">
        <f>K5/'1.2. Кол-во МС'!H7</f>
        <v>2.0464532328939109E-2</v>
      </c>
      <c r="M5" s="15">
        <v>42</v>
      </c>
      <c r="P5" s="60" t="b">
        <f>C5+E5+G5+I5+K5='1.2. Кол-во МС'!H7</f>
        <v>1</v>
      </c>
      <c r="R5" s="52">
        <v>945</v>
      </c>
      <c r="S5" s="204">
        <f>C5-R5</f>
        <v>-41</v>
      </c>
    </row>
    <row r="6" spans="1:19" ht="24.95" customHeight="1" thickBot="1" x14ac:dyDescent="0.25">
      <c r="A6" s="16"/>
      <c r="B6" s="174" t="s">
        <v>1</v>
      </c>
      <c r="C6" s="53">
        <v>185</v>
      </c>
      <c r="D6" s="97">
        <f>C6/'1.2. Кол-во МС'!H8</f>
        <v>0.11649874055415617</v>
      </c>
      <c r="E6" s="109">
        <v>550</v>
      </c>
      <c r="F6" s="97">
        <f>E6/'1.2. Кол-во МС'!H8</f>
        <v>0.34634760705289674</v>
      </c>
      <c r="G6" s="53">
        <v>426</v>
      </c>
      <c r="H6" s="97">
        <f>G6/'1.2. Кол-во МС'!H8</f>
        <v>0.26826196473551639</v>
      </c>
      <c r="I6" s="53">
        <v>379</v>
      </c>
      <c r="J6" s="97">
        <f>I6/'1.2. Кол-во МС'!H8</f>
        <v>0.23866498740554157</v>
      </c>
      <c r="K6" s="53">
        <v>48</v>
      </c>
      <c r="L6" s="97">
        <f>K6/'1.2. Кол-во МС'!H8</f>
        <v>3.0226700251889168E-2</v>
      </c>
      <c r="M6" s="15">
        <v>42</v>
      </c>
      <c r="P6" s="60" t="b">
        <f>C6+E6+G6+I6+K6='1.2. Кол-во МС'!H8</f>
        <v>1</v>
      </c>
      <c r="R6" s="53">
        <v>208</v>
      </c>
      <c r="S6" s="204">
        <f t="shared" ref="S6:S19" si="0">C6-R6</f>
        <v>-23</v>
      </c>
    </row>
    <row r="7" spans="1:19" ht="24.95" customHeight="1" thickBot="1" x14ac:dyDescent="0.25">
      <c r="B7" s="174" t="s">
        <v>2</v>
      </c>
      <c r="C7" s="53">
        <v>193</v>
      </c>
      <c r="D7" s="97">
        <f>C7/'1.2. Кол-во МС'!H9</f>
        <v>0.10052083333333334</v>
      </c>
      <c r="E7" s="109">
        <v>537</v>
      </c>
      <c r="F7" s="97">
        <f>E7/'1.2. Кол-во МС'!H9</f>
        <v>0.27968749999999998</v>
      </c>
      <c r="G7" s="53">
        <v>601</v>
      </c>
      <c r="H7" s="97">
        <f>G7/'1.2. Кол-во МС'!H9</f>
        <v>0.31302083333333336</v>
      </c>
      <c r="I7" s="53">
        <v>495</v>
      </c>
      <c r="J7" s="97">
        <f>I7/'1.2. Кол-во МС'!H9</f>
        <v>0.2578125</v>
      </c>
      <c r="K7" s="53">
        <v>94</v>
      </c>
      <c r="L7" s="97">
        <f>K7/'1.2. Кол-во МС'!H9</f>
        <v>4.8958333333333333E-2</v>
      </c>
      <c r="M7" s="15">
        <v>41</v>
      </c>
      <c r="P7" s="60" t="b">
        <f>C7+E7+G7+I7+K7='1.2. Кол-во МС'!H9</f>
        <v>1</v>
      </c>
      <c r="R7" s="53">
        <v>217</v>
      </c>
      <c r="S7" s="204">
        <f t="shared" si="0"/>
        <v>-24</v>
      </c>
    </row>
    <row r="8" spans="1:19" ht="24.95" customHeight="1" thickBot="1" x14ac:dyDescent="0.25">
      <c r="B8" s="174" t="s">
        <v>3</v>
      </c>
      <c r="C8" s="52">
        <v>937</v>
      </c>
      <c r="D8" s="97">
        <f>C8/'1.2. Кол-во МС'!H10</f>
        <v>0.15495286919133455</v>
      </c>
      <c r="E8" s="109">
        <v>1975</v>
      </c>
      <c r="F8" s="97">
        <f>E8/'1.2. Кол-во МС'!H10</f>
        <v>0.32660823548867207</v>
      </c>
      <c r="G8" s="52">
        <v>1840</v>
      </c>
      <c r="H8" s="97">
        <f>G8/'1.2. Кол-во МС'!H10</f>
        <v>0.30428311559450966</v>
      </c>
      <c r="I8" s="52">
        <v>1163</v>
      </c>
      <c r="J8" s="97">
        <f>I8/'1.2. Кол-во МС'!H10</f>
        <v>0.19232677360674716</v>
      </c>
      <c r="K8" s="52">
        <v>132</v>
      </c>
      <c r="L8" s="97">
        <f>K8/'1.2. Кол-во МС'!H10</f>
        <v>2.1829006118736564E-2</v>
      </c>
      <c r="M8" s="15">
        <v>41</v>
      </c>
      <c r="P8" s="60" t="b">
        <f>C8+E8+G8+I8+K8='1.2. Кол-во МС'!H10</f>
        <v>1</v>
      </c>
      <c r="R8" s="52">
        <v>1017</v>
      </c>
      <c r="S8" s="204">
        <f t="shared" si="0"/>
        <v>-80</v>
      </c>
    </row>
    <row r="9" spans="1:19" ht="24.95" customHeight="1" thickBot="1" x14ac:dyDescent="0.25">
      <c r="B9" s="174" t="s">
        <v>4</v>
      </c>
      <c r="C9" s="53">
        <v>286</v>
      </c>
      <c r="D9" s="97">
        <f>C9/'1.2. Кол-во МС'!H11</f>
        <v>9.3068662544744551E-2</v>
      </c>
      <c r="E9" s="109">
        <v>1026</v>
      </c>
      <c r="F9" s="97">
        <f>E9/'1.2. Кол-во МС'!H11</f>
        <v>0.33387569150667101</v>
      </c>
      <c r="G9" s="53">
        <v>1081</v>
      </c>
      <c r="H9" s="97">
        <f>G9/'1.2. Кол-во МС'!H11</f>
        <v>0.35177351122681416</v>
      </c>
      <c r="I9" s="53">
        <v>610</v>
      </c>
      <c r="J9" s="97">
        <f>I9/'1.2. Кол-во МС'!H11</f>
        <v>0.19850309144158804</v>
      </c>
      <c r="K9" s="53">
        <v>70</v>
      </c>
      <c r="L9" s="97">
        <f>K9/'1.2. Кол-во МС'!H11</f>
        <v>2.2779043280182234E-2</v>
      </c>
      <c r="M9" s="35">
        <v>41</v>
      </c>
      <c r="P9" s="60" t="b">
        <f>C9+E9+G9+I9+K9='1.2. Кол-во МС'!H11</f>
        <v>1</v>
      </c>
      <c r="R9" s="53">
        <v>351</v>
      </c>
      <c r="S9" s="204">
        <f t="shared" si="0"/>
        <v>-65</v>
      </c>
    </row>
    <row r="10" spans="1:19" ht="24.95" customHeight="1" thickBot="1" x14ac:dyDescent="0.35">
      <c r="B10" s="174" t="s">
        <v>5</v>
      </c>
      <c r="C10" s="54">
        <v>294</v>
      </c>
      <c r="D10" s="97">
        <f>C10/'1.2. Кол-во МС'!H12</f>
        <v>0.12727272727272726</v>
      </c>
      <c r="E10" s="110">
        <v>741</v>
      </c>
      <c r="F10" s="97">
        <f>E10/'1.2. Кол-во МС'!H12</f>
        <v>0.32077922077922078</v>
      </c>
      <c r="G10" s="54">
        <v>731</v>
      </c>
      <c r="H10" s="97">
        <f>G10/'1.2. Кол-во МС'!H12</f>
        <v>0.31645021645021643</v>
      </c>
      <c r="I10" s="54">
        <v>462</v>
      </c>
      <c r="J10" s="97">
        <f>I10/'1.2. Кол-во МС'!H12</f>
        <v>0.2</v>
      </c>
      <c r="K10" s="54">
        <v>82</v>
      </c>
      <c r="L10" s="97">
        <f>K10/'1.2. Кол-во МС'!H12</f>
        <v>3.54978354978355E-2</v>
      </c>
      <c r="M10" s="35">
        <v>42</v>
      </c>
      <c r="P10" s="60" t="b">
        <f>C10+E10+G10+I10+K10='1.2. Кол-во МС'!H12</f>
        <v>1</v>
      </c>
      <c r="R10" s="111">
        <v>314</v>
      </c>
      <c r="S10" s="204">
        <f t="shared" si="0"/>
        <v>-20</v>
      </c>
    </row>
    <row r="11" spans="1:19" ht="24.95" customHeight="1" thickBot="1" x14ac:dyDescent="0.25">
      <c r="B11" s="174" t="s">
        <v>6</v>
      </c>
      <c r="C11" s="53">
        <v>827</v>
      </c>
      <c r="D11" s="97">
        <f>C11/'1.2. Кол-во МС'!H13</f>
        <v>0.12147473560517039</v>
      </c>
      <c r="E11" s="109">
        <v>2348</v>
      </c>
      <c r="F11" s="97">
        <f>E11/'1.2. Кол-во МС'!H13</f>
        <v>0.34488836662749706</v>
      </c>
      <c r="G11" s="53">
        <v>2244</v>
      </c>
      <c r="H11" s="97">
        <f>G11/'1.2. Кол-во МС'!H13</f>
        <v>0.32961222091656872</v>
      </c>
      <c r="I11" s="53">
        <v>1223</v>
      </c>
      <c r="J11" s="97">
        <f>I11/'1.2. Кол-во МС'!H13</f>
        <v>0.179641598119859</v>
      </c>
      <c r="K11" s="53">
        <v>166</v>
      </c>
      <c r="L11" s="97">
        <f>K11/'1.2. Кол-во МС'!H13</f>
        <v>2.4383078730904818E-2</v>
      </c>
      <c r="M11" s="15">
        <v>41</v>
      </c>
      <c r="P11" s="60" t="b">
        <f>C11+E11+G11+I11+K11='1.2. Кол-во МС'!H13</f>
        <v>1</v>
      </c>
      <c r="R11" s="53">
        <v>876</v>
      </c>
      <c r="S11" s="204">
        <f t="shared" si="0"/>
        <v>-49</v>
      </c>
    </row>
    <row r="12" spans="1:19" ht="24.95" customHeight="1" thickBot="1" x14ac:dyDescent="0.25">
      <c r="B12" s="174" t="s">
        <v>7</v>
      </c>
      <c r="C12" s="53">
        <v>387</v>
      </c>
      <c r="D12" s="97">
        <f>C12/'1.2. Кол-во МС'!H14</f>
        <v>9.9078341013824886E-2</v>
      </c>
      <c r="E12" s="109">
        <v>1179</v>
      </c>
      <c r="F12" s="97">
        <f>E12/'1.2. Кол-во МС'!H14</f>
        <v>0.30184331797235026</v>
      </c>
      <c r="G12" s="53">
        <v>1239</v>
      </c>
      <c r="H12" s="97">
        <f>G12/'1.2. Кол-во МС'!H14</f>
        <v>0.31720430107526881</v>
      </c>
      <c r="I12" s="53">
        <v>966</v>
      </c>
      <c r="J12" s="97">
        <f>I12/'1.2. Кол-во МС'!H14</f>
        <v>0.24731182795698925</v>
      </c>
      <c r="K12" s="53">
        <v>135</v>
      </c>
      <c r="L12" s="97">
        <f>K12/'1.2. Кол-во МС'!H14</f>
        <v>3.4562211981566823E-2</v>
      </c>
      <c r="M12" s="15">
        <v>43</v>
      </c>
      <c r="P12" s="60" t="b">
        <f>C12+E12+G12+I12+K12='1.2. Кол-во МС'!H14</f>
        <v>1</v>
      </c>
      <c r="R12" s="53">
        <v>407</v>
      </c>
      <c r="S12" s="204">
        <f t="shared" si="0"/>
        <v>-20</v>
      </c>
    </row>
    <row r="13" spans="1:19" ht="24.95" customHeight="1" thickBot="1" x14ac:dyDescent="0.25">
      <c r="B13" s="174" t="s">
        <v>8</v>
      </c>
      <c r="C13" s="53">
        <v>780</v>
      </c>
      <c r="D13" s="97">
        <f>C13/'1.2. Кол-во МС'!H15</f>
        <v>0.10224144710971293</v>
      </c>
      <c r="E13" s="109">
        <v>2268</v>
      </c>
      <c r="F13" s="97">
        <f>E13/'1.2. Кол-во МС'!H15</f>
        <v>0.29728666928824221</v>
      </c>
      <c r="G13" s="53">
        <v>2487</v>
      </c>
      <c r="H13" s="97">
        <f>G13/'1.2. Кол-во МС'!H15</f>
        <v>0.32599292174596933</v>
      </c>
      <c r="I13" s="53">
        <v>1773</v>
      </c>
      <c r="J13" s="97">
        <f>I13/'1.2. Кол-во МС'!H15</f>
        <v>0.23240267400707826</v>
      </c>
      <c r="K13" s="53">
        <v>321</v>
      </c>
      <c r="L13" s="97">
        <f>K13/'1.2. Кол-во МС'!H15</f>
        <v>4.2076287848997244E-2</v>
      </c>
      <c r="M13" s="15">
        <v>44</v>
      </c>
      <c r="P13" s="60" t="b">
        <f>C13+E13+G13+I13+K13='1.2. Кол-во МС'!H15</f>
        <v>1</v>
      </c>
      <c r="R13" s="53">
        <v>811</v>
      </c>
      <c r="S13" s="204">
        <f t="shared" si="0"/>
        <v>-31</v>
      </c>
    </row>
    <row r="14" spans="1:19" ht="24.95" customHeight="1" thickBot="1" x14ac:dyDescent="0.25">
      <c r="B14" s="174" t="s">
        <v>9</v>
      </c>
      <c r="C14" s="53">
        <v>377</v>
      </c>
      <c r="D14" s="97">
        <f>C14/'1.2. Кол-во МС'!H16</f>
        <v>7.7428630108851926E-2</v>
      </c>
      <c r="E14" s="109">
        <v>1521</v>
      </c>
      <c r="F14" s="97">
        <f>E14/'1.2. Кол-во МС'!H16</f>
        <v>0.3123844731977819</v>
      </c>
      <c r="G14" s="53">
        <v>1573</v>
      </c>
      <c r="H14" s="97">
        <f>G14/'1.2. Кол-во МС'!H16</f>
        <v>0.32306428424727868</v>
      </c>
      <c r="I14" s="53">
        <v>1186</v>
      </c>
      <c r="J14" s="97">
        <f>I14/'1.2. Кол-во МС'!H16</f>
        <v>0.24358184432121585</v>
      </c>
      <c r="K14" s="53">
        <v>212</v>
      </c>
      <c r="L14" s="97">
        <f>K14/'1.2. Кол-во МС'!H16</f>
        <v>4.3540768124871634E-2</v>
      </c>
      <c r="M14" s="15">
        <v>44</v>
      </c>
      <c r="P14" s="60" t="b">
        <f>C14+E14+G14+I14+K14='1.2. Кол-во МС'!H16</f>
        <v>1</v>
      </c>
      <c r="R14" s="53">
        <v>406</v>
      </c>
      <c r="S14" s="204">
        <f t="shared" si="0"/>
        <v>-29</v>
      </c>
    </row>
    <row r="15" spans="1:19" ht="24.95" customHeight="1" thickBot="1" x14ac:dyDescent="0.25">
      <c r="B15" s="174" t="s">
        <v>10</v>
      </c>
      <c r="C15" s="53">
        <v>256</v>
      </c>
      <c r="D15" s="97">
        <f>C15/'1.2. Кол-во МС'!H17</f>
        <v>7.9626749611197506E-2</v>
      </c>
      <c r="E15" s="109">
        <v>904</v>
      </c>
      <c r="F15" s="97">
        <f>E15/'1.2. Кол-во МС'!H17</f>
        <v>0.28118195956454123</v>
      </c>
      <c r="G15" s="53">
        <v>1022</v>
      </c>
      <c r="H15" s="97">
        <f>G15/'1.2. Кол-во МС'!H17</f>
        <v>0.31788491446345257</v>
      </c>
      <c r="I15" s="53">
        <v>838</v>
      </c>
      <c r="J15" s="97">
        <f>I15/'1.2. Кол-во МС'!H17</f>
        <v>0.26065318818040434</v>
      </c>
      <c r="K15" s="53">
        <v>195</v>
      </c>
      <c r="L15" s="97">
        <f>K15/'1.2. Кол-во МС'!H17</f>
        <v>6.0653188180404355E-2</v>
      </c>
      <c r="M15" s="15">
        <v>46</v>
      </c>
      <c r="P15" s="60" t="b">
        <f>C15+E15+G15+I15+K15='1.2. Кол-во МС'!H17</f>
        <v>1</v>
      </c>
      <c r="R15" s="53">
        <v>275</v>
      </c>
      <c r="S15" s="204">
        <f t="shared" si="0"/>
        <v>-19</v>
      </c>
    </row>
    <row r="16" spans="1:19" ht="24.95" customHeight="1" thickBot="1" x14ac:dyDescent="0.25">
      <c r="B16" s="174" t="s">
        <v>11</v>
      </c>
      <c r="C16" s="53">
        <v>556</v>
      </c>
      <c r="D16" s="97">
        <f>C16/'1.2. Кол-во МС'!H18</f>
        <v>9.2435577722360759E-2</v>
      </c>
      <c r="E16" s="109">
        <v>1744</v>
      </c>
      <c r="F16" s="97">
        <f>E16/'1.2. Кол-во МС'!H18</f>
        <v>0.28994181213632586</v>
      </c>
      <c r="G16" s="53">
        <v>2099</v>
      </c>
      <c r="H16" s="97">
        <f>G16/'1.2. Кол-во МС'!H18</f>
        <v>0.34896093100581876</v>
      </c>
      <c r="I16" s="53">
        <v>1356</v>
      </c>
      <c r="J16" s="97">
        <f>I16/'1.2. Кол-во МС'!H18</f>
        <v>0.2254364089775561</v>
      </c>
      <c r="K16" s="53">
        <v>260</v>
      </c>
      <c r="L16" s="97">
        <f>K16/'1.2. Кол-во МС'!H18</f>
        <v>4.3225270157938485E-2</v>
      </c>
      <c r="M16" s="15">
        <v>45</v>
      </c>
      <c r="P16" s="60" t="b">
        <f>C16+E16+G16+I16+K16='1.2. Кол-во МС'!H18</f>
        <v>1</v>
      </c>
      <c r="R16" s="53">
        <v>633</v>
      </c>
      <c r="S16" s="204">
        <f t="shared" si="0"/>
        <v>-77</v>
      </c>
    </row>
    <row r="17" spans="2:19" ht="24.95" customHeight="1" thickBot="1" x14ac:dyDescent="0.25">
      <c r="B17" s="174" t="s">
        <v>12</v>
      </c>
      <c r="C17" s="53">
        <v>611</v>
      </c>
      <c r="D17" s="97">
        <f>C17/'1.2. Кол-во МС'!H19</f>
        <v>0.12108600871977804</v>
      </c>
      <c r="E17" s="109">
        <v>1687</v>
      </c>
      <c r="F17" s="97">
        <f>E17/'1.2. Кол-во МС'!H19</f>
        <v>0.33432421720174393</v>
      </c>
      <c r="G17" s="53">
        <v>1522</v>
      </c>
      <c r="H17" s="97">
        <f>G17/'1.2. Кол-во МС'!H19</f>
        <v>0.30162504954419345</v>
      </c>
      <c r="I17" s="53">
        <v>1012</v>
      </c>
      <c r="J17" s="97">
        <f>I17/'1.2. Кол-во МС'!H19</f>
        <v>0.20055489496630996</v>
      </c>
      <c r="K17" s="53">
        <v>214</v>
      </c>
      <c r="L17" s="97">
        <f>K17/'1.2. Кол-во МС'!H19</f>
        <v>4.2409829567974636E-2</v>
      </c>
      <c r="M17" s="15">
        <v>42</v>
      </c>
      <c r="P17" s="60" t="b">
        <f>C17+E17+G17+I17+K17='1.2. Кол-во МС'!H19</f>
        <v>1</v>
      </c>
      <c r="R17" s="53">
        <v>645</v>
      </c>
      <c r="S17" s="204">
        <f t="shared" si="0"/>
        <v>-34</v>
      </c>
    </row>
    <row r="18" spans="2:19" ht="24.95" customHeight="1" thickBot="1" x14ac:dyDescent="0.25">
      <c r="B18" s="174" t="s">
        <v>13</v>
      </c>
      <c r="C18" s="53">
        <v>195</v>
      </c>
      <c r="D18" s="97">
        <f>C18/'1.2. Кол-во МС'!H20</f>
        <v>0.10540540540540541</v>
      </c>
      <c r="E18" s="109">
        <v>582</v>
      </c>
      <c r="F18" s="97">
        <f>E18/'1.2. Кол-во МС'!H20</f>
        <v>0.3145945945945946</v>
      </c>
      <c r="G18" s="53">
        <v>578</v>
      </c>
      <c r="H18" s="97">
        <f>G18/'1.2. Кол-во МС'!H20</f>
        <v>0.31243243243243241</v>
      </c>
      <c r="I18" s="53">
        <v>426</v>
      </c>
      <c r="J18" s="97">
        <f>I18/'1.2. Кол-во МС'!H20</f>
        <v>0.23027027027027028</v>
      </c>
      <c r="K18" s="53">
        <v>69</v>
      </c>
      <c r="L18" s="97">
        <f>K18/'1.2. Кол-во МС'!H20</f>
        <v>3.7297297297297298E-2</v>
      </c>
      <c r="M18" s="15">
        <v>43</v>
      </c>
      <c r="P18" s="60" t="b">
        <f>C18+E18+G18+I18+K18='1.2. Кол-во МС'!H20</f>
        <v>1</v>
      </c>
      <c r="R18" s="53">
        <v>230</v>
      </c>
      <c r="S18" s="204">
        <f t="shared" si="0"/>
        <v>-35</v>
      </c>
    </row>
    <row r="19" spans="2:19" ht="24.95" customHeight="1" thickBot="1" x14ac:dyDescent="0.25">
      <c r="B19" s="173" t="s">
        <v>16</v>
      </c>
      <c r="C19" s="11">
        <f>SUM(C5:C18)</f>
        <v>6788</v>
      </c>
      <c r="D19" s="135">
        <f>C19/'1.2. Кол-во МС'!H21</f>
        <v>0.10905994440963353</v>
      </c>
      <c r="E19" s="11">
        <f>SUM(E5:E18)</f>
        <v>19890</v>
      </c>
      <c r="F19" s="135">
        <f>E19/'1.2. Кол-во МС'!H21</f>
        <v>0.31956427435291851</v>
      </c>
      <c r="G19" s="11">
        <f>SUM(G5:G18)</f>
        <v>19904</v>
      </c>
      <c r="H19" s="135">
        <f>G19/'1.2. Кол-во МС'!H21</f>
        <v>0.3197892064716184</v>
      </c>
      <c r="I19" s="11">
        <f>SUM(I5:I18)</f>
        <v>13498</v>
      </c>
      <c r="J19" s="135">
        <f>I19/'1.2. Кол-во МС'!H21</f>
        <v>0.21686669558651051</v>
      </c>
      <c r="K19" s="11">
        <f>SUM(K5:K18)</f>
        <v>2161</v>
      </c>
      <c r="L19" s="135">
        <f>K19/'1.2. Кол-во МС'!H21</f>
        <v>3.4719879179319096E-2</v>
      </c>
      <c r="M19" s="13">
        <f>SUM(AVERAGE(M5:M18))</f>
        <v>42.642857142857146</v>
      </c>
      <c r="P19" s="60" t="b">
        <f>C19+E19+G19+I19+K19='1.2. Кол-во МС'!H21</f>
        <v>1</v>
      </c>
      <c r="R19" s="11">
        <f>SUM(R5:R18)</f>
        <v>7335</v>
      </c>
      <c r="S19" s="205">
        <f t="shared" si="0"/>
        <v>-547</v>
      </c>
    </row>
    <row r="21" spans="2:19" x14ac:dyDescent="0.2">
      <c r="E21" s="17"/>
      <c r="F21" s="17"/>
    </row>
  </sheetData>
  <sheetProtection formatCells="0" formatColumns="0" formatRows="0" selectLockedCells="1"/>
  <mergeCells count="1">
    <mergeCell ref="B2:M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90" orientation="landscape" r:id="rId1"/>
  <headerFooter alignWithMargins="0"/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2490-37E1-47D1-8CF6-927FE6ADA33F}">
  <sheetPr>
    <pageSetUpPr fitToPage="1"/>
  </sheetPr>
  <dimension ref="B2:Z22"/>
  <sheetViews>
    <sheetView view="pageBreakPreview" topLeftCell="B1" zoomScale="70" zoomScaleNormal="100" zoomScaleSheetLayoutView="70" workbookViewId="0">
      <selection activeCell="Z7" sqref="Z7"/>
    </sheetView>
  </sheetViews>
  <sheetFormatPr defaultRowHeight="12.75" x14ac:dyDescent="0.2"/>
  <cols>
    <col min="1" max="1" width="0.7109375" style="4" customWidth="1"/>
    <col min="2" max="2" width="31.42578125" style="18" customWidth="1"/>
    <col min="3" max="3" width="9.140625" style="4" customWidth="1"/>
    <col min="4" max="4" width="10.140625" style="4" customWidth="1"/>
    <col min="5" max="5" width="7.7109375" style="4" customWidth="1"/>
    <col min="6" max="6" width="9.7109375" style="4" customWidth="1"/>
    <col min="7" max="7" width="9.85546875" style="4" customWidth="1"/>
    <col min="8" max="8" width="9" style="4" customWidth="1"/>
    <col min="9" max="9" width="7.7109375" style="4" customWidth="1"/>
    <col min="10" max="10" width="8.7109375" style="4" customWidth="1"/>
    <col min="11" max="11" width="7.7109375" style="4" customWidth="1"/>
    <col min="12" max="13" width="8.85546875" style="4" customWidth="1"/>
    <col min="14" max="14" width="9.7109375" style="4" customWidth="1"/>
    <col min="15" max="15" width="9" style="4" customWidth="1"/>
    <col min="16" max="16" width="9.5703125" style="4" customWidth="1"/>
    <col min="17" max="17" width="8.85546875" style="4" customWidth="1"/>
    <col min="18" max="18" width="9.5703125" style="4" customWidth="1"/>
    <col min="19" max="19" width="8.5703125" style="4" customWidth="1"/>
    <col min="20" max="20" width="9" style="4" customWidth="1"/>
    <col min="21" max="21" width="10.85546875" style="4" customWidth="1"/>
    <col min="22" max="22" width="7.7109375" style="4" customWidth="1"/>
    <col min="23" max="23" width="5.140625" style="4" customWidth="1"/>
    <col min="24" max="24" width="12.7109375" style="4" customWidth="1"/>
    <col min="25" max="25" width="11" style="4" bestFit="1" customWidth="1"/>
    <col min="26" max="16384" width="9.140625" style="4"/>
  </cols>
  <sheetData>
    <row r="2" spans="2:26" ht="20.25" x14ac:dyDescent="0.3">
      <c r="B2" s="235" t="s">
        <v>42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</row>
    <row r="3" spans="2:26" ht="15.75" x14ac:dyDescent="0.2">
      <c r="U3" s="10"/>
    </row>
    <row r="4" spans="2:26" ht="27.75" customHeight="1" x14ac:dyDescent="0.2">
      <c r="B4" s="256" t="s">
        <v>14</v>
      </c>
      <c r="C4" s="253" t="s">
        <v>34</v>
      </c>
      <c r="D4" s="254"/>
      <c r="E4" s="254"/>
      <c r="F4" s="254"/>
      <c r="G4" s="254"/>
      <c r="H4" s="254"/>
      <c r="I4" s="254"/>
      <c r="J4" s="255"/>
      <c r="K4" s="239" t="s">
        <v>235</v>
      </c>
      <c r="L4" s="240"/>
      <c r="M4" s="240"/>
      <c r="N4" s="240"/>
      <c r="O4" s="240"/>
      <c r="P4" s="240"/>
      <c r="Q4" s="240"/>
      <c r="R4" s="240"/>
      <c r="S4" s="240"/>
      <c r="T4" s="241"/>
      <c r="U4" s="245" t="s">
        <v>41</v>
      </c>
      <c r="V4" s="248" t="s">
        <v>35</v>
      </c>
      <c r="X4" s="58"/>
    </row>
    <row r="5" spans="2:26" ht="26.25" customHeight="1" x14ac:dyDescent="0.2">
      <c r="B5" s="257"/>
      <c r="C5" s="251" t="s">
        <v>15</v>
      </c>
      <c r="D5" s="248" t="s">
        <v>35</v>
      </c>
      <c r="E5" s="253" t="s">
        <v>159</v>
      </c>
      <c r="F5" s="254"/>
      <c r="G5" s="254"/>
      <c r="H5" s="254"/>
      <c r="I5" s="254"/>
      <c r="J5" s="255"/>
      <c r="K5" s="242"/>
      <c r="L5" s="243"/>
      <c r="M5" s="243"/>
      <c r="N5" s="243"/>
      <c r="O5" s="243"/>
      <c r="P5" s="243"/>
      <c r="Q5" s="243"/>
      <c r="R5" s="243"/>
      <c r="S5" s="243"/>
      <c r="T5" s="244"/>
      <c r="U5" s="246"/>
      <c r="V5" s="249"/>
      <c r="X5" s="58"/>
    </row>
    <row r="6" spans="2:26" ht="141" customHeight="1" thickBot="1" x14ac:dyDescent="0.25">
      <c r="B6" s="258"/>
      <c r="C6" s="252"/>
      <c r="D6" s="250"/>
      <c r="E6" s="137" t="s">
        <v>160</v>
      </c>
      <c r="F6" s="138" t="s">
        <v>26</v>
      </c>
      <c r="G6" s="137" t="s">
        <v>161</v>
      </c>
      <c r="H6" s="138" t="s">
        <v>26</v>
      </c>
      <c r="I6" s="137" t="s">
        <v>162</v>
      </c>
      <c r="J6" s="138" t="s">
        <v>26</v>
      </c>
      <c r="K6" s="62" t="s">
        <v>36</v>
      </c>
      <c r="L6" s="99" t="s">
        <v>26</v>
      </c>
      <c r="M6" s="62" t="s">
        <v>37</v>
      </c>
      <c r="N6" s="99" t="s">
        <v>26</v>
      </c>
      <c r="O6" s="62" t="s">
        <v>38</v>
      </c>
      <c r="P6" s="99" t="s">
        <v>26</v>
      </c>
      <c r="Q6" s="62" t="s">
        <v>39</v>
      </c>
      <c r="R6" s="99" t="s">
        <v>26</v>
      </c>
      <c r="S6" s="62" t="s">
        <v>40</v>
      </c>
      <c r="T6" s="99" t="s">
        <v>26</v>
      </c>
      <c r="U6" s="247"/>
      <c r="V6" s="250"/>
      <c r="X6" s="58"/>
    </row>
    <row r="7" spans="2:26" ht="39.950000000000003" customHeight="1" thickBot="1" x14ac:dyDescent="0.25">
      <c r="B7" s="174" t="s">
        <v>0</v>
      </c>
      <c r="C7" s="139">
        <f>E7+G7+I7</f>
        <v>4496</v>
      </c>
      <c r="D7" s="97">
        <f>C7/'1.1. Кол-во ГС'!L7</f>
        <v>0.95517314637773532</v>
      </c>
      <c r="E7" s="109">
        <v>470</v>
      </c>
      <c r="F7" s="97">
        <f>E7/C7</f>
        <v>0.1045373665480427</v>
      </c>
      <c r="G7" s="109">
        <v>3840</v>
      </c>
      <c r="H7" s="68">
        <f>G7/C7</f>
        <v>0.85409252669039148</v>
      </c>
      <c r="I7" s="109">
        <v>186</v>
      </c>
      <c r="J7" s="68">
        <f>I7/C7</f>
        <v>4.1370106761565835E-2</v>
      </c>
      <c r="K7" s="53">
        <v>323</v>
      </c>
      <c r="L7" s="97">
        <f>K7/C7</f>
        <v>7.1841637010676154E-2</v>
      </c>
      <c r="M7" s="53">
        <v>1136</v>
      </c>
      <c r="N7" s="97">
        <f>M7/C7</f>
        <v>0.25266903914590749</v>
      </c>
      <c r="O7" s="53">
        <v>1460</v>
      </c>
      <c r="P7" s="97">
        <f>O7/C7</f>
        <v>0.32473309608540923</v>
      </c>
      <c r="Q7" s="53">
        <v>616</v>
      </c>
      <c r="R7" s="97">
        <f>Q7/C7</f>
        <v>0.13701067615658363</v>
      </c>
      <c r="S7" s="53">
        <v>961</v>
      </c>
      <c r="T7" s="97">
        <f>S7/C7</f>
        <v>0.2137455516014235</v>
      </c>
      <c r="U7" s="53">
        <v>211</v>
      </c>
      <c r="V7" s="97">
        <f>U7/'1.1. Кол-во ГС'!L7</f>
        <v>4.4826853622264712E-2</v>
      </c>
      <c r="X7" s="55" t="b">
        <f>K7+M7+O7+Q7+S7=C7</f>
        <v>1</v>
      </c>
      <c r="Y7" s="224" t="b">
        <f>E7+G7+I7 = C7</f>
        <v>1</v>
      </c>
      <c r="Z7" s="225" t="b">
        <f>U7+C7='1.1. Кол-во ГС'!L7</f>
        <v>1</v>
      </c>
    </row>
    <row r="8" spans="2:26" ht="39.950000000000003" customHeight="1" thickBot="1" x14ac:dyDescent="0.25">
      <c r="B8" s="174" t="s">
        <v>1</v>
      </c>
      <c r="C8" s="139">
        <f t="shared" ref="C8:C21" si="0">E8+G8+I8</f>
        <v>1115</v>
      </c>
      <c r="D8" s="97">
        <f>C8/'1.1. Кол-во ГС'!L8</f>
        <v>0.99910394265232971</v>
      </c>
      <c r="E8" s="109">
        <v>46</v>
      </c>
      <c r="F8" s="97">
        <f t="shared" ref="F8:F21" si="1">E8/C8</f>
        <v>4.1255605381165919E-2</v>
      </c>
      <c r="G8" s="109">
        <v>989</v>
      </c>
      <c r="H8" s="68">
        <f t="shared" ref="H8:H21" si="2">G8/C8</f>
        <v>0.88699551569506729</v>
      </c>
      <c r="I8" s="109">
        <v>80</v>
      </c>
      <c r="J8" s="68">
        <f t="shared" ref="J8:J21" si="3">I8/C8</f>
        <v>7.1748878923766815E-2</v>
      </c>
      <c r="K8" s="53">
        <v>94</v>
      </c>
      <c r="L8" s="97">
        <f t="shared" ref="L8:L21" si="4">K8/C8</f>
        <v>8.4304932735426011E-2</v>
      </c>
      <c r="M8" s="53">
        <v>278</v>
      </c>
      <c r="N8" s="97">
        <f t="shared" ref="N8:N21" si="5">M8/C8</f>
        <v>0.24932735426008967</v>
      </c>
      <c r="O8" s="53">
        <v>327</v>
      </c>
      <c r="P8" s="97">
        <f t="shared" ref="P8:P21" si="6">O8/C8</f>
        <v>0.29327354260089689</v>
      </c>
      <c r="Q8" s="53">
        <v>205</v>
      </c>
      <c r="R8" s="97">
        <f t="shared" ref="R8:R21" si="7">Q8/C8</f>
        <v>0.18385650224215247</v>
      </c>
      <c r="S8" s="53">
        <v>211</v>
      </c>
      <c r="T8" s="97">
        <f t="shared" ref="T8:T21" si="8">S8/C8</f>
        <v>0.18923766816143497</v>
      </c>
      <c r="U8" s="53">
        <v>1</v>
      </c>
      <c r="V8" s="97">
        <f>U8/'1.1. Кол-во ГС'!L8</f>
        <v>8.960573476702509E-4</v>
      </c>
      <c r="X8" s="56" t="b">
        <f t="shared" ref="X8:X21" si="9">K8+M8+O8+Q8+S8=C8</f>
        <v>1</v>
      </c>
      <c r="Y8" s="224" t="b">
        <f t="shared" ref="Y8:Y21" si="10">E8+G8+I8 = C8</f>
        <v>1</v>
      </c>
      <c r="Z8" s="225" t="b">
        <f>U8+C8='1.1. Кол-во ГС'!L8</f>
        <v>1</v>
      </c>
    </row>
    <row r="9" spans="2:26" ht="39.950000000000003" customHeight="1" thickBot="1" x14ac:dyDescent="0.25">
      <c r="B9" s="174" t="s">
        <v>2</v>
      </c>
      <c r="C9" s="139">
        <f t="shared" si="0"/>
        <v>1080</v>
      </c>
      <c r="D9" s="97">
        <f>C9/'1.1. Кол-во ГС'!L9</f>
        <v>0.97472924187725629</v>
      </c>
      <c r="E9" s="109">
        <v>68</v>
      </c>
      <c r="F9" s="97">
        <f t="shared" si="1"/>
        <v>6.2962962962962957E-2</v>
      </c>
      <c r="G9" s="109">
        <v>962</v>
      </c>
      <c r="H9" s="68">
        <f t="shared" si="2"/>
        <v>0.89074074074074072</v>
      </c>
      <c r="I9" s="109">
        <v>50</v>
      </c>
      <c r="J9" s="68">
        <f t="shared" si="3"/>
        <v>4.6296296296296294E-2</v>
      </c>
      <c r="K9" s="53">
        <v>108</v>
      </c>
      <c r="L9" s="97">
        <f t="shared" si="4"/>
        <v>0.1</v>
      </c>
      <c r="M9" s="53">
        <v>350</v>
      </c>
      <c r="N9" s="97">
        <f t="shared" si="5"/>
        <v>0.32407407407407407</v>
      </c>
      <c r="O9" s="53">
        <v>273</v>
      </c>
      <c r="P9" s="97">
        <f t="shared" si="6"/>
        <v>0.25277777777777777</v>
      </c>
      <c r="Q9" s="53">
        <v>117</v>
      </c>
      <c r="R9" s="97">
        <f t="shared" si="7"/>
        <v>0.10833333333333334</v>
      </c>
      <c r="S9" s="53">
        <v>232</v>
      </c>
      <c r="T9" s="97">
        <f t="shared" si="8"/>
        <v>0.21481481481481482</v>
      </c>
      <c r="U9" s="53">
        <v>28</v>
      </c>
      <c r="V9" s="97">
        <f>U9/'1.1. Кол-во ГС'!L9</f>
        <v>2.5270758122743681E-2</v>
      </c>
      <c r="X9" s="56" t="b">
        <f t="shared" si="9"/>
        <v>1</v>
      </c>
      <c r="Y9" s="224" t="b">
        <f t="shared" si="10"/>
        <v>1</v>
      </c>
      <c r="Z9" s="225" t="b">
        <f>U9+C9='1.1. Кол-во ГС'!L9</f>
        <v>1</v>
      </c>
    </row>
    <row r="10" spans="2:26" ht="39.950000000000003" customHeight="1" thickBot="1" x14ac:dyDescent="0.25">
      <c r="B10" s="174" t="s">
        <v>3</v>
      </c>
      <c r="C10" s="139">
        <f t="shared" si="0"/>
        <v>5115</v>
      </c>
      <c r="D10" s="97">
        <f>C10/'1.1. Кол-во ГС'!L10</f>
        <v>0.96673596673596673</v>
      </c>
      <c r="E10" s="109">
        <v>541</v>
      </c>
      <c r="F10" s="97">
        <f t="shared" si="1"/>
        <v>0.10576735092864126</v>
      </c>
      <c r="G10" s="109">
        <v>4436</v>
      </c>
      <c r="H10" s="68">
        <f t="shared" si="2"/>
        <v>0.86725317693059634</v>
      </c>
      <c r="I10" s="109">
        <v>138</v>
      </c>
      <c r="J10" s="68">
        <f t="shared" si="3"/>
        <v>2.6979472140762465E-2</v>
      </c>
      <c r="K10" s="52">
        <v>247</v>
      </c>
      <c r="L10" s="97">
        <f t="shared" si="4"/>
        <v>4.8289345063538609E-2</v>
      </c>
      <c r="M10" s="52">
        <v>1845</v>
      </c>
      <c r="N10" s="97">
        <f t="shared" si="5"/>
        <v>0.36070381231671556</v>
      </c>
      <c r="O10" s="52">
        <v>1120</v>
      </c>
      <c r="P10" s="97">
        <f t="shared" si="6"/>
        <v>0.21896383186705767</v>
      </c>
      <c r="Q10" s="52">
        <v>882</v>
      </c>
      <c r="R10" s="97">
        <f t="shared" si="7"/>
        <v>0.17243401759530791</v>
      </c>
      <c r="S10" s="52">
        <v>1021</v>
      </c>
      <c r="T10" s="97">
        <f t="shared" si="8"/>
        <v>0.19960899315738026</v>
      </c>
      <c r="U10" s="111">
        <v>173</v>
      </c>
      <c r="V10" s="97">
        <f>U10/'1.1. Кол-во ГС'!L10</f>
        <v>3.2697032697032696E-2</v>
      </c>
      <c r="X10" s="56" t="b">
        <f t="shared" si="9"/>
        <v>1</v>
      </c>
      <c r="Y10" s="224" t="b">
        <f t="shared" si="10"/>
        <v>1</v>
      </c>
      <c r="Z10" s="225" t="b">
        <f>U10+C10='1.1. Кол-во ГС'!L10</f>
        <v>0</v>
      </c>
    </row>
    <row r="11" spans="2:26" ht="39.950000000000003" customHeight="1" thickBot="1" x14ac:dyDescent="0.25">
      <c r="B11" s="174" t="s">
        <v>4</v>
      </c>
      <c r="C11" s="139">
        <f t="shared" si="0"/>
        <v>1753</v>
      </c>
      <c r="D11" s="97">
        <f>C11/'1.1. Кол-во ГС'!L11</f>
        <v>0.9826233183856502</v>
      </c>
      <c r="E11" s="109">
        <v>192</v>
      </c>
      <c r="F11" s="97">
        <f t="shared" si="1"/>
        <v>0.10952652595550486</v>
      </c>
      <c r="G11" s="109">
        <v>1445</v>
      </c>
      <c r="H11" s="68">
        <f t="shared" si="2"/>
        <v>0.82430119794637768</v>
      </c>
      <c r="I11" s="109">
        <v>116</v>
      </c>
      <c r="J11" s="68">
        <f t="shared" si="3"/>
        <v>6.6172276098117516E-2</v>
      </c>
      <c r="K11" s="53">
        <v>175</v>
      </c>
      <c r="L11" s="97">
        <f t="shared" si="4"/>
        <v>9.9828864803194528E-2</v>
      </c>
      <c r="M11" s="53">
        <v>492</v>
      </c>
      <c r="N11" s="97">
        <f t="shared" si="5"/>
        <v>0.28066172276098117</v>
      </c>
      <c r="O11" s="53">
        <v>393</v>
      </c>
      <c r="P11" s="97">
        <f t="shared" si="6"/>
        <v>0.22418710781517398</v>
      </c>
      <c r="Q11" s="53">
        <v>276</v>
      </c>
      <c r="R11" s="97">
        <f t="shared" si="7"/>
        <v>0.15744438106103822</v>
      </c>
      <c r="S11" s="53">
        <v>417</v>
      </c>
      <c r="T11" s="97">
        <f t="shared" si="8"/>
        <v>0.2378779235596121</v>
      </c>
      <c r="U11" s="53">
        <v>31</v>
      </c>
      <c r="V11" s="97">
        <f>U11/'1.1. Кол-во ГС'!L11</f>
        <v>1.7376681614349777E-2</v>
      </c>
      <c r="X11" s="56" t="b">
        <f t="shared" si="9"/>
        <v>1</v>
      </c>
      <c r="Y11" s="224" t="b">
        <f t="shared" si="10"/>
        <v>1</v>
      </c>
      <c r="Z11" s="225" t="b">
        <f>U11+C11='1.1. Кол-во ГС'!L11</f>
        <v>1</v>
      </c>
    </row>
    <row r="12" spans="2:26" ht="39.950000000000003" customHeight="1" thickBot="1" x14ac:dyDescent="0.25">
      <c r="B12" s="174" t="s">
        <v>5</v>
      </c>
      <c r="C12" s="139">
        <f t="shared" si="0"/>
        <v>1243</v>
      </c>
      <c r="D12" s="97">
        <f>C12/'1.1. Кол-во ГС'!L12</f>
        <v>0.99519615692554042</v>
      </c>
      <c r="E12" s="109">
        <v>171</v>
      </c>
      <c r="F12" s="97">
        <f t="shared" si="1"/>
        <v>0.13757039420756234</v>
      </c>
      <c r="G12" s="109">
        <v>970</v>
      </c>
      <c r="H12" s="68">
        <f t="shared" si="2"/>
        <v>0.78037007240547063</v>
      </c>
      <c r="I12" s="109">
        <v>102</v>
      </c>
      <c r="J12" s="68">
        <f t="shared" si="3"/>
        <v>8.2059533386967018E-2</v>
      </c>
      <c r="K12" s="111">
        <v>96</v>
      </c>
      <c r="L12" s="97">
        <f t="shared" si="4"/>
        <v>7.7232502011263068E-2</v>
      </c>
      <c r="M12" s="54">
        <v>399</v>
      </c>
      <c r="N12" s="97">
        <f t="shared" si="5"/>
        <v>0.32099758648431215</v>
      </c>
      <c r="O12" s="54">
        <v>429</v>
      </c>
      <c r="P12" s="97">
        <f t="shared" si="6"/>
        <v>0.34513274336283184</v>
      </c>
      <c r="Q12" s="54">
        <v>104</v>
      </c>
      <c r="R12" s="97">
        <f t="shared" si="7"/>
        <v>8.3668543845535001E-2</v>
      </c>
      <c r="S12" s="54">
        <v>215</v>
      </c>
      <c r="T12" s="97">
        <f t="shared" si="8"/>
        <v>0.17296862429605792</v>
      </c>
      <c r="U12" s="54">
        <v>33</v>
      </c>
      <c r="V12" s="97">
        <f>U12/'1.1. Кол-во ГС'!L12</f>
        <v>2.6421136909527621E-2</v>
      </c>
      <c r="X12" s="56" t="b">
        <f t="shared" si="9"/>
        <v>1</v>
      </c>
      <c r="Y12" s="224" t="b">
        <f t="shared" si="10"/>
        <v>1</v>
      </c>
      <c r="Z12" s="225" t="b">
        <f>U12+C12='1.1. Кол-во ГС'!L12</f>
        <v>0</v>
      </c>
    </row>
    <row r="13" spans="2:26" ht="39.950000000000003" customHeight="1" thickBot="1" x14ac:dyDescent="0.25">
      <c r="B13" s="174" t="s">
        <v>6</v>
      </c>
      <c r="C13" s="139">
        <f t="shared" si="0"/>
        <v>2982</v>
      </c>
      <c r="D13" s="97">
        <f>C13/'1.1. Кол-во ГС'!L13</f>
        <v>0.96348949919224558</v>
      </c>
      <c r="E13" s="109">
        <v>555</v>
      </c>
      <c r="F13" s="97">
        <f t="shared" si="1"/>
        <v>0.18611670020120724</v>
      </c>
      <c r="G13" s="109">
        <v>2287</v>
      </c>
      <c r="H13" s="68">
        <f t="shared" si="2"/>
        <v>0.76693494299128107</v>
      </c>
      <c r="I13" s="109">
        <v>140</v>
      </c>
      <c r="J13" s="68">
        <f t="shared" si="3"/>
        <v>4.6948356807511735E-2</v>
      </c>
      <c r="K13" s="53">
        <v>204</v>
      </c>
      <c r="L13" s="97">
        <f t="shared" si="4"/>
        <v>6.8410462776659964E-2</v>
      </c>
      <c r="M13" s="53">
        <v>708</v>
      </c>
      <c r="N13" s="97">
        <f t="shared" si="5"/>
        <v>0.23742454728370221</v>
      </c>
      <c r="O13" s="53">
        <v>811</v>
      </c>
      <c r="P13" s="97">
        <f t="shared" si="6"/>
        <v>0.27196512407780016</v>
      </c>
      <c r="Q13" s="53">
        <v>235</v>
      </c>
      <c r="R13" s="97">
        <f t="shared" si="7"/>
        <v>7.8806170355466124E-2</v>
      </c>
      <c r="S13" s="53">
        <v>1024</v>
      </c>
      <c r="T13" s="97">
        <f t="shared" si="8"/>
        <v>0.34339369550637155</v>
      </c>
      <c r="U13" s="53">
        <v>113</v>
      </c>
      <c r="V13" s="97">
        <f>U13/'1.1. Кол-во ГС'!L13</f>
        <v>3.6510500807754441E-2</v>
      </c>
      <c r="X13" s="56" t="b">
        <f t="shared" si="9"/>
        <v>1</v>
      </c>
      <c r="Y13" s="224" t="b">
        <f t="shared" si="10"/>
        <v>1</v>
      </c>
      <c r="Z13" s="225" t="b">
        <f>U13+C13='1.1. Кол-во ГС'!L13</f>
        <v>1</v>
      </c>
    </row>
    <row r="14" spans="2:26" ht="39.950000000000003" customHeight="1" thickBot="1" x14ac:dyDescent="0.25">
      <c r="B14" s="174" t="s">
        <v>7</v>
      </c>
      <c r="C14" s="139">
        <f t="shared" si="0"/>
        <v>1808</v>
      </c>
      <c r="D14" s="97">
        <f>C14/'1.1. Кол-во ГС'!L14</f>
        <v>0.99559471365638763</v>
      </c>
      <c r="E14" s="109">
        <v>171</v>
      </c>
      <c r="F14" s="97">
        <f t="shared" si="1"/>
        <v>9.4579646017699109E-2</v>
      </c>
      <c r="G14" s="109">
        <v>1548</v>
      </c>
      <c r="H14" s="68">
        <f t="shared" si="2"/>
        <v>0.85619469026548678</v>
      </c>
      <c r="I14" s="109">
        <v>89</v>
      </c>
      <c r="J14" s="68">
        <f t="shared" si="3"/>
        <v>4.9225663716814159E-2</v>
      </c>
      <c r="K14" s="53">
        <v>139</v>
      </c>
      <c r="L14" s="97">
        <f t="shared" si="4"/>
        <v>7.6880530973451322E-2</v>
      </c>
      <c r="M14" s="53">
        <v>470</v>
      </c>
      <c r="N14" s="97">
        <f t="shared" si="5"/>
        <v>0.25995575221238937</v>
      </c>
      <c r="O14" s="53">
        <v>591</v>
      </c>
      <c r="P14" s="97">
        <f t="shared" si="6"/>
        <v>0.32688053097345132</v>
      </c>
      <c r="Q14" s="53">
        <v>258</v>
      </c>
      <c r="R14" s="97">
        <f t="shared" si="7"/>
        <v>0.14269911504424779</v>
      </c>
      <c r="S14" s="53">
        <v>350</v>
      </c>
      <c r="T14" s="97">
        <f t="shared" si="8"/>
        <v>0.19358407079646017</v>
      </c>
      <c r="U14" s="53">
        <v>8</v>
      </c>
      <c r="V14" s="97">
        <f>U14/'1.1. Кол-во ГС'!L14</f>
        <v>4.4052863436123352E-3</v>
      </c>
      <c r="X14" s="56" t="b">
        <f t="shared" si="9"/>
        <v>1</v>
      </c>
      <c r="Y14" s="224" t="b">
        <f t="shared" si="10"/>
        <v>1</v>
      </c>
      <c r="Z14" s="225" t="b">
        <f>U14+C14='1.1. Кол-во ГС'!L14</f>
        <v>1</v>
      </c>
    </row>
    <row r="15" spans="2:26" ht="39.950000000000003" customHeight="1" thickBot="1" x14ac:dyDescent="0.25">
      <c r="B15" s="174" t="s">
        <v>8</v>
      </c>
      <c r="C15" s="139">
        <f t="shared" si="0"/>
        <v>3761</v>
      </c>
      <c r="D15" s="97">
        <f>C15/'1.1. Кол-во ГС'!L15</f>
        <v>0.98843626806833118</v>
      </c>
      <c r="E15" s="109">
        <v>426</v>
      </c>
      <c r="F15" s="97">
        <f t="shared" si="1"/>
        <v>0.11326774793937783</v>
      </c>
      <c r="G15" s="109">
        <v>3155</v>
      </c>
      <c r="H15" s="68">
        <f t="shared" si="2"/>
        <v>0.83887264025525121</v>
      </c>
      <c r="I15" s="109">
        <v>180</v>
      </c>
      <c r="J15" s="68">
        <f t="shared" si="3"/>
        <v>4.7859611805370912E-2</v>
      </c>
      <c r="K15" s="53">
        <v>260</v>
      </c>
      <c r="L15" s="97">
        <f t="shared" si="4"/>
        <v>6.9130550385535755E-2</v>
      </c>
      <c r="M15" s="53">
        <v>750</v>
      </c>
      <c r="N15" s="97">
        <f t="shared" si="5"/>
        <v>0.19941504918904546</v>
      </c>
      <c r="O15" s="53">
        <v>1140</v>
      </c>
      <c r="P15" s="97">
        <f t="shared" si="6"/>
        <v>0.3031108747673491</v>
      </c>
      <c r="Q15" s="53">
        <v>717</v>
      </c>
      <c r="R15" s="97">
        <f t="shared" si="7"/>
        <v>0.19064078702472748</v>
      </c>
      <c r="S15" s="53">
        <v>894</v>
      </c>
      <c r="T15" s="97">
        <f t="shared" si="8"/>
        <v>0.23770273863334221</v>
      </c>
      <c r="U15" s="53">
        <v>44</v>
      </c>
      <c r="V15" s="97">
        <f>U15/'1.1. Кол-во ГС'!L15</f>
        <v>1.1563731931668857E-2</v>
      </c>
      <c r="X15" s="56" t="b">
        <f t="shared" si="9"/>
        <v>1</v>
      </c>
      <c r="Y15" s="224" t="b">
        <f t="shared" si="10"/>
        <v>1</v>
      </c>
      <c r="Z15" s="225" t="b">
        <f>U15+C15='1.1. Кол-во ГС'!L15</f>
        <v>1</v>
      </c>
    </row>
    <row r="16" spans="2:26" ht="39.950000000000003" customHeight="1" thickBot="1" x14ac:dyDescent="0.25">
      <c r="B16" s="174" t="s">
        <v>9</v>
      </c>
      <c r="C16" s="139">
        <f t="shared" si="0"/>
        <v>1957</v>
      </c>
      <c r="D16" s="97">
        <f>C16/'1.1. Кол-во ГС'!L16</f>
        <v>0.98144433299899703</v>
      </c>
      <c r="E16" s="109">
        <v>201</v>
      </c>
      <c r="F16" s="97">
        <f t="shared" si="1"/>
        <v>0.1027082268778743</v>
      </c>
      <c r="G16" s="109">
        <v>1627</v>
      </c>
      <c r="H16" s="68">
        <f t="shared" si="2"/>
        <v>0.83137455288707207</v>
      </c>
      <c r="I16" s="109">
        <v>129</v>
      </c>
      <c r="J16" s="68">
        <f t="shared" si="3"/>
        <v>6.5917220235053656E-2</v>
      </c>
      <c r="K16" s="53">
        <v>183</v>
      </c>
      <c r="L16" s="97">
        <f t="shared" si="4"/>
        <v>9.3510475217169139E-2</v>
      </c>
      <c r="M16" s="53">
        <v>496</v>
      </c>
      <c r="N16" s="97">
        <f t="shared" si="5"/>
        <v>0.25344915687276443</v>
      </c>
      <c r="O16" s="53">
        <v>699</v>
      </c>
      <c r="P16" s="97">
        <f t="shared" si="6"/>
        <v>0.35717935615738378</v>
      </c>
      <c r="Q16" s="53">
        <v>221</v>
      </c>
      <c r="R16" s="97">
        <f t="shared" si="7"/>
        <v>0.11292795094532447</v>
      </c>
      <c r="S16" s="53">
        <v>358</v>
      </c>
      <c r="T16" s="97">
        <f t="shared" si="8"/>
        <v>0.18293306080735819</v>
      </c>
      <c r="U16" s="53">
        <v>37</v>
      </c>
      <c r="V16" s="97">
        <f>U16/'1.1. Кол-во ГС'!L16</f>
        <v>1.8555667001003008E-2</v>
      </c>
      <c r="X16" s="56" t="b">
        <f t="shared" si="9"/>
        <v>1</v>
      </c>
      <c r="Y16" s="224" t="b">
        <f t="shared" si="10"/>
        <v>1</v>
      </c>
      <c r="Z16" s="225" t="b">
        <f>U16+C16='1.1. Кол-во ГС'!L16</f>
        <v>1</v>
      </c>
    </row>
    <row r="17" spans="2:26" ht="39.950000000000003" customHeight="1" thickBot="1" x14ac:dyDescent="0.25">
      <c r="B17" s="174" t="s">
        <v>10</v>
      </c>
      <c r="C17" s="139">
        <f t="shared" si="0"/>
        <v>1462</v>
      </c>
      <c r="D17" s="97">
        <f>C17/'1.1. Кол-во ГС'!L17</f>
        <v>0.99253224711473187</v>
      </c>
      <c r="E17" s="109">
        <v>130</v>
      </c>
      <c r="F17" s="97">
        <f t="shared" si="1"/>
        <v>8.8919288645690833E-2</v>
      </c>
      <c r="G17" s="109">
        <v>1266</v>
      </c>
      <c r="H17" s="68">
        <f t="shared" si="2"/>
        <v>0.86593707250342</v>
      </c>
      <c r="I17" s="109">
        <v>66</v>
      </c>
      <c r="J17" s="68">
        <f t="shared" si="3"/>
        <v>4.5143638850889192E-2</v>
      </c>
      <c r="K17" s="53">
        <v>90</v>
      </c>
      <c r="L17" s="97">
        <f t="shared" si="4"/>
        <v>6.1559507523939808E-2</v>
      </c>
      <c r="M17" s="53">
        <v>362</v>
      </c>
      <c r="N17" s="97">
        <f t="shared" si="5"/>
        <v>0.2476060191518468</v>
      </c>
      <c r="O17" s="53">
        <v>394</v>
      </c>
      <c r="P17" s="97">
        <f t="shared" si="6"/>
        <v>0.26949384404924759</v>
      </c>
      <c r="Q17" s="53">
        <v>224</v>
      </c>
      <c r="R17" s="97">
        <f t="shared" si="7"/>
        <v>0.15321477428180574</v>
      </c>
      <c r="S17" s="53">
        <v>392</v>
      </c>
      <c r="T17" s="97">
        <f t="shared" si="8"/>
        <v>0.26812585499316005</v>
      </c>
      <c r="U17" s="53">
        <v>11</v>
      </c>
      <c r="V17" s="97">
        <f>U17/'1.1. Кол-во ГС'!L17</f>
        <v>7.4677528852681602E-3</v>
      </c>
      <c r="X17" s="56" t="b">
        <f t="shared" si="9"/>
        <v>1</v>
      </c>
      <c r="Y17" s="224" t="b">
        <f t="shared" si="10"/>
        <v>1</v>
      </c>
      <c r="Z17" s="225" t="b">
        <f>U17+C17='1.1. Кол-во ГС'!L17</f>
        <v>1</v>
      </c>
    </row>
    <row r="18" spans="2:26" ht="39.950000000000003" customHeight="1" thickBot="1" x14ac:dyDescent="0.25">
      <c r="B18" s="174" t="s">
        <v>11</v>
      </c>
      <c r="C18" s="139">
        <f t="shared" si="0"/>
        <v>3772</v>
      </c>
      <c r="D18" s="97">
        <f>C18/'1.1. Кол-во ГС'!L18</f>
        <v>0.96668375192209122</v>
      </c>
      <c r="E18" s="109">
        <v>299</v>
      </c>
      <c r="F18" s="97">
        <f t="shared" si="1"/>
        <v>7.926829268292683E-2</v>
      </c>
      <c r="G18" s="109">
        <v>3307</v>
      </c>
      <c r="H18" s="68">
        <f t="shared" si="2"/>
        <v>0.87672322375397671</v>
      </c>
      <c r="I18" s="109">
        <v>166</v>
      </c>
      <c r="J18" s="68">
        <f t="shared" si="3"/>
        <v>4.4008483563096501E-2</v>
      </c>
      <c r="K18" s="53">
        <v>207</v>
      </c>
      <c r="L18" s="97">
        <f t="shared" si="4"/>
        <v>5.4878048780487805E-2</v>
      </c>
      <c r="M18" s="53">
        <v>1012</v>
      </c>
      <c r="N18" s="97">
        <f t="shared" si="5"/>
        <v>0.26829268292682928</v>
      </c>
      <c r="O18" s="53">
        <v>1079</v>
      </c>
      <c r="P18" s="97">
        <f t="shared" si="6"/>
        <v>0.28605514316012726</v>
      </c>
      <c r="Q18" s="53">
        <v>571</v>
      </c>
      <c r="R18" s="97">
        <f t="shared" si="7"/>
        <v>0.15137857900318133</v>
      </c>
      <c r="S18" s="53">
        <v>903</v>
      </c>
      <c r="T18" s="97">
        <f t="shared" si="8"/>
        <v>0.23939554612937433</v>
      </c>
      <c r="U18" s="53">
        <v>130</v>
      </c>
      <c r="V18" s="97">
        <f>U18/'1.1. Кол-во ГС'!L18</f>
        <v>3.3316248077908762E-2</v>
      </c>
      <c r="X18" s="56" t="b">
        <f t="shared" si="9"/>
        <v>1</v>
      </c>
      <c r="Y18" s="224" t="b">
        <f t="shared" si="10"/>
        <v>1</v>
      </c>
      <c r="Z18" s="225" t="b">
        <f>U18+C18='1.1. Кол-во ГС'!L18</f>
        <v>1</v>
      </c>
    </row>
    <row r="19" spans="2:26" ht="39.950000000000003" customHeight="1" thickBot="1" x14ac:dyDescent="0.25">
      <c r="B19" s="174" t="s">
        <v>12</v>
      </c>
      <c r="C19" s="139">
        <f t="shared" si="0"/>
        <v>2321</v>
      </c>
      <c r="D19" s="97">
        <f>C19/'1.1. Кол-во ГС'!L19</f>
        <v>0.99570999570999574</v>
      </c>
      <c r="E19" s="109">
        <v>223</v>
      </c>
      <c r="F19" s="97">
        <f t="shared" si="1"/>
        <v>9.6079276174062908E-2</v>
      </c>
      <c r="G19" s="109">
        <v>1911</v>
      </c>
      <c r="H19" s="68">
        <f t="shared" si="2"/>
        <v>0.82335200344679016</v>
      </c>
      <c r="I19" s="109">
        <v>187</v>
      </c>
      <c r="J19" s="68">
        <f t="shared" si="3"/>
        <v>8.0568720379146919E-2</v>
      </c>
      <c r="K19" s="53">
        <v>192</v>
      </c>
      <c r="L19" s="97">
        <f t="shared" si="4"/>
        <v>8.2722964239551916E-2</v>
      </c>
      <c r="M19" s="53">
        <v>493</v>
      </c>
      <c r="N19" s="97">
        <f t="shared" si="5"/>
        <v>0.21240844463593278</v>
      </c>
      <c r="O19" s="53">
        <v>697</v>
      </c>
      <c r="P19" s="97">
        <f t="shared" si="6"/>
        <v>0.30030159414045671</v>
      </c>
      <c r="Q19" s="53">
        <v>292</v>
      </c>
      <c r="R19" s="97">
        <f t="shared" si="7"/>
        <v>0.12580784144765186</v>
      </c>
      <c r="S19" s="53">
        <v>647</v>
      </c>
      <c r="T19" s="97">
        <f t="shared" si="8"/>
        <v>0.27875915553640673</v>
      </c>
      <c r="U19" s="53">
        <v>10</v>
      </c>
      <c r="V19" s="97">
        <f>U19/'1.1. Кол-во ГС'!L19</f>
        <v>4.2900042900042897E-3</v>
      </c>
      <c r="X19" s="56" t="b">
        <f t="shared" si="9"/>
        <v>1</v>
      </c>
      <c r="Y19" s="224" t="b">
        <f t="shared" si="10"/>
        <v>1</v>
      </c>
      <c r="Z19" s="225" t="b">
        <f>U19+C19='1.1. Кол-во ГС'!L19</f>
        <v>1</v>
      </c>
    </row>
    <row r="20" spans="2:26" ht="39.950000000000003" customHeight="1" thickBot="1" x14ac:dyDescent="0.25">
      <c r="B20" s="174" t="s">
        <v>13</v>
      </c>
      <c r="C20" s="139">
        <f t="shared" si="0"/>
        <v>1313</v>
      </c>
      <c r="D20" s="97">
        <f>C20/'1.1. Кол-во ГС'!L20</f>
        <v>0.98425787106446772</v>
      </c>
      <c r="E20" s="109">
        <v>120</v>
      </c>
      <c r="F20" s="97">
        <f t="shared" si="1"/>
        <v>9.13937547600914E-2</v>
      </c>
      <c r="G20" s="109">
        <v>1134</v>
      </c>
      <c r="H20" s="68">
        <f t="shared" si="2"/>
        <v>0.86367098248286367</v>
      </c>
      <c r="I20" s="109">
        <v>59</v>
      </c>
      <c r="J20" s="68">
        <f t="shared" si="3"/>
        <v>4.4935262757044937E-2</v>
      </c>
      <c r="K20" s="53">
        <v>92</v>
      </c>
      <c r="L20" s="97">
        <f t="shared" si="4"/>
        <v>7.0068545316070069E-2</v>
      </c>
      <c r="M20" s="53">
        <v>389</v>
      </c>
      <c r="N20" s="97">
        <f t="shared" si="5"/>
        <v>0.29626808834729629</v>
      </c>
      <c r="O20" s="53">
        <v>388</v>
      </c>
      <c r="P20" s="97">
        <f t="shared" si="6"/>
        <v>0.2955064737242955</v>
      </c>
      <c r="Q20" s="53">
        <v>123</v>
      </c>
      <c r="R20" s="97">
        <f t="shared" si="7"/>
        <v>9.3678598629093682E-2</v>
      </c>
      <c r="S20" s="53">
        <v>321</v>
      </c>
      <c r="T20" s="97">
        <f t="shared" si="8"/>
        <v>0.24447829398324447</v>
      </c>
      <c r="U20" s="53">
        <v>21</v>
      </c>
      <c r="V20" s="97">
        <f>U20/'1.1. Кол-во ГС'!L20</f>
        <v>1.5742128935532233E-2</v>
      </c>
      <c r="X20" s="56" t="b">
        <f t="shared" si="9"/>
        <v>1</v>
      </c>
      <c r="Y20" s="224" t="b">
        <f t="shared" si="10"/>
        <v>1</v>
      </c>
      <c r="Z20" s="225" t="b">
        <f>U20+C20='1.1. Кол-во ГС'!L20</f>
        <v>1</v>
      </c>
    </row>
    <row r="21" spans="2:26" ht="39.950000000000003" customHeight="1" thickBot="1" x14ac:dyDescent="0.25">
      <c r="B21" s="175" t="s">
        <v>16</v>
      </c>
      <c r="C21" s="140">
        <f t="shared" si="0"/>
        <v>34178</v>
      </c>
      <c r="D21" s="135">
        <f>C21/'1.1. Кол-во ГС'!L21</f>
        <v>0.97637480359948581</v>
      </c>
      <c r="E21" s="114">
        <f>SUM(E7:E20)</f>
        <v>3613</v>
      </c>
      <c r="F21" s="135">
        <f t="shared" si="1"/>
        <v>0.10571127625958218</v>
      </c>
      <c r="G21" s="114">
        <f>SUM(G7:G20)</f>
        <v>28877</v>
      </c>
      <c r="H21" s="141">
        <f t="shared" si="2"/>
        <v>0.84490022821698163</v>
      </c>
      <c r="I21" s="114">
        <f>SUM(I7:I20)</f>
        <v>1688</v>
      </c>
      <c r="J21" s="141">
        <f t="shared" si="3"/>
        <v>4.9388495523436125E-2</v>
      </c>
      <c r="K21" s="11">
        <f>SUM(K7:K20)</f>
        <v>2410</v>
      </c>
      <c r="L21" s="135">
        <f t="shared" si="4"/>
        <v>7.0513195622915331E-2</v>
      </c>
      <c r="M21" s="11">
        <f>SUM(M7:M20)</f>
        <v>9180</v>
      </c>
      <c r="N21" s="135">
        <f t="shared" si="5"/>
        <v>0.26859383228977707</v>
      </c>
      <c r="O21" s="11">
        <f>SUM(O7:O20)</f>
        <v>9801</v>
      </c>
      <c r="P21" s="135">
        <f t="shared" si="6"/>
        <v>0.28676341506232078</v>
      </c>
      <c r="Q21" s="11">
        <f>SUM(Q7:Q20)</f>
        <v>4841</v>
      </c>
      <c r="R21" s="135">
        <f t="shared" si="7"/>
        <v>0.14164082158113406</v>
      </c>
      <c r="S21" s="11">
        <f>SUM(S7:S20)</f>
        <v>7946</v>
      </c>
      <c r="T21" s="135">
        <f t="shared" si="8"/>
        <v>0.23248873544385276</v>
      </c>
      <c r="U21" s="11">
        <f>SUM(U7:U20)</f>
        <v>851</v>
      </c>
      <c r="V21" s="135">
        <f>U21/'1.1. Кол-во ГС'!L21</f>
        <v>2.4310812741036993E-2</v>
      </c>
      <c r="X21" s="57" t="b">
        <f t="shared" si="9"/>
        <v>1</v>
      </c>
      <c r="Y21" s="224" t="b">
        <f t="shared" si="10"/>
        <v>1</v>
      </c>
      <c r="Z21" s="225" t="b">
        <f>U21+C21='1.1. Кол-во ГС'!L21</f>
        <v>0</v>
      </c>
    </row>
    <row r="22" spans="2:26" x14ac:dyDescent="0.2">
      <c r="M22" s="22"/>
    </row>
  </sheetData>
  <sheetProtection formatCells="0" formatColumns="0" formatRows="0" selectLockedCells="1"/>
  <mergeCells count="9">
    <mergeCell ref="K4:T5"/>
    <mergeCell ref="U4:U6"/>
    <mergeCell ref="V4:V6"/>
    <mergeCell ref="B2:V2"/>
    <mergeCell ref="C5:C6"/>
    <mergeCell ref="D5:D6"/>
    <mergeCell ref="E5:J5"/>
    <mergeCell ref="B4:B6"/>
    <mergeCell ref="C4:J4"/>
  </mergeCells>
  <phoneticPr fontId="11" type="noConversion"/>
  <printOptions horizontalCentered="1" verticalCentered="1"/>
  <pageMargins left="0.59055118110236227" right="0.59055118110236227" top="0.6692913385826772" bottom="0.6692913385826772" header="0.51181102362204722" footer="0.51181102362204722"/>
  <pageSetup paperSize="9" scale="61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2E59-689F-4D6D-B56E-FEBD760BB443}">
  <sheetPr>
    <pageSetUpPr fitToPage="1"/>
  </sheetPr>
  <dimension ref="B2:Z21"/>
  <sheetViews>
    <sheetView view="pageBreakPreview" zoomScale="70" zoomScaleNormal="100" zoomScaleSheetLayoutView="70" workbookViewId="0">
      <selection activeCell="B3" sqref="B3"/>
    </sheetView>
  </sheetViews>
  <sheetFormatPr defaultRowHeight="12.75" x14ac:dyDescent="0.2"/>
  <cols>
    <col min="1" max="1" width="0.7109375" style="4" customWidth="1"/>
    <col min="2" max="2" width="31.42578125" style="4" customWidth="1"/>
    <col min="3" max="3" width="10.7109375" style="4" customWidth="1"/>
    <col min="4" max="4" width="10" style="4" customWidth="1"/>
    <col min="5" max="5" width="8.7109375" style="4" customWidth="1"/>
    <col min="6" max="6" width="9.5703125" style="4" customWidth="1"/>
    <col min="7" max="7" width="9.7109375" style="4" customWidth="1"/>
    <col min="8" max="8" width="9.85546875" style="4" customWidth="1"/>
    <col min="9" max="12" width="8.7109375" style="4" customWidth="1"/>
    <col min="13" max="14" width="9.5703125" style="4" customWidth="1"/>
    <col min="15" max="15" width="9" style="4" customWidth="1"/>
    <col min="16" max="16" width="10" style="4" customWidth="1"/>
    <col min="17" max="17" width="8.7109375" style="4" customWidth="1"/>
    <col min="18" max="19" width="9.7109375" style="4" customWidth="1"/>
    <col min="20" max="20" width="9.140625" style="4" customWidth="1"/>
    <col min="21" max="21" width="10.7109375" style="4" customWidth="1"/>
    <col min="22" max="22" width="9.140625" style="4" customWidth="1"/>
    <col min="23" max="23" width="4" style="4" customWidth="1"/>
    <col min="24" max="24" width="13" style="4" customWidth="1"/>
    <col min="25" max="16384" width="9.140625" style="4"/>
  </cols>
  <sheetData>
    <row r="2" spans="2:26" ht="20.25" x14ac:dyDescent="0.3">
      <c r="B2" s="235" t="s">
        <v>43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</row>
    <row r="3" spans="2:26" ht="15.75" x14ac:dyDescent="0.2">
      <c r="U3" s="10"/>
    </row>
    <row r="4" spans="2:26" ht="21" customHeight="1" x14ac:dyDescent="0.2">
      <c r="B4" s="259" t="s">
        <v>14</v>
      </c>
      <c r="C4" s="253" t="s">
        <v>34</v>
      </c>
      <c r="D4" s="254"/>
      <c r="E4" s="254"/>
      <c r="F4" s="254"/>
      <c r="G4" s="254"/>
      <c r="H4" s="254"/>
      <c r="I4" s="254"/>
      <c r="J4" s="255"/>
      <c r="K4" s="239" t="s">
        <v>236</v>
      </c>
      <c r="L4" s="240"/>
      <c r="M4" s="240"/>
      <c r="N4" s="240"/>
      <c r="O4" s="240"/>
      <c r="P4" s="240"/>
      <c r="Q4" s="240"/>
      <c r="R4" s="240"/>
      <c r="S4" s="240"/>
      <c r="T4" s="241"/>
      <c r="U4" s="251" t="s">
        <v>41</v>
      </c>
      <c r="V4" s="248" t="s">
        <v>35</v>
      </c>
      <c r="X4"/>
      <c r="Y4"/>
    </row>
    <row r="5" spans="2:26" ht="22.5" customHeight="1" x14ac:dyDescent="0.2">
      <c r="B5" s="260"/>
      <c r="C5" s="263" t="s">
        <v>15</v>
      </c>
      <c r="D5" s="264" t="s">
        <v>35</v>
      </c>
      <c r="E5" s="253" t="s">
        <v>159</v>
      </c>
      <c r="F5" s="254"/>
      <c r="G5" s="254"/>
      <c r="H5" s="254"/>
      <c r="I5" s="254"/>
      <c r="J5" s="255"/>
      <c r="K5" s="242"/>
      <c r="L5" s="243"/>
      <c r="M5" s="243"/>
      <c r="N5" s="243"/>
      <c r="O5" s="243"/>
      <c r="P5" s="243"/>
      <c r="Q5" s="243"/>
      <c r="R5" s="243"/>
      <c r="S5" s="243"/>
      <c r="T5" s="244"/>
      <c r="U5" s="262"/>
      <c r="V5" s="249"/>
      <c r="X5"/>
      <c r="Y5"/>
    </row>
    <row r="6" spans="2:26" ht="142.5" customHeight="1" thickBot="1" x14ac:dyDescent="0.25">
      <c r="B6" s="261"/>
      <c r="C6" s="263"/>
      <c r="D6" s="264"/>
      <c r="E6" s="137" t="s">
        <v>160</v>
      </c>
      <c r="F6" s="138" t="s">
        <v>26</v>
      </c>
      <c r="G6" s="137" t="s">
        <v>161</v>
      </c>
      <c r="H6" s="138" t="s">
        <v>26</v>
      </c>
      <c r="I6" s="137" t="s">
        <v>162</v>
      </c>
      <c r="J6" s="138" t="s">
        <v>26</v>
      </c>
      <c r="K6" s="62" t="s">
        <v>36</v>
      </c>
      <c r="L6" s="99" t="s">
        <v>26</v>
      </c>
      <c r="M6" s="62" t="s">
        <v>37</v>
      </c>
      <c r="N6" s="99" t="s">
        <v>26</v>
      </c>
      <c r="O6" s="62" t="s">
        <v>38</v>
      </c>
      <c r="P6" s="99" t="s">
        <v>26</v>
      </c>
      <c r="Q6" s="62" t="s">
        <v>39</v>
      </c>
      <c r="R6" s="99" t="s">
        <v>26</v>
      </c>
      <c r="S6" s="62" t="s">
        <v>40</v>
      </c>
      <c r="T6" s="99" t="s">
        <v>26</v>
      </c>
      <c r="U6" s="252"/>
      <c r="V6" s="250"/>
      <c r="X6"/>
      <c r="Y6"/>
    </row>
    <row r="7" spans="2:26" ht="39.950000000000003" customHeight="1" thickBot="1" x14ac:dyDescent="0.25">
      <c r="B7" s="174" t="s">
        <v>0</v>
      </c>
      <c r="C7" s="139">
        <f>E7+G7+I7</f>
        <v>6404</v>
      </c>
      <c r="D7" s="97">
        <f>C7/'1.2. Кол-во МС'!H7</f>
        <v>0.80401757689893283</v>
      </c>
      <c r="E7" s="109">
        <v>683</v>
      </c>
      <c r="F7" s="68">
        <f>E7/C7</f>
        <v>0.10665209244222361</v>
      </c>
      <c r="G7" s="109">
        <v>5567</v>
      </c>
      <c r="H7" s="68">
        <f>G7/C7</f>
        <v>0.86930043722673334</v>
      </c>
      <c r="I7" s="109">
        <v>154</v>
      </c>
      <c r="J7" s="68">
        <f>I7/C7</f>
        <v>2.4047470331043097E-2</v>
      </c>
      <c r="K7" s="53">
        <v>493</v>
      </c>
      <c r="L7" s="97">
        <f>K7/C7</f>
        <v>7.6983135540287323E-2</v>
      </c>
      <c r="M7" s="53">
        <v>2005</v>
      </c>
      <c r="N7" s="97">
        <f>M7/C7</f>
        <v>0.31308557151780136</v>
      </c>
      <c r="O7" s="53">
        <v>1072</v>
      </c>
      <c r="P7" s="97">
        <f>O7/C7</f>
        <v>0.16739537788881947</v>
      </c>
      <c r="Q7" s="53">
        <v>655</v>
      </c>
      <c r="R7" s="97">
        <f>Q7/C7</f>
        <v>0.10227982510930668</v>
      </c>
      <c r="S7" s="53">
        <v>2179</v>
      </c>
      <c r="T7" s="97">
        <f>S7/C7</f>
        <v>0.34025608994378514</v>
      </c>
      <c r="U7" s="53">
        <v>1561</v>
      </c>
      <c r="V7" s="97">
        <f>U7/'1.2. Кол-во МС'!H7</f>
        <v>0.19598242310106717</v>
      </c>
      <c r="W7" s="23"/>
      <c r="X7" s="226" t="b">
        <f>K7+M7+O7+Q7+S7=C7</f>
        <v>1</v>
      </c>
      <c r="Y7" s="227" t="b">
        <f>E7+G7+I7=C7</f>
        <v>1</v>
      </c>
      <c r="Z7" s="227" t="b">
        <f>C7+U7='1.2. Кол-во МС'!H7</f>
        <v>1</v>
      </c>
    </row>
    <row r="8" spans="2:26" ht="39.950000000000003" customHeight="1" thickBot="1" x14ac:dyDescent="0.25">
      <c r="B8" s="174" t="s">
        <v>1</v>
      </c>
      <c r="C8" s="139">
        <f t="shared" ref="C8:C21" si="0">E8+G8+I8</f>
        <v>1415</v>
      </c>
      <c r="D8" s="97">
        <f>C8/'1.2. Кол-во МС'!H8</f>
        <v>0.8910579345088161</v>
      </c>
      <c r="E8" s="109">
        <v>139</v>
      </c>
      <c r="F8" s="68">
        <f t="shared" ref="F8:F21" si="1">E8/C8</f>
        <v>9.8233215547703187E-2</v>
      </c>
      <c r="G8" s="109">
        <v>1223</v>
      </c>
      <c r="H8" s="68">
        <f t="shared" ref="H8:H21" si="2">G8/C8</f>
        <v>0.86431095406360425</v>
      </c>
      <c r="I8" s="109">
        <v>53</v>
      </c>
      <c r="J8" s="68">
        <f t="shared" ref="J8:J21" si="3">I8/C8</f>
        <v>3.7455830388692581E-2</v>
      </c>
      <c r="K8" s="53">
        <v>137</v>
      </c>
      <c r="L8" s="97">
        <f t="shared" ref="L8:L21" si="4">K8/C8</f>
        <v>9.6819787985865727E-2</v>
      </c>
      <c r="M8" s="53">
        <v>471</v>
      </c>
      <c r="N8" s="97">
        <f t="shared" ref="N8:N21" si="5">M8/C8</f>
        <v>0.33286219081272084</v>
      </c>
      <c r="O8" s="53">
        <v>197</v>
      </c>
      <c r="P8" s="97">
        <f t="shared" ref="P8:P21" si="6">O8/C8</f>
        <v>0.13922261484098941</v>
      </c>
      <c r="Q8" s="53">
        <v>148</v>
      </c>
      <c r="R8" s="97">
        <f t="shared" ref="R8:R21" si="7">Q8/C8</f>
        <v>0.10459363957597173</v>
      </c>
      <c r="S8" s="53">
        <v>462</v>
      </c>
      <c r="T8" s="97">
        <f t="shared" ref="T8:T21" si="8">S8/C8</f>
        <v>0.32650176678445231</v>
      </c>
      <c r="U8" s="53">
        <v>173</v>
      </c>
      <c r="V8" s="97">
        <f>U8/'1.2. Кол-во МС'!H8</f>
        <v>0.10894206549118388</v>
      </c>
      <c r="W8" s="23"/>
      <c r="X8" s="224" t="b">
        <f t="shared" ref="X8:X21" si="9">K8+M8+O8+Q8+S8=C8</f>
        <v>1</v>
      </c>
      <c r="Y8" s="227" t="b">
        <f t="shared" ref="Y8:Y21" si="10">E8+G8+I8=C8</f>
        <v>1</v>
      </c>
      <c r="Z8" s="227" t="b">
        <f>C8+U8='1.2. Кол-во МС'!H8</f>
        <v>1</v>
      </c>
    </row>
    <row r="9" spans="2:26" ht="39.950000000000003" customHeight="1" thickBot="1" x14ac:dyDescent="0.25">
      <c r="B9" s="174" t="s">
        <v>2</v>
      </c>
      <c r="C9" s="139">
        <f t="shared" si="0"/>
        <v>1662</v>
      </c>
      <c r="D9" s="97">
        <f>C9/'1.2. Кол-во МС'!H9</f>
        <v>0.86562499999999998</v>
      </c>
      <c r="E9" s="109">
        <v>116</v>
      </c>
      <c r="F9" s="68">
        <f t="shared" si="1"/>
        <v>6.9795427196149215E-2</v>
      </c>
      <c r="G9" s="109">
        <v>1522</v>
      </c>
      <c r="H9" s="68">
        <f t="shared" si="2"/>
        <v>0.91576413959085434</v>
      </c>
      <c r="I9" s="109">
        <v>24</v>
      </c>
      <c r="J9" s="68">
        <f t="shared" si="3"/>
        <v>1.444043321299639E-2</v>
      </c>
      <c r="K9" s="53">
        <v>101</v>
      </c>
      <c r="L9" s="97">
        <f t="shared" si="4"/>
        <v>6.0770156438026475E-2</v>
      </c>
      <c r="M9" s="53">
        <v>646</v>
      </c>
      <c r="N9" s="97">
        <f t="shared" si="5"/>
        <v>0.38868832731648617</v>
      </c>
      <c r="O9" s="53">
        <v>250</v>
      </c>
      <c r="P9" s="97">
        <f t="shared" si="6"/>
        <v>0.15042117930204574</v>
      </c>
      <c r="Q9" s="53">
        <v>131</v>
      </c>
      <c r="R9" s="97">
        <f t="shared" si="7"/>
        <v>7.8820697954271962E-2</v>
      </c>
      <c r="S9" s="53">
        <v>534</v>
      </c>
      <c r="T9" s="97">
        <f t="shared" si="8"/>
        <v>0.32129963898916969</v>
      </c>
      <c r="U9" s="53">
        <v>258</v>
      </c>
      <c r="V9" s="97">
        <f>U9/'1.2. Кол-во МС'!H9</f>
        <v>0.13437499999999999</v>
      </c>
      <c r="W9" s="23"/>
      <c r="X9" s="224" t="b">
        <f t="shared" si="9"/>
        <v>1</v>
      </c>
      <c r="Y9" s="227" t="b">
        <f t="shared" si="10"/>
        <v>1</v>
      </c>
      <c r="Z9" s="227" t="b">
        <f>C9+U9='1.2. Кол-во МС'!H9</f>
        <v>1</v>
      </c>
    </row>
    <row r="10" spans="2:26" ht="39.950000000000003" customHeight="1" thickBot="1" x14ac:dyDescent="0.25">
      <c r="B10" s="174" t="s">
        <v>3</v>
      </c>
      <c r="C10" s="139">
        <f t="shared" si="0"/>
        <v>5489</v>
      </c>
      <c r="D10" s="97">
        <f>C10/'1.2. Кол-во МС'!H10</f>
        <v>0.90772283777079543</v>
      </c>
      <c r="E10" s="109">
        <v>762</v>
      </c>
      <c r="F10" s="68">
        <f t="shared" si="1"/>
        <v>0.13882310074694845</v>
      </c>
      <c r="G10" s="109">
        <v>4640</v>
      </c>
      <c r="H10" s="68">
        <f t="shared" si="2"/>
        <v>0.84532701767170704</v>
      </c>
      <c r="I10" s="109">
        <v>87</v>
      </c>
      <c r="J10" s="68">
        <f t="shared" si="3"/>
        <v>1.5849881581344507E-2</v>
      </c>
      <c r="K10" s="52">
        <v>399</v>
      </c>
      <c r="L10" s="97">
        <f t="shared" si="4"/>
        <v>7.2690836217890326E-2</v>
      </c>
      <c r="M10" s="52">
        <v>1626</v>
      </c>
      <c r="N10" s="97">
        <f t="shared" si="5"/>
        <v>0.29622882127892147</v>
      </c>
      <c r="O10" s="52">
        <v>1056</v>
      </c>
      <c r="P10" s="97">
        <f t="shared" si="6"/>
        <v>0.19238476953907815</v>
      </c>
      <c r="Q10" s="52">
        <v>1146</v>
      </c>
      <c r="R10" s="97">
        <f t="shared" si="7"/>
        <v>0.20878119876115869</v>
      </c>
      <c r="S10" s="52">
        <v>1262</v>
      </c>
      <c r="T10" s="97">
        <f t="shared" si="8"/>
        <v>0.22991437420295135</v>
      </c>
      <c r="U10" s="111">
        <v>494</v>
      </c>
      <c r="V10" s="97">
        <f>U10/'1.2. Кол-во МС'!H10</f>
        <v>8.1693401686786835E-2</v>
      </c>
      <c r="W10" s="23"/>
      <c r="X10" s="224" t="b">
        <f t="shared" si="9"/>
        <v>1</v>
      </c>
      <c r="Y10" s="227" t="b">
        <f t="shared" si="10"/>
        <v>1</v>
      </c>
      <c r="Z10" s="227" t="b">
        <f>C10+U10='1.2. Кол-во МС'!H10</f>
        <v>0</v>
      </c>
    </row>
    <row r="11" spans="2:26" ht="39.950000000000003" customHeight="1" thickBot="1" x14ac:dyDescent="0.25">
      <c r="B11" s="174" t="s">
        <v>4</v>
      </c>
      <c r="C11" s="139">
        <f t="shared" si="0"/>
        <v>2973</v>
      </c>
      <c r="D11" s="97">
        <f>C11/'1.2. Кол-во МС'!H11</f>
        <v>0.96745850959973967</v>
      </c>
      <c r="E11" s="109">
        <v>279</v>
      </c>
      <c r="F11" s="68">
        <f t="shared" si="1"/>
        <v>9.3844601412714432E-2</v>
      </c>
      <c r="G11" s="109">
        <v>2628</v>
      </c>
      <c r="H11" s="68">
        <f t="shared" si="2"/>
        <v>0.88395560040363275</v>
      </c>
      <c r="I11" s="109">
        <v>66</v>
      </c>
      <c r="J11" s="68">
        <f t="shared" si="3"/>
        <v>2.2199798183652877E-2</v>
      </c>
      <c r="K11" s="53">
        <v>340</v>
      </c>
      <c r="L11" s="97">
        <f t="shared" si="4"/>
        <v>0.11436259670366633</v>
      </c>
      <c r="M11" s="53">
        <v>1004</v>
      </c>
      <c r="N11" s="97">
        <f t="shared" si="5"/>
        <v>0.33770602085435586</v>
      </c>
      <c r="O11" s="53">
        <v>446</v>
      </c>
      <c r="P11" s="97">
        <f t="shared" si="6"/>
        <v>0.150016818028927</v>
      </c>
      <c r="Q11" s="53">
        <v>227</v>
      </c>
      <c r="R11" s="97">
        <f t="shared" si="7"/>
        <v>7.6353851328624281E-2</v>
      </c>
      <c r="S11" s="53">
        <v>956</v>
      </c>
      <c r="T11" s="97">
        <f t="shared" si="8"/>
        <v>0.32156071308442652</v>
      </c>
      <c r="U11" s="53">
        <v>100</v>
      </c>
      <c r="V11" s="97">
        <f>U11/'1.2. Кол-во МС'!H11</f>
        <v>3.2541490400260331E-2</v>
      </c>
      <c r="W11" s="23"/>
      <c r="X11" s="224" t="b">
        <f t="shared" si="9"/>
        <v>1</v>
      </c>
      <c r="Y11" s="227" t="b">
        <f t="shared" si="10"/>
        <v>1</v>
      </c>
      <c r="Z11" s="227" t="b">
        <f>C11+U11='1.2. Кол-во МС'!H11</f>
        <v>1</v>
      </c>
    </row>
    <row r="12" spans="2:26" ht="39.950000000000003" customHeight="1" thickBot="1" x14ac:dyDescent="0.25">
      <c r="B12" s="174" t="s">
        <v>5</v>
      </c>
      <c r="C12" s="139">
        <f t="shared" si="0"/>
        <v>2053</v>
      </c>
      <c r="D12" s="97">
        <f>C12/'1.2. Кол-во МС'!H12</f>
        <v>0.88874458874458873</v>
      </c>
      <c r="E12" s="109">
        <v>299</v>
      </c>
      <c r="F12" s="68">
        <f t="shared" si="1"/>
        <v>0.14564052605942523</v>
      </c>
      <c r="G12" s="109">
        <v>1695</v>
      </c>
      <c r="H12" s="68">
        <f t="shared" si="2"/>
        <v>0.82562104237700928</v>
      </c>
      <c r="I12" s="109">
        <v>59</v>
      </c>
      <c r="J12" s="68">
        <f t="shared" si="3"/>
        <v>2.8738431563565515E-2</v>
      </c>
      <c r="K12" s="111">
        <v>172</v>
      </c>
      <c r="L12" s="97">
        <f t="shared" si="4"/>
        <v>8.3779834388699459E-2</v>
      </c>
      <c r="M12" s="54">
        <v>748</v>
      </c>
      <c r="N12" s="97">
        <f t="shared" si="5"/>
        <v>0.3643448611787628</v>
      </c>
      <c r="O12" s="54">
        <v>375</v>
      </c>
      <c r="P12" s="97">
        <f t="shared" si="6"/>
        <v>0.1826595226497808</v>
      </c>
      <c r="Q12" s="54">
        <v>121</v>
      </c>
      <c r="R12" s="97">
        <f t="shared" si="7"/>
        <v>5.8938139308329272E-2</v>
      </c>
      <c r="S12" s="54">
        <v>637</v>
      </c>
      <c r="T12" s="97">
        <f t="shared" si="8"/>
        <v>0.31027764247442768</v>
      </c>
      <c r="U12" s="54">
        <v>257</v>
      </c>
      <c r="V12" s="97">
        <f>U12/'1.2. Кол-во МС'!H12</f>
        <v>0.11125541125541126</v>
      </c>
      <c r="W12" s="23"/>
      <c r="X12" s="224" t="b">
        <f t="shared" si="9"/>
        <v>1</v>
      </c>
      <c r="Y12" s="227" t="b">
        <f t="shared" si="10"/>
        <v>1</v>
      </c>
      <c r="Z12" s="227" t="b">
        <f>C12+U12='1.2. Кол-во МС'!H12</f>
        <v>1</v>
      </c>
    </row>
    <row r="13" spans="2:26" ht="39.950000000000003" customHeight="1" thickBot="1" x14ac:dyDescent="0.25">
      <c r="B13" s="174" t="s">
        <v>6</v>
      </c>
      <c r="C13" s="139">
        <f t="shared" si="0"/>
        <v>6011</v>
      </c>
      <c r="D13" s="97">
        <f>C13/'1.2. Кол-во МС'!H13</f>
        <v>0.88293184488836662</v>
      </c>
      <c r="E13" s="109">
        <v>1092</v>
      </c>
      <c r="F13" s="68">
        <f t="shared" si="1"/>
        <v>0.18166694393611713</v>
      </c>
      <c r="G13" s="109">
        <v>4703</v>
      </c>
      <c r="H13" s="68">
        <f t="shared" si="2"/>
        <v>0.78239893528531024</v>
      </c>
      <c r="I13" s="109">
        <v>216</v>
      </c>
      <c r="J13" s="68">
        <f t="shared" si="3"/>
        <v>3.5934120778572616E-2</v>
      </c>
      <c r="K13" s="53">
        <v>454</v>
      </c>
      <c r="L13" s="97">
        <f t="shared" si="4"/>
        <v>7.5528198303110958E-2</v>
      </c>
      <c r="M13" s="53">
        <v>1927</v>
      </c>
      <c r="N13" s="97">
        <f t="shared" si="5"/>
        <v>0.32057893861254366</v>
      </c>
      <c r="O13" s="53">
        <v>1118</v>
      </c>
      <c r="P13" s="97">
        <f t="shared" si="6"/>
        <v>0.18599234736316753</v>
      </c>
      <c r="Q13" s="53">
        <v>444</v>
      </c>
      <c r="R13" s="97">
        <f t="shared" si="7"/>
        <v>7.3864581600399271E-2</v>
      </c>
      <c r="S13" s="53">
        <v>2068</v>
      </c>
      <c r="T13" s="97">
        <f t="shared" si="8"/>
        <v>0.3440359341207786</v>
      </c>
      <c r="U13" s="53">
        <v>797</v>
      </c>
      <c r="V13" s="97">
        <f>U13/'1.2. Кол-во МС'!H13</f>
        <v>0.11706815511163338</v>
      </c>
      <c r="W13" s="23"/>
      <c r="X13" s="224" t="b">
        <f t="shared" si="9"/>
        <v>1</v>
      </c>
      <c r="Y13" s="227" t="b">
        <f t="shared" si="10"/>
        <v>1</v>
      </c>
      <c r="Z13" s="227" t="b">
        <f>C13+U13='1.2. Кол-во МС'!H13</f>
        <v>1</v>
      </c>
    </row>
    <row r="14" spans="2:26" ht="39.950000000000003" customHeight="1" thickBot="1" x14ac:dyDescent="0.25">
      <c r="B14" s="174" t="s">
        <v>7</v>
      </c>
      <c r="C14" s="139">
        <f t="shared" si="0"/>
        <v>3319</v>
      </c>
      <c r="D14" s="97">
        <f>C14/'1.2. Кол-во МС'!H14</f>
        <v>0.84971838197644645</v>
      </c>
      <c r="E14" s="109">
        <v>463</v>
      </c>
      <c r="F14" s="68">
        <f t="shared" si="1"/>
        <v>0.13949984935221452</v>
      </c>
      <c r="G14" s="109">
        <v>2764</v>
      </c>
      <c r="H14" s="68">
        <f t="shared" si="2"/>
        <v>0.83278095811991559</v>
      </c>
      <c r="I14" s="109">
        <v>92</v>
      </c>
      <c r="J14" s="68">
        <f t="shared" si="3"/>
        <v>2.7719192527869842E-2</v>
      </c>
      <c r="K14" s="53">
        <v>308</v>
      </c>
      <c r="L14" s="97">
        <f t="shared" si="4"/>
        <v>9.2799035854172943E-2</v>
      </c>
      <c r="M14" s="53">
        <v>1312</v>
      </c>
      <c r="N14" s="97">
        <f t="shared" si="5"/>
        <v>0.39529978909310032</v>
      </c>
      <c r="O14" s="53">
        <v>564</v>
      </c>
      <c r="P14" s="97">
        <f t="shared" si="6"/>
        <v>0.16993070201868032</v>
      </c>
      <c r="Q14" s="53">
        <v>206</v>
      </c>
      <c r="R14" s="97">
        <f t="shared" si="7"/>
        <v>6.2066887616752033E-2</v>
      </c>
      <c r="S14" s="53">
        <v>929</v>
      </c>
      <c r="T14" s="97">
        <f t="shared" si="8"/>
        <v>0.27990358541729438</v>
      </c>
      <c r="U14" s="53">
        <v>782</v>
      </c>
      <c r="V14" s="97">
        <f>U14/'1.2. Кол-во МС'!H14</f>
        <v>0.20020481310803892</v>
      </c>
      <c r="W14" s="23"/>
      <c r="X14" s="224" t="b">
        <f t="shared" si="9"/>
        <v>1</v>
      </c>
      <c r="Y14" s="227" t="b">
        <f t="shared" si="10"/>
        <v>1</v>
      </c>
      <c r="Z14" s="227" t="b">
        <f>C14+U14='1.2. Кол-во МС'!H14</f>
        <v>0</v>
      </c>
    </row>
    <row r="15" spans="2:26" ht="39.950000000000003" customHeight="1" thickBot="1" x14ac:dyDescent="0.25">
      <c r="B15" s="174" t="s">
        <v>8</v>
      </c>
      <c r="C15" s="139">
        <f t="shared" si="0"/>
        <v>7361</v>
      </c>
      <c r="D15" s="97">
        <f>C15/'1.2. Кол-во МС'!H15</f>
        <v>0.96487088740332938</v>
      </c>
      <c r="E15" s="109">
        <v>726</v>
      </c>
      <c r="F15" s="68">
        <f t="shared" si="1"/>
        <v>9.862790381741611E-2</v>
      </c>
      <c r="G15" s="109">
        <v>6445</v>
      </c>
      <c r="H15" s="68">
        <f t="shared" si="2"/>
        <v>0.87556038581714446</v>
      </c>
      <c r="I15" s="109">
        <v>190</v>
      </c>
      <c r="J15" s="68">
        <f t="shared" si="3"/>
        <v>2.5811710365439479E-2</v>
      </c>
      <c r="K15" s="53">
        <v>791</v>
      </c>
      <c r="L15" s="97">
        <f t="shared" si="4"/>
        <v>0.10745822578454015</v>
      </c>
      <c r="M15" s="53">
        <v>2676</v>
      </c>
      <c r="N15" s="97">
        <f t="shared" si="5"/>
        <v>0.36353756283113708</v>
      </c>
      <c r="O15" s="53">
        <v>1301</v>
      </c>
      <c r="P15" s="97">
        <f t="shared" si="6"/>
        <v>0.17674229044966716</v>
      </c>
      <c r="Q15" s="53">
        <v>831</v>
      </c>
      <c r="R15" s="97">
        <f t="shared" si="7"/>
        <v>0.11289227007200109</v>
      </c>
      <c r="S15" s="53">
        <v>1762</v>
      </c>
      <c r="T15" s="97">
        <f t="shared" si="8"/>
        <v>0.23936965086265452</v>
      </c>
      <c r="U15" s="53">
        <v>268</v>
      </c>
      <c r="V15" s="97">
        <f>U15/'1.2. Кол-во МС'!H15</f>
        <v>3.5129112596670599E-2</v>
      </c>
      <c r="W15" s="23"/>
      <c r="X15" s="224" t="b">
        <f t="shared" si="9"/>
        <v>1</v>
      </c>
      <c r="Y15" s="227" t="b">
        <f t="shared" si="10"/>
        <v>1</v>
      </c>
      <c r="Z15" s="227" t="b">
        <f>C15+U15='1.2. Кол-во МС'!H15</f>
        <v>1</v>
      </c>
    </row>
    <row r="16" spans="2:26" ht="39.950000000000003" customHeight="1" thickBot="1" x14ac:dyDescent="0.25">
      <c r="B16" s="174" t="s">
        <v>9</v>
      </c>
      <c r="C16" s="139">
        <f t="shared" si="0"/>
        <v>4286</v>
      </c>
      <c r="D16" s="97">
        <f>C16/'1.2. Кол-во МС'!H16</f>
        <v>0.88026288765660299</v>
      </c>
      <c r="E16" s="109">
        <v>479</v>
      </c>
      <c r="F16" s="68">
        <f t="shared" si="1"/>
        <v>0.11175921605226319</v>
      </c>
      <c r="G16" s="109">
        <v>3683</v>
      </c>
      <c r="H16" s="68">
        <f t="shared" si="2"/>
        <v>0.8593093793747083</v>
      </c>
      <c r="I16" s="109">
        <v>124</v>
      </c>
      <c r="J16" s="68">
        <f t="shared" si="3"/>
        <v>2.8931404573028466E-2</v>
      </c>
      <c r="K16" s="53">
        <v>395</v>
      </c>
      <c r="L16" s="97">
        <f t="shared" si="4"/>
        <v>9.2160522631824546E-2</v>
      </c>
      <c r="M16" s="53">
        <v>1570</v>
      </c>
      <c r="N16" s="97">
        <f t="shared" si="5"/>
        <v>0.36630891273915073</v>
      </c>
      <c r="O16" s="53">
        <v>846</v>
      </c>
      <c r="P16" s="97">
        <f t="shared" si="6"/>
        <v>0.19738684087727484</v>
      </c>
      <c r="Q16" s="53">
        <v>363</v>
      </c>
      <c r="R16" s="97">
        <f t="shared" si="7"/>
        <v>8.4694353709752687E-2</v>
      </c>
      <c r="S16" s="53">
        <v>1112</v>
      </c>
      <c r="T16" s="97">
        <f t="shared" si="8"/>
        <v>0.2594493700419972</v>
      </c>
      <c r="U16" s="53">
        <v>583</v>
      </c>
      <c r="V16" s="97">
        <f>U16/'1.2. Кол-во МС'!H16</f>
        <v>0.119737112343397</v>
      </c>
      <c r="W16" s="23"/>
      <c r="X16" s="224" t="b">
        <f t="shared" si="9"/>
        <v>1</v>
      </c>
      <c r="Y16" s="227" t="b">
        <f t="shared" si="10"/>
        <v>1</v>
      </c>
      <c r="Z16" s="227" t="b">
        <f>C16+U16='1.2. Кол-во МС'!H16</f>
        <v>1</v>
      </c>
    </row>
    <row r="17" spans="2:26" ht="39.950000000000003" customHeight="1" thickBot="1" x14ac:dyDescent="0.25">
      <c r="B17" s="174" t="s">
        <v>10</v>
      </c>
      <c r="C17" s="139">
        <f t="shared" si="0"/>
        <v>2954</v>
      </c>
      <c r="D17" s="97">
        <f>C17/'1.2. Кол-во МС'!H17</f>
        <v>0.91881804043545878</v>
      </c>
      <c r="E17" s="109">
        <v>323</v>
      </c>
      <c r="F17" s="68">
        <f t="shared" si="1"/>
        <v>0.10934326337169939</v>
      </c>
      <c r="G17" s="109">
        <v>2505</v>
      </c>
      <c r="H17" s="68">
        <f t="shared" si="2"/>
        <v>0.84800270819228163</v>
      </c>
      <c r="I17" s="109">
        <v>126</v>
      </c>
      <c r="J17" s="68">
        <f t="shared" si="3"/>
        <v>4.2654028436018961E-2</v>
      </c>
      <c r="K17" s="53">
        <v>177</v>
      </c>
      <c r="L17" s="97">
        <f t="shared" si="4"/>
        <v>5.9918754231550443E-2</v>
      </c>
      <c r="M17" s="53">
        <v>994</v>
      </c>
      <c r="N17" s="97">
        <f t="shared" si="5"/>
        <v>0.33649289099526064</v>
      </c>
      <c r="O17" s="53">
        <v>400</v>
      </c>
      <c r="P17" s="97">
        <f t="shared" si="6"/>
        <v>0.13540961408259986</v>
      </c>
      <c r="Q17" s="53">
        <v>439</v>
      </c>
      <c r="R17" s="97">
        <f t="shared" si="7"/>
        <v>0.14861205145565334</v>
      </c>
      <c r="S17" s="53">
        <v>944</v>
      </c>
      <c r="T17" s="97">
        <f t="shared" si="8"/>
        <v>0.3195666892349357</v>
      </c>
      <c r="U17" s="53">
        <v>263</v>
      </c>
      <c r="V17" s="97">
        <f>U17/'1.2. Кол-во МС'!H17</f>
        <v>8.1804043545878696E-2</v>
      </c>
      <c r="W17" s="23"/>
      <c r="X17" s="224" t="b">
        <f t="shared" si="9"/>
        <v>1</v>
      </c>
      <c r="Y17" s="227" t="b">
        <f t="shared" si="10"/>
        <v>1</v>
      </c>
      <c r="Z17" s="227" t="b">
        <f>C17+U17='1.2. Кол-во МС'!H17</f>
        <v>0</v>
      </c>
    </row>
    <row r="18" spans="2:26" ht="39.950000000000003" customHeight="1" thickBot="1" x14ac:dyDescent="0.25">
      <c r="B18" s="174" t="s">
        <v>11</v>
      </c>
      <c r="C18" s="139">
        <f t="shared" si="0"/>
        <v>5668</v>
      </c>
      <c r="D18" s="97">
        <f>C18/'1.2. Кол-во МС'!H18</f>
        <v>0.94231088944305907</v>
      </c>
      <c r="E18" s="109">
        <v>566</v>
      </c>
      <c r="F18" s="68">
        <f t="shared" si="1"/>
        <v>9.985885673959069E-2</v>
      </c>
      <c r="G18" s="109">
        <v>4837</v>
      </c>
      <c r="H18" s="68">
        <f t="shared" si="2"/>
        <v>0.85338743824982355</v>
      </c>
      <c r="I18" s="109">
        <v>265</v>
      </c>
      <c r="J18" s="68">
        <f t="shared" si="3"/>
        <v>4.6753705010585747E-2</v>
      </c>
      <c r="K18" s="53">
        <v>443</v>
      </c>
      <c r="L18" s="97">
        <f t="shared" si="4"/>
        <v>7.8158080451658438E-2</v>
      </c>
      <c r="M18" s="53">
        <v>1819</v>
      </c>
      <c r="N18" s="97">
        <f t="shared" si="5"/>
        <v>0.32092448835568099</v>
      </c>
      <c r="O18" s="53">
        <v>1166</v>
      </c>
      <c r="P18" s="97">
        <f t="shared" si="6"/>
        <v>0.20571630204657729</v>
      </c>
      <c r="Q18" s="53">
        <v>909</v>
      </c>
      <c r="R18" s="97">
        <f t="shared" si="7"/>
        <v>0.16037402964008468</v>
      </c>
      <c r="S18" s="53">
        <v>1331</v>
      </c>
      <c r="T18" s="97">
        <f t="shared" si="8"/>
        <v>0.23482709950599859</v>
      </c>
      <c r="U18" s="53">
        <v>347</v>
      </c>
      <c r="V18" s="97">
        <f>U18/'1.2. Кол-во МС'!H18</f>
        <v>5.7689110556940981E-2</v>
      </c>
      <c r="W18" s="23"/>
      <c r="X18" s="224" t="b">
        <f t="shared" si="9"/>
        <v>1</v>
      </c>
      <c r="Y18" s="227" t="b">
        <f t="shared" si="10"/>
        <v>1</v>
      </c>
      <c r="Z18" s="227" t="b">
        <f>C18+U18='1.2. Кол-во МС'!H18</f>
        <v>1</v>
      </c>
    </row>
    <row r="19" spans="2:26" ht="39.950000000000003" customHeight="1" thickBot="1" x14ac:dyDescent="0.25">
      <c r="B19" s="174" t="s">
        <v>12</v>
      </c>
      <c r="C19" s="139">
        <f t="shared" si="0"/>
        <v>4281</v>
      </c>
      <c r="D19" s="97">
        <f>C19/'1.2. Кол-во МС'!H19</f>
        <v>0.84839476813317483</v>
      </c>
      <c r="E19" s="109">
        <v>443</v>
      </c>
      <c r="F19" s="68">
        <f t="shared" si="1"/>
        <v>0.10348049521139921</v>
      </c>
      <c r="G19" s="109">
        <v>3716</v>
      </c>
      <c r="H19" s="68">
        <f t="shared" si="2"/>
        <v>0.86802149030600328</v>
      </c>
      <c r="I19" s="109">
        <v>122</v>
      </c>
      <c r="J19" s="68">
        <f t="shared" si="3"/>
        <v>2.8498014482597523E-2</v>
      </c>
      <c r="K19" s="53">
        <v>323</v>
      </c>
      <c r="L19" s="97">
        <f t="shared" si="4"/>
        <v>7.544966129409017E-2</v>
      </c>
      <c r="M19" s="53">
        <v>1335</v>
      </c>
      <c r="N19" s="97">
        <f t="shared" si="5"/>
        <v>0.31184302733006308</v>
      </c>
      <c r="O19" s="53">
        <v>837</v>
      </c>
      <c r="P19" s="97">
        <f t="shared" si="6"/>
        <v>0.19551506657323056</v>
      </c>
      <c r="Q19" s="53">
        <v>469</v>
      </c>
      <c r="R19" s="97">
        <f t="shared" si="7"/>
        <v>0.10955384256014949</v>
      </c>
      <c r="S19" s="53">
        <v>1317</v>
      </c>
      <c r="T19" s="97">
        <f t="shared" si="8"/>
        <v>0.30763840224246669</v>
      </c>
      <c r="U19" s="53">
        <v>765</v>
      </c>
      <c r="V19" s="97">
        <f>U19/'1.2. Кол-во МС'!H19</f>
        <v>0.1516052318668252</v>
      </c>
      <c r="W19" s="23"/>
      <c r="X19" s="224" t="b">
        <f t="shared" si="9"/>
        <v>1</v>
      </c>
      <c r="Y19" s="227" t="b">
        <f t="shared" si="10"/>
        <v>1</v>
      </c>
      <c r="Z19" s="227" t="b">
        <f>C19+U19='1.2. Кол-во МС'!H19</f>
        <v>1</v>
      </c>
    </row>
    <row r="20" spans="2:26" ht="39.950000000000003" customHeight="1" thickBot="1" x14ac:dyDescent="0.25">
      <c r="B20" s="174" t="s">
        <v>13</v>
      </c>
      <c r="C20" s="139">
        <f t="shared" si="0"/>
        <v>1718</v>
      </c>
      <c r="D20" s="97">
        <f>C20/'1.2. Кол-во МС'!H20</f>
        <v>0.9286486486486486</v>
      </c>
      <c r="E20" s="109">
        <v>198</v>
      </c>
      <c r="F20" s="68">
        <f t="shared" si="1"/>
        <v>0.11525029103608847</v>
      </c>
      <c r="G20" s="109">
        <v>1402</v>
      </c>
      <c r="H20" s="68">
        <f t="shared" si="2"/>
        <v>0.81606519208381845</v>
      </c>
      <c r="I20" s="109">
        <v>118</v>
      </c>
      <c r="J20" s="68">
        <f t="shared" si="3"/>
        <v>6.8684516880093138E-2</v>
      </c>
      <c r="K20" s="53">
        <v>107</v>
      </c>
      <c r="L20" s="97">
        <f t="shared" si="4"/>
        <v>6.2281722933643771E-2</v>
      </c>
      <c r="M20" s="53">
        <v>556</v>
      </c>
      <c r="N20" s="97">
        <f t="shared" si="5"/>
        <v>0.32363213038416766</v>
      </c>
      <c r="O20" s="53">
        <v>394</v>
      </c>
      <c r="P20" s="97">
        <f t="shared" si="6"/>
        <v>0.22933643771827705</v>
      </c>
      <c r="Q20" s="53">
        <v>180</v>
      </c>
      <c r="R20" s="97">
        <f t="shared" si="7"/>
        <v>0.10477299185098952</v>
      </c>
      <c r="S20" s="53">
        <v>481</v>
      </c>
      <c r="T20" s="97">
        <f t="shared" si="8"/>
        <v>0.27997671711292199</v>
      </c>
      <c r="U20" s="53">
        <v>132</v>
      </c>
      <c r="V20" s="97">
        <f>U20/'1.2. Кол-во МС'!H20</f>
        <v>7.1351351351351358E-2</v>
      </c>
      <c r="W20" s="23"/>
      <c r="X20" s="224" t="b">
        <f t="shared" si="9"/>
        <v>1</v>
      </c>
      <c r="Y20" s="227" t="b">
        <f t="shared" si="10"/>
        <v>1</v>
      </c>
      <c r="Z20" s="227" t="b">
        <f>C20+U20='1.2. Кол-во МС'!H20</f>
        <v>1</v>
      </c>
    </row>
    <row r="21" spans="2:26" ht="39.950000000000003" customHeight="1" x14ac:dyDescent="0.2">
      <c r="B21" s="30" t="s">
        <v>16</v>
      </c>
      <c r="C21" s="140">
        <f t="shared" si="0"/>
        <v>55594</v>
      </c>
      <c r="D21" s="135">
        <f>C21/'1.2. Кол-во МС'!H21</f>
        <v>0.89320544335727259</v>
      </c>
      <c r="E21" s="114">
        <f>SUM(E7:E20)</f>
        <v>6568</v>
      </c>
      <c r="F21" s="141">
        <f t="shared" si="1"/>
        <v>0.11814224556606828</v>
      </c>
      <c r="G21" s="114">
        <f>SUM(G7:G20)</f>
        <v>47330</v>
      </c>
      <c r="H21" s="141">
        <f t="shared" si="2"/>
        <v>0.85135086520128067</v>
      </c>
      <c r="I21" s="114">
        <f>SUM(I7:I20)</f>
        <v>1696</v>
      </c>
      <c r="J21" s="141">
        <f t="shared" si="3"/>
        <v>3.0506889232651005E-2</v>
      </c>
      <c r="K21" s="11">
        <f>SUM(K7:K20)</f>
        <v>4640</v>
      </c>
      <c r="L21" s="135">
        <f t="shared" si="4"/>
        <v>8.3462244127064072E-2</v>
      </c>
      <c r="M21" s="11">
        <f>SUM(M7:M20)</f>
        <v>18689</v>
      </c>
      <c r="N21" s="135">
        <f t="shared" si="5"/>
        <v>0.33616937079540959</v>
      </c>
      <c r="O21" s="11">
        <f>SUM(O7:O20)</f>
        <v>10022</v>
      </c>
      <c r="P21" s="135">
        <f t="shared" si="6"/>
        <v>0.18027125229341295</v>
      </c>
      <c r="Q21" s="11">
        <f>SUM(Q7:Q20)</f>
        <v>6269</v>
      </c>
      <c r="R21" s="135">
        <f t="shared" si="7"/>
        <v>0.11276396733460445</v>
      </c>
      <c r="S21" s="11">
        <f>SUM(S7:S20)</f>
        <v>15974</v>
      </c>
      <c r="T21" s="135">
        <f t="shared" si="8"/>
        <v>0.28733316544950893</v>
      </c>
      <c r="U21" s="11">
        <f>SUM(U7:U20)</f>
        <v>6780</v>
      </c>
      <c r="V21" s="135">
        <f>U21/'1.2. Кол-во МС'!H21</f>
        <v>0.10893141177037644</v>
      </c>
      <c r="W21" s="23"/>
      <c r="X21" s="224" t="b">
        <f t="shared" si="9"/>
        <v>1</v>
      </c>
      <c r="Y21" s="227" t="b">
        <f t="shared" si="10"/>
        <v>1</v>
      </c>
      <c r="Z21" s="227" t="b">
        <f>C21+U21='1.2. Кол-во МС'!H21</f>
        <v>0</v>
      </c>
    </row>
  </sheetData>
  <sheetProtection formatCells="0" formatColumns="0" formatRows="0" selectLockedCells="1"/>
  <mergeCells count="9">
    <mergeCell ref="B2:V2"/>
    <mergeCell ref="B4:B6"/>
    <mergeCell ref="C4:J4"/>
    <mergeCell ref="K4:T5"/>
    <mergeCell ref="U4:U6"/>
    <mergeCell ref="V4:V6"/>
    <mergeCell ref="C5:C6"/>
    <mergeCell ref="D5:D6"/>
    <mergeCell ref="E5:J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34</vt:i4>
      </vt:variant>
      <vt:variant>
        <vt:lpstr>Именованные диапазоны</vt:lpstr>
      </vt:variant>
      <vt:variant>
        <vt:i4>22</vt:i4>
      </vt:variant>
    </vt:vector>
  </HeadingPairs>
  <TitlesOfParts>
    <vt:vector size="56" baseType="lpstr">
      <vt:lpstr>Титульный</vt:lpstr>
      <vt:lpstr>1.1. Кол-во ГС</vt:lpstr>
      <vt:lpstr>1.2. Кол-во МС</vt:lpstr>
      <vt:lpstr>2.1. Гендерный ГС</vt:lpstr>
      <vt:lpstr>2.2. Гендерный МС</vt:lpstr>
      <vt:lpstr>3.1. Возраст ГС</vt:lpstr>
      <vt:lpstr>3.2. Возраст МС</vt:lpstr>
      <vt:lpstr>4.1. Образовательный уровень ГС</vt:lpstr>
      <vt:lpstr>4.2. Образовательный уровень МС</vt:lpstr>
      <vt:lpstr>5.1. Ученая степень ГС</vt:lpstr>
      <vt:lpstr>5.2. Ученая степень МС</vt:lpstr>
      <vt:lpstr>6.1. Стаж ГС</vt:lpstr>
      <vt:lpstr>6.2. Стаж МС</vt:lpstr>
      <vt:lpstr>7. Сменяемость ГС</vt:lpstr>
      <vt:lpstr>8. Кол-во гос.органов</vt:lpstr>
      <vt:lpstr>9. Конкурсы</vt:lpstr>
      <vt:lpstr>10. Участие граждан</vt:lpstr>
      <vt:lpstr>11. Замещение</vt:lpstr>
      <vt:lpstr>12. Наставничество</vt:lpstr>
      <vt:lpstr>13. Резерв</vt:lpstr>
      <vt:lpstr>14. Аттестация</vt:lpstr>
      <vt:lpstr>15. Чины</vt:lpstr>
      <vt:lpstr>16. Целевое обучение</vt:lpstr>
      <vt:lpstr>17.1. Профразвитие</vt:lpstr>
      <vt:lpstr>17.2. Профразвитие</vt:lpstr>
      <vt:lpstr>17.3. ДПО ГС</vt:lpstr>
      <vt:lpstr>17.4. ДПО ГС</vt:lpstr>
      <vt:lpstr>18. ДПО МС</vt:lpstr>
      <vt:lpstr>19. Субсидия</vt:lpstr>
      <vt:lpstr>20. Оклад</vt:lpstr>
      <vt:lpstr>21. Регламенты</vt:lpstr>
      <vt:lpstr>22. Ротация</vt:lpstr>
      <vt:lpstr>23. Федеральные награды </vt:lpstr>
      <vt:lpstr>24. Региональные награды</vt:lpstr>
      <vt:lpstr>'8. Кол-во гос.органов'!Заголовки_для_печати</vt:lpstr>
      <vt:lpstr>'1.1. Кол-во ГС'!Область_печати</vt:lpstr>
      <vt:lpstr>'1.2. Кол-во МС'!Область_печати</vt:lpstr>
      <vt:lpstr>'10. Участие граждан'!Область_печати</vt:lpstr>
      <vt:lpstr>'12. Наставничество'!Область_печати</vt:lpstr>
      <vt:lpstr>'13. Резерв'!Область_печати</vt:lpstr>
      <vt:lpstr>'14. Аттестация'!Область_печати</vt:lpstr>
      <vt:lpstr>'15. Чины'!Область_печати</vt:lpstr>
      <vt:lpstr>'18. ДПО МС'!Область_печати</vt:lpstr>
      <vt:lpstr>'2.1. Гендерный ГС'!Область_печати</vt:lpstr>
      <vt:lpstr>'2.2. Гендерный МС'!Область_печати</vt:lpstr>
      <vt:lpstr>'21. Регламенты'!Область_печати</vt:lpstr>
      <vt:lpstr>'23. Федеральные награды '!Область_печати</vt:lpstr>
      <vt:lpstr>'24. Региональные награды'!Область_печати</vt:lpstr>
      <vt:lpstr>'3.1. Возраст ГС'!Область_печати</vt:lpstr>
      <vt:lpstr>'3.2. Возраст МС'!Область_печати</vt:lpstr>
      <vt:lpstr>'4.1. Образовательный уровень ГС'!Область_печати</vt:lpstr>
      <vt:lpstr>'4.2. Образовательный уровень МС'!Область_печати</vt:lpstr>
      <vt:lpstr>'6.1. Стаж ГС'!Область_печати</vt:lpstr>
      <vt:lpstr>'6.2. Стаж МС'!Область_печати</vt:lpstr>
      <vt:lpstr>'7. Сменяемость ГС'!Область_печати</vt:lpstr>
      <vt:lpstr>'9. Конкурсы'!Область_печати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Владислав Захаров</cp:lastModifiedBy>
  <cp:lastPrinted>2021-08-10T08:18:42Z</cp:lastPrinted>
  <dcterms:created xsi:type="dcterms:W3CDTF">2014-07-01T06:07:04Z</dcterms:created>
  <dcterms:modified xsi:type="dcterms:W3CDTF">2024-11-21T07:28:05Z</dcterms:modified>
</cp:coreProperties>
</file>