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https://stuconestogacon-my.sharepoint.com/personal/vpalan2774_conestogac_on_ca/Documents/Documents/BA Sem 2/Descriptive Analytics/Production Case/"/>
    </mc:Choice>
  </mc:AlternateContent>
  <xr:revisionPtr revIDLastSave="1302" documentId="13_ncr:1_{332B8079-F76B-4E3B-B397-2AD5A85C507D}" xr6:coauthVersionLast="47" xr6:coauthVersionMax="47" xr10:uidLastSave="{E0E3A0FE-9574-405D-82A3-CFA73E20F3BE}"/>
  <bookViews>
    <workbookView xWindow="-108" yWindow="-108" windowWidth="23256" windowHeight="12456" firstSheet="4" activeTab="12" xr2:uid="{F15397FA-DF51-4214-B27E-DFB0A133EBA7}"/>
  </bookViews>
  <sheets>
    <sheet name="ReadMeFirst" sheetId="1" r:id="rId1"/>
    <sheet name="Other Lists" sheetId="2" r:id="rId2"/>
    <sheet name="Inspect DM" sheetId="3" r:id="rId3"/>
    <sheet name="Assigned Data " sheetId="21" r:id="rId4"/>
    <sheet name="A Batches" sheetId="4" r:id="rId5"/>
    <sheet name="B Batches" sheetId="5" r:id="rId6"/>
    <sheet name="WHY" sheetId="6" r:id="rId7"/>
    <sheet name="Why 1" sheetId="18" r:id="rId8"/>
    <sheet name="Why 2" sheetId="23" r:id="rId9"/>
    <sheet name="Why 3" sheetId="16" r:id="rId10"/>
    <sheet name="Why 4" sheetId="25" r:id="rId11"/>
    <sheet name="Why 5" sheetId="26" r:id="rId12"/>
    <sheet name="Dashboard" sheetId="27" r:id="rId13"/>
  </sheets>
  <definedNames>
    <definedName name="_xlnm._FilterDatabase" localSheetId="3" hidden="1">'Assigned Data '!$B$5:$AC$26</definedName>
    <definedName name="_xlnm._FilterDatabase" localSheetId="2" hidden="1">'Inspect DM'!$B$7:$AC$94</definedName>
    <definedName name="NativeTimeline_Date">#N/A</definedName>
    <definedName name="Slicer_Day_of_Week">#N/A</definedName>
    <definedName name="Slicer_LineA_ProdType">#N/A</definedName>
  </definedNames>
  <calcPr calcId="191029"/>
  <pivotCaches>
    <pivotCache cacheId="20" r:id="rId14"/>
    <pivotCache cacheId="1" r:id="rId15"/>
    <pivotCache cacheId="21" r:id="rId16"/>
  </pivotCaches>
  <extLs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9" i="3" l="1"/>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62" i="3"/>
  <c r="R63" i="3"/>
  <c r="R64" i="3"/>
  <c r="R65" i="3"/>
  <c r="R66" i="3"/>
  <c r="R67" i="3"/>
  <c r="R68" i="3"/>
  <c r="R69" i="3"/>
  <c r="R70" i="3"/>
  <c r="R71" i="3"/>
  <c r="R72" i="3"/>
  <c r="R73" i="3"/>
  <c r="R74" i="3"/>
  <c r="R75" i="3"/>
  <c r="R76" i="3"/>
  <c r="R77" i="3"/>
  <c r="R78" i="3"/>
  <c r="R79" i="3"/>
  <c r="R80" i="3"/>
  <c r="R81" i="3"/>
  <c r="R82" i="3"/>
  <c r="R83" i="3"/>
  <c r="R84" i="3"/>
  <c r="R85" i="3"/>
  <c r="R86" i="3"/>
  <c r="R87" i="3"/>
  <c r="R88" i="3"/>
  <c r="R89" i="3"/>
  <c r="R90" i="3"/>
  <c r="R91" i="3"/>
  <c r="R92" i="3"/>
  <c r="R93" i="3"/>
  <c r="R94" i="3"/>
  <c r="R8" i="3"/>
  <c r="BD9" i="3" l="1"/>
  <c r="BD10" i="3"/>
  <c r="BD11" i="3"/>
  <c r="BD12" i="3"/>
  <c r="BD13" i="3"/>
  <c r="BD14" i="3"/>
  <c r="BD15" i="3"/>
  <c r="BD16" i="3"/>
  <c r="BD17" i="3"/>
  <c r="BD18" i="3"/>
  <c r="BD19" i="3"/>
  <c r="BD20" i="3"/>
  <c r="BD21" i="3"/>
  <c r="BD22" i="3"/>
  <c r="BD23" i="3"/>
  <c r="BD24" i="3"/>
  <c r="BD25" i="3"/>
  <c r="BD26" i="3"/>
  <c r="BD27" i="3"/>
  <c r="BD28" i="3"/>
  <c r="BD29" i="3"/>
  <c r="BD30" i="3"/>
  <c r="BD31" i="3"/>
  <c r="BD32" i="3"/>
  <c r="BD33" i="3"/>
  <c r="BD34" i="3"/>
  <c r="BD35" i="3"/>
  <c r="BD36" i="3"/>
  <c r="BD37" i="3"/>
  <c r="BD38" i="3"/>
  <c r="BD39" i="3"/>
  <c r="BD40" i="3"/>
  <c r="BD41" i="3"/>
  <c r="BD42" i="3"/>
  <c r="BD43" i="3"/>
  <c r="BD44" i="3"/>
  <c r="BD45" i="3"/>
  <c r="BD46" i="3"/>
  <c r="BD47" i="3"/>
  <c r="BD48" i="3"/>
  <c r="BD49" i="3"/>
  <c r="BD50" i="3"/>
  <c r="BD51" i="3"/>
  <c r="BD52" i="3"/>
  <c r="BD53" i="3"/>
  <c r="BD54" i="3"/>
  <c r="BD55" i="3"/>
  <c r="BD56" i="3"/>
  <c r="BD57" i="3"/>
  <c r="BD58" i="3"/>
  <c r="BD59" i="3"/>
  <c r="BD60" i="3"/>
  <c r="BD61" i="3"/>
  <c r="BD62" i="3"/>
  <c r="BD63" i="3"/>
  <c r="BD64" i="3"/>
  <c r="BD65" i="3"/>
  <c r="BD66" i="3"/>
  <c r="BD67" i="3"/>
  <c r="BD68" i="3"/>
  <c r="BD69" i="3"/>
  <c r="BD70" i="3"/>
  <c r="BD71" i="3"/>
  <c r="BD72" i="3"/>
  <c r="BD73" i="3"/>
  <c r="BD74" i="3"/>
  <c r="BD75" i="3"/>
  <c r="BD76" i="3"/>
  <c r="BD77" i="3"/>
  <c r="BD78" i="3"/>
  <c r="BD79" i="3"/>
  <c r="BD80" i="3"/>
  <c r="BD81" i="3"/>
  <c r="BD82" i="3"/>
  <c r="BD83" i="3"/>
  <c r="BD84" i="3"/>
  <c r="BD85" i="3"/>
  <c r="BD86" i="3"/>
  <c r="BD87" i="3"/>
  <c r="BD88" i="3"/>
  <c r="BD89" i="3"/>
  <c r="BD90" i="3"/>
  <c r="BD91" i="3"/>
  <c r="BD92" i="3"/>
  <c r="BD93" i="3"/>
  <c r="BD94" i="3"/>
  <c r="BD8" i="3"/>
  <c r="BC9" i="3"/>
  <c r="BC10" i="3"/>
  <c r="BC11" i="3"/>
  <c r="BC12" i="3"/>
  <c r="BC13" i="3"/>
  <c r="BC14" i="3"/>
  <c r="BC15" i="3"/>
  <c r="BC16" i="3"/>
  <c r="BC17" i="3"/>
  <c r="BC18" i="3"/>
  <c r="BC19" i="3"/>
  <c r="BC20" i="3"/>
  <c r="BC21" i="3"/>
  <c r="BC22" i="3"/>
  <c r="BC23" i="3"/>
  <c r="BC24" i="3"/>
  <c r="BC25" i="3"/>
  <c r="BC26" i="3"/>
  <c r="BC27" i="3"/>
  <c r="BC28" i="3"/>
  <c r="BC29" i="3"/>
  <c r="BC30" i="3"/>
  <c r="BC31" i="3"/>
  <c r="BC32" i="3"/>
  <c r="BC33" i="3"/>
  <c r="BC34" i="3"/>
  <c r="BC35" i="3"/>
  <c r="BC36" i="3"/>
  <c r="BC37" i="3"/>
  <c r="BC38" i="3"/>
  <c r="BC39" i="3"/>
  <c r="BC40" i="3"/>
  <c r="BC41" i="3"/>
  <c r="BC42" i="3"/>
  <c r="BC43" i="3"/>
  <c r="BC44" i="3"/>
  <c r="BC45" i="3"/>
  <c r="BC46" i="3"/>
  <c r="BC47" i="3"/>
  <c r="BC48" i="3"/>
  <c r="BC49" i="3"/>
  <c r="BC50" i="3"/>
  <c r="BC51" i="3"/>
  <c r="BC52" i="3"/>
  <c r="BC53" i="3"/>
  <c r="BC54" i="3"/>
  <c r="BC55" i="3"/>
  <c r="BC56" i="3"/>
  <c r="BC57" i="3"/>
  <c r="BC58" i="3"/>
  <c r="BC59" i="3"/>
  <c r="BC60" i="3"/>
  <c r="BC61" i="3"/>
  <c r="BC62" i="3"/>
  <c r="BC63" i="3"/>
  <c r="BC64" i="3"/>
  <c r="BC65" i="3"/>
  <c r="BC66" i="3"/>
  <c r="BC67" i="3"/>
  <c r="BC68" i="3"/>
  <c r="BC69" i="3"/>
  <c r="BC70" i="3"/>
  <c r="BC71" i="3"/>
  <c r="BC72" i="3"/>
  <c r="BC73" i="3"/>
  <c r="BC74" i="3"/>
  <c r="BC75" i="3"/>
  <c r="BC76" i="3"/>
  <c r="BC77" i="3"/>
  <c r="BC78" i="3"/>
  <c r="BC79" i="3"/>
  <c r="BC80" i="3"/>
  <c r="BC81" i="3"/>
  <c r="BC82" i="3"/>
  <c r="BC83" i="3"/>
  <c r="BC84" i="3"/>
  <c r="BC85" i="3"/>
  <c r="BC86" i="3"/>
  <c r="BC87" i="3"/>
  <c r="BC88" i="3"/>
  <c r="BC89" i="3"/>
  <c r="BC90" i="3"/>
  <c r="BC91" i="3"/>
  <c r="BC92" i="3"/>
  <c r="BC93" i="3"/>
  <c r="BC94" i="3"/>
  <c r="BC8" i="3"/>
  <c r="AV9" i="3"/>
  <c r="AV10" i="3"/>
  <c r="AV11" i="3"/>
  <c r="AV12" i="3"/>
  <c r="AV13" i="3"/>
  <c r="AV14" i="3"/>
  <c r="AV15" i="3"/>
  <c r="AV16" i="3"/>
  <c r="AV17" i="3"/>
  <c r="AV18" i="3"/>
  <c r="AV19" i="3"/>
  <c r="AV20" i="3"/>
  <c r="AV21" i="3"/>
  <c r="AV22" i="3"/>
  <c r="AV23" i="3"/>
  <c r="AV24" i="3"/>
  <c r="AV25" i="3"/>
  <c r="AV26" i="3"/>
  <c r="AV27" i="3"/>
  <c r="AV28" i="3"/>
  <c r="AV29" i="3"/>
  <c r="AV30" i="3"/>
  <c r="AV31" i="3"/>
  <c r="AV32" i="3"/>
  <c r="AV33" i="3"/>
  <c r="AV34" i="3"/>
  <c r="AV35" i="3"/>
  <c r="AV36" i="3"/>
  <c r="AV37" i="3"/>
  <c r="AV38" i="3"/>
  <c r="AV39" i="3"/>
  <c r="AV40" i="3"/>
  <c r="AV41" i="3"/>
  <c r="AV42" i="3"/>
  <c r="AV43" i="3"/>
  <c r="AV44" i="3"/>
  <c r="AV45" i="3"/>
  <c r="AV46" i="3"/>
  <c r="AV47" i="3"/>
  <c r="AV48" i="3"/>
  <c r="AV49" i="3"/>
  <c r="AV50" i="3"/>
  <c r="AV51" i="3"/>
  <c r="AV52" i="3"/>
  <c r="AV53" i="3"/>
  <c r="AV54" i="3"/>
  <c r="AV55" i="3"/>
  <c r="AV56" i="3"/>
  <c r="AV57" i="3"/>
  <c r="AV58" i="3"/>
  <c r="AV59" i="3"/>
  <c r="AV60" i="3"/>
  <c r="AV61" i="3"/>
  <c r="AV62" i="3"/>
  <c r="AV63" i="3"/>
  <c r="AV64" i="3"/>
  <c r="AV65" i="3"/>
  <c r="AV66" i="3"/>
  <c r="AV67" i="3"/>
  <c r="AV68" i="3"/>
  <c r="AV69" i="3"/>
  <c r="AV70" i="3"/>
  <c r="AV71" i="3"/>
  <c r="AV72" i="3"/>
  <c r="AV73" i="3"/>
  <c r="AV74" i="3"/>
  <c r="AV75" i="3"/>
  <c r="AV76" i="3"/>
  <c r="AV77" i="3"/>
  <c r="AV78" i="3"/>
  <c r="AV79" i="3"/>
  <c r="AV80" i="3"/>
  <c r="AV81" i="3"/>
  <c r="AV82" i="3"/>
  <c r="AV83" i="3"/>
  <c r="AV84" i="3"/>
  <c r="AV85" i="3"/>
  <c r="AV86" i="3"/>
  <c r="AV87" i="3"/>
  <c r="AV88" i="3"/>
  <c r="AV89" i="3"/>
  <c r="AV90" i="3"/>
  <c r="AV91" i="3"/>
  <c r="AV92" i="3"/>
  <c r="AV93" i="3"/>
  <c r="AV94" i="3"/>
  <c r="AV8" i="3"/>
  <c r="AU9" i="3"/>
  <c r="AU10" i="3"/>
  <c r="AU11" i="3"/>
  <c r="AU12" i="3"/>
  <c r="AU13" i="3"/>
  <c r="AU14" i="3"/>
  <c r="AU15" i="3"/>
  <c r="AU16" i="3"/>
  <c r="AU17" i="3"/>
  <c r="AU18" i="3"/>
  <c r="AU19" i="3"/>
  <c r="AU20" i="3"/>
  <c r="AU21" i="3"/>
  <c r="AU22" i="3"/>
  <c r="AU23" i="3"/>
  <c r="AU24" i="3"/>
  <c r="AU25" i="3"/>
  <c r="AU26" i="3"/>
  <c r="AU27" i="3"/>
  <c r="AU28" i="3"/>
  <c r="AU29" i="3"/>
  <c r="AU30" i="3"/>
  <c r="AU31" i="3"/>
  <c r="AU32" i="3"/>
  <c r="AU33" i="3"/>
  <c r="AU34" i="3"/>
  <c r="AU35" i="3"/>
  <c r="AU36" i="3"/>
  <c r="AU37" i="3"/>
  <c r="AU38" i="3"/>
  <c r="AU39" i="3"/>
  <c r="AU40" i="3"/>
  <c r="AU41" i="3"/>
  <c r="AU42"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8" i="3"/>
  <c r="AT9" i="3"/>
  <c r="AW9" i="3" s="1"/>
  <c r="AT10" i="3"/>
  <c r="AW10" i="3" s="1"/>
  <c r="AT11" i="3"/>
  <c r="AW11" i="3" s="1"/>
  <c r="AT12" i="3"/>
  <c r="AW12" i="3" s="1"/>
  <c r="AT13" i="3"/>
  <c r="AW13" i="3" s="1"/>
  <c r="AT14" i="3"/>
  <c r="AW14" i="3" s="1"/>
  <c r="AT15" i="3"/>
  <c r="AW15" i="3" s="1"/>
  <c r="AT16" i="3"/>
  <c r="AW16" i="3" s="1"/>
  <c r="AT17" i="3"/>
  <c r="AW17" i="3" s="1"/>
  <c r="AT18" i="3"/>
  <c r="AW18" i="3" s="1"/>
  <c r="AT19" i="3"/>
  <c r="AW19" i="3" s="1"/>
  <c r="AT20" i="3"/>
  <c r="AW20" i="3" s="1"/>
  <c r="AT21" i="3"/>
  <c r="AW21" i="3" s="1"/>
  <c r="AT22" i="3"/>
  <c r="AW22" i="3" s="1"/>
  <c r="AT23" i="3"/>
  <c r="AW23" i="3" s="1"/>
  <c r="AT24" i="3"/>
  <c r="AW24" i="3" s="1"/>
  <c r="AT25" i="3"/>
  <c r="AW25" i="3" s="1"/>
  <c r="AT26" i="3"/>
  <c r="AW26" i="3" s="1"/>
  <c r="AT27" i="3"/>
  <c r="AW27" i="3" s="1"/>
  <c r="AT28" i="3"/>
  <c r="AW28" i="3" s="1"/>
  <c r="AT29" i="3"/>
  <c r="AW29" i="3" s="1"/>
  <c r="AT30" i="3"/>
  <c r="AW30" i="3" s="1"/>
  <c r="AT31" i="3"/>
  <c r="AW31" i="3" s="1"/>
  <c r="AT32" i="3"/>
  <c r="AW32" i="3" s="1"/>
  <c r="AT33" i="3"/>
  <c r="AW33" i="3" s="1"/>
  <c r="AT34" i="3"/>
  <c r="AW34" i="3" s="1"/>
  <c r="AT35" i="3"/>
  <c r="AW35" i="3" s="1"/>
  <c r="AT36" i="3"/>
  <c r="AW36" i="3" s="1"/>
  <c r="AT37" i="3"/>
  <c r="AW37" i="3" s="1"/>
  <c r="AT38" i="3"/>
  <c r="AW38" i="3" s="1"/>
  <c r="AT39" i="3"/>
  <c r="AW39" i="3" s="1"/>
  <c r="AT40" i="3"/>
  <c r="AW40" i="3" s="1"/>
  <c r="AT41" i="3"/>
  <c r="AW41" i="3" s="1"/>
  <c r="AT42" i="3"/>
  <c r="AW42" i="3" s="1"/>
  <c r="AT43" i="3"/>
  <c r="AW43" i="3" s="1"/>
  <c r="AT44" i="3"/>
  <c r="AW44" i="3" s="1"/>
  <c r="AT45" i="3"/>
  <c r="AW45" i="3" s="1"/>
  <c r="AT46" i="3"/>
  <c r="AW46" i="3" s="1"/>
  <c r="AT47" i="3"/>
  <c r="AW47" i="3" s="1"/>
  <c r="AT48" i="3"/>
  <c r="AW48" i="3" s="1"/>
  <c r="AT49" i="3"/>
  <c r="AW49" i="3" s="1"/>
  <c r="AT50" i="3"/>
  <c r="AW50" i="3" s="1"/>
  <c r="AT51" i="3"/>
  <c r="AW51" i="3" s="1"/>
  <c r="AT52" i="3"/>
  <c r="AW52" i="3" s="1"/>
  <c r="AT53" i="3"/>
  <c r="AW53" i="3" s="1"/>
  <c r="AT54" i="3"/>
  <c r="AW54" i="3" s="1"/>
  <c r="AT55" i="3"/>
  <c r="AW55" i="3" s="1"/>
  <c r="AT56" i="3"/>
  <c r="AW56" i="3" s="1"/>
  <c r="AT57" i="3"/>
  <c r="AW57" i="3" s="1"/>
  <c r="AT58" i="3"/>
  <c r="AW58" i="3" s="1"/>
  <c r="AT59" i="3"/>
  <c r="AW59" i="3" s="1"/>
  <c r="AT60" i="3"/>
  <c r="AW60" i="3" s="1"/>
  <c r="AT61" i="3"/>
  <c r="AW61" i="3" s="1"/>
  <c r="AT62" i="3"/>
  <c r="AW62" i="3" s="1"/>
  <c r="AT63" i="3"/>
  <c r="AW63" i="3" s="1"/>
  <c r="AT64" i="3"/>
  <c r="AW64" i="3" s="1"/>
  <c r="AT65" i="3"/>
  <c r="AW65" i="3" s="1"/>
  <c r="AT66" i="3"/>
  <c r="AW66" i="3" s="1"/>
  <c r="AT67" i="3"/>
  <c r="AW67" i="3" s="1"/>
  <c r="AT68" i="3"/>
  <c r="AW68" i="3" s="1"/>
  <c r="AT69" i="3"/>
  <c r="AW69" i="3" s="1"/>
  <c r="AT70" i="3"/>
  <c r="AW70" i="3" s="1"/>
  <c r="AT71" i="3"/>
  <c r="AW71" i="3" s="1"/>
  <c r="AT72" i="3"/>
  <c r="AW72" i="3" s="1"/>
  <c r="AT73" i="3"/>
  <c r="AW73" i="3" s="1"/>
  <c r="AT74" i="3"/>
  <c r="AW74" i="3" s="1"/>
  <c r="AT75" i="3"/>
  <c r="AW75" i="3" s="1"/>
  <c r="AT76" i="3"/>
  <c r="AW76" i="3" s="1"/>
  <c r="AT77" i="3"/>
  <c r="AW77" i="3" s="1"/>
  <c r="AT78" i="3"/>
  <c r="AW78" i="3" s="1"/>
  <c r="AT79" i="3"/>
  <c r="AW79" i="3" s="1"/>
  <c r="AT80" i="3"/>
  <c r="AW80" i="3" s="1"/>
  <c r="AT81" i="3"/>
  <c r="AW81" i="3" s="1"/>
  <c r="AT82" i="3"/>
  <c r="AW82" i="3" s="1"/>
  <c r="AT83" i="3"/>
  <c r="AW83" i="3" s="1"/>
  <c r="AT84" i="3"/>
  <c r="AW84" i="3" s="1"/>
  <c r="AT85" i="3"/>
  <c r="AW85" i="3" s="1"/>
  <c r="AT86" i="3"/>
  <c r="AW86" i="3" s="1"/>
  <c r="AT87" i="3"/>
  <c r="AW87" i="3" s="1"/>
  <c r="AT88" i="3"/>
  <c r="AW88" i="3" s="1"/>
  <c r="AT89" i="3"/>
  <c r="AW89" i="3" s="1"/>
  <c r="AT90" i="3"/>
  <c r="AW90" i="3" s="1"/>
  <c r="AT91" i="3"/>
  <c r="AW91" i="3" s="1"/>
  <c r="AT92" i="3"/>
  <c r="AW92" i="3" s="1"/>
  <c r="AT93" i="3"/>
  <c r="AW93" i="3" s="1"/>
  <c r="AT94" i="3"/>
  <c r="AW94" i="3" s="1"/>
  <c r="AT8" i="3"/>
  <c r="AW8" i="3" s="1"/>
  <c r="AO9" i="3"/>
  <c r="AO10" i="3"/>
  <c r="AO11" i="3"/>
  <c r="AO12" i="3"/>
  <c r="AO13" i="3"/>
  <c r="AO14" i="3"/>
  <c r="AO15" i="3"/>
  <c r="AO16" i="3"/>
  <c r="AO17" i="3"/>
  <c r="AO18" i="3"/>
  <c r="AO19" i="3"/>
  <c r="AO20" i="3"/>
  <c r="AO21" i="3"/>
  <c r="AO22" i="3"/>
  <c r="AO23" i="3"/>
  <c r="AO24" i="3"/>
  <c r="AO25" i="3"/>
  <c r="AO26" i="3"/>
  <c r="AO27" i="3"/>
  <c r="AO28" i="3"/>
  <c r="AO29" i="3"/>
  <c r="AO30" i="3"/>
  <c r="AO31" i="3"/>
  <c r="AO32" i="3"/>
  <c r="AO33" i="3"/>
  <c r="AO34" i="3"/>
  <c r="AO35" i="3"/>
  <c r="AO36" i="3"/>
  <c r="AO37" i="3"/>
  <c r="AO38" i="3"/>
  <c r="AO39" i="3"/>
  <c r="AO40" i="3"/>
  <c r="AO41" i="3"/>
  <c r="AO42" i="3"/>
  <c r="AO43" i="3"/>
  <c r="AO44" i="3"/>
  <c r="AO45" i="3"/>
  <c r="AO46" i="3"/>
  <c r="AO47" i="3"/>
  <c r="AO48" i="3"/>
  <c r="AO49" i="3"/>
  <c r="AO50" i="3"/>
  <c r="AO51" i="3"/>
  <c r="AO52" i="3"/>
  <c r="AO53" i="3"/>
  <c r="AO54" i="3"/>
  <c r="AO55" i="3"/>
  <c r="AO56" i="3"/>
  <c r="AO57" i="3"/>
  <c r="AO58" i="3"/>
  <c r="AO59" i="3"/>
  <c r="AO60" i="3"/>
  <c r="AO61" i="3"/>
  <c r="AO62" i="3"/>
  <c r="AO63" i="3"/>
  <c r="AO64" i="3"/>
  <c r="AO65" i="3"/>
  <c r="AO66" i="3"/>
  <c r="AO67" i="3"/>
  <c r="AO68" i="3"/>
  <c r="AO69" i="3"/>
  <c r="AO70" i="3"/>
  <c r="AO71" i="3"/>
  <c r="AO72" i="3"/>
  <c r="AO73" i="3"/>
  <c r="AO74" i="3"/>
  <c r="AO75" i="3"/>
  <c r="AO76" i="3"/>
  <c r="AO77" i="3"/>
  <c r="AO78" i="3"/>
  <c r="AO79" i="3"/>
  <c r="AO80" i="3"/>
  <c r="AO81" i="3"/>
  <c r="AO82" i="3"/>
  <c r="AO83" i="3"/>
  <c r="AO84" i="3"/>
  <c r="AO85" i="3"/>
  <c r="AO86" i="3"/>
  <c r="AO87" i="3"/>
  <c r="AO88" i="3"/>
  <c r="AO89" i="3"/>
  <c r="AO90" i="3"/>
  <c r="AO91" i="3"/>
  <c r="AO92" i="3"/>
  <c r="AO93" i="3"/>
  <c r="AO94" i="3"/>
  <c r="AO8" i="3"/>
  <c r="P8" i="3"/>
  <c r="AN9" i="3"/>
  <c r="AN10" i="3"/>
  <c r="AN11" i="3"/>
  <c r="AN12" i="3"/>
  <c r="AN13" i="3"/>
  <c r="AN14" i="3"/>
  <c r="AN15" i="3"/>
  <c r="AN16" i="3"/>
  <c r="AN17" i="3"/>
  <c r="AN18" i="3"/>
  <c r="AN19" i="3"/>
  <c r="AN20" i="3"/>
  <c r="AN21" i="3"/>
  <c r="AN22" i="3"/>
  <c r="AN23" i="3"/>
  <c r="AN24" i="3"/>
  <c r="AN25" i="3"/>
  <c r="AN26" i="3"/>
  <c r="AN27" i="3"/>
  <c r="AN28" i="3"/>
  <c r="AN29" i="3"/>
  <c r="AN30" i="3"/>
  <c r="AN31" i="3"/>
  <c r="AN32" i="3"/>
  <c r="AN33" i="3"/>
  <c r="AN34" i="3"/>
  <c r="AN35" i="3"/>
  <c r="AN36" i="3"/>
  <c r="AN37" i="3"/>
  <c r="AN38" i="3"/>
  <c r="AN39" i="3"/>
  <c r="AN40" i="3"/>
  <c r="AN41" i="3"/>
  <c r="AN42" i="3"/>
  <c r="AN43" i="3"/>
  <c r="AN44" i="3"/>
  <c r="AN45" i="3"/>
  <c r="AN46" i="3"/>
  <c r="AN47" i="3"/>
  <c r="AN48" i="3"/>
  <c r="AN49" i="3"/>
  <c r="AN50" i="3"/>
  <c r="AN51" i="3"/>
  <c r="AN52" i="3"/>
  <c r="AN53" i="3"/>
  <c r="AN54" i="3"/>
  <c r="AN55" i="3"/>
  <c r="AN56" i="3"/>
  <c r="AN57" i="3"/>
  <c r="AN58" i="3"/>
  <c r="AN59" i="3"/>
  <c r="AN60" i="3"/>
  <c r="AN61" i="3"/>
  <c r="AN62" i="3"/>
  <c r="AN63" i="3"/>
  <c r="AN64" i="3"/>
  <c r="AN65" i="3"/>
  <c r="AN66" i="3"/>
  <c r="AN67" i="3"/>
  <c r="AN68" i="3"/>
  <c r="AN69" i="3"/>
  <c r="AN70" i="3"/>
  <c r="AN71" i="3"/>
  <c r="AN72" i="3"/>
  <c r="AN73" i="3"/>
  <c r="AN74" i="3"/>
  <c r="AN75" i="3"/>
  <c r="AN76" i="3"/>
  <c r="AN77" i="3"/>
  <c r="AN78" i="3"/>
  <c r="AN79" i="3"/>
  <c r="AN80" i="3"/>
  <c r="AN81" i="3"/>
  <c r="AN82" i="3"/>
  <c r="AN83" i="3"/>
  <c r="AN84" i="3"/>
  <c r="AN85" i="3"/>
  <c r="AN86" i="3"/>
  <c r="AN87" i="3"/>
  <c r="AN88" i="3"/>
  <c r="AN89" i="3"/>
  <c r="AN90" i="3"/>
  <c r="AN91" i="3"/>
  <c r="AN92" i="3"/>
  <c r="AN93" i="3"/>
  <c r="AN94" i="3"/>
  <c r="AN8" i="3"/>
  <c r="AM9" i="3"/>
  <c r="AM10" i="3"/>
  <c r="AM11" i="3"/>
  <c r="AM12" i="3"/>
  <c r="AM13" i="3"/>
  <c r="AM14" i="3"/>
  <c r="AM15" i="3"/>
  <c r="AM16" i="3"/>
  <c r="AM17" i="3"/>
  <c r="AM18" i="3"/>
  <c r="AM19" i="3"/>
  <c r="AM20" i="3"/>
  <c r="AM21" i="3"/>
  <c r="AM22" i="3"/>
  <c r="AM23" i="3"/>
  <c r="AM24" i="3"/>
  <c r="AM25" i="3"/>
  <c r="AM26" i="3"/>
  <c r="AM27" i="3"/>
  <c r="AM28" i="3"/>
  <c r="AM29" i="3"/>
  <c r="AM30" i="3"/>
  <c r="AM31" i="3"/>
  <c r="AM32" i="3"/>
  <c r="AM33" i="3"/>
  <c r="AM34" i="3"/>
  <c r="AM35" i="3"/>
  <c r="AM36" i="3"/>
  <c r="AM37" i="3"/>
  <c r="AM38" i="3"/>
  <c r="AM39" i="3"/>
  <c r="AM40" i="3"/>
  <c r="AM41" i="3"/>
  <c r="AM42" i="3"/>
  <c r="AM43" i="3"/>
  <c r="AM44" i="3"/>
  <c r="AM45" i="3"/>
  <c r="AM46" i="3"/>
  <c r="AM47" i="3"/>
  <c r="AM48" i="3"/>
  <c r="AM49" i="3"/>
  <c r="AM50" i="3"/>
  <c r="AM51" i="3"/>
  <c r="AM52" i="3"/>
  <c r="AM53" i="3"/>
  <c r="AM54" i="3"/>
  <c r="AM55" i="3"/>
  <c r="AM56" i="3"/>
  <c r="AM57" i="3"/>
  <c r="AM58" i="3"/>
  <c r="AM59" i="3"/>
  <c r="AM60" i="3"/>
  <c r="AM61" i="3"/>
  <c r="AM62" i="3"/>
  <c r="AM63" i="3"/>
  <c r="AM64" i="3"/>
  <c r="AM65" i="3"/>
  <c r="AM66" i="3"/>
  <c r="AM67" i="3"/>
  <c r="AM68" i="3"/>
  <c r="AM69" i="3"/>
  <c r="AM70" i="3"/>
  <c r="AM71" i="3"/>
  <c r="AM72" i="3"/>
  <c r="AM73" i="3"/>
  <c r="AM74" i="3"/>
  <c r="AM75" i="3"/>
  <c r="AM76" i="3"/>
  <c r="AM77" i="3"/>
  <c r="AM78" i="3"/>
  <c r="AM79" i="3"/>
  <c r="AM80" i="3"/>
  <c r="AM81" i="3"/>
  <c r="AM82" i="3"/>
  <c r="AM83" i="3"/>
  <c r="AM84" i="3"/>
  <c r="AM85" i="3"/>
  <c r="AM86" i="3"/>
  <c r="AM87" i="3"/>
  <c r="AM88" i="3"/>
  <c r="AM89" i="3"/>
  <c r="AM90" i="3"/>
  <c r="AM91" i="3"/>
  <c r="AM92" i="3"/>
  <c r="AM93" i="3"/>
  <c r="AM94" i="3"/>
  <c r="AM8" i="3"/>
  <c r="Z37" i="3"/>
  <c r="Z38" i="3"/>
  <c r="Z39" i="3"/>
  <c r="Z40" i="3"/>
  <c r="Z41" i="3"/>
  <c r="Z42" i="3"/>
  <c r="Z43" i="3"/>
  <c r="Z44" i="3"/>
  <c r="Z45" i="3"/>
  <c r="Z46" i="3"/>
  <c r="Z47" i="3"/>
  <c r="Z48" i="3"/>
  <c r="Z49" i="3"/>
  <c r="Z50" i="3"/>
  <c r="Z51" i="3"/>
  <c r="Z52" i="3"/>
  <c r="Z53" i="3"/>
  <c r="Z54" i="3"/>
  <c r="Z55" i="3"/>
  <c r="Z56" i="3"/>
  <c r="Z57" i="3"/>
  <c r="Z58" i="3"/>
  <c r="Z59" i="3"/>
  <c r="Z60" i="3"/>
  <c r="Z61" i="3"/>
  <c r="Z62" i="3"/>
  <c r="Z63" i="3"/>
  <c r="Z64" i="3"/>
  <c r="Z65" i="3"/>
  <c r="Z66" i="3"/>
  <c r="Z67" i="3"/>
  <c r="Z68" i="3"/>
  <c r="Z69" i="3"/>
  <c r="Z70" i="3"/>
  <c r="Z71" i="3"/>
  <c r="Z72" i="3"/>
  <c r="Z73" i="3"/>
  <c r="Z74" i="3"/>
  <c r="Z75" i="3"/>
  <c r="Z76" i="3"/>
  <c r="Z77" i="3"/>
  <c r="Z78" i="3"/>
  <c r="Z79" i="3"/>
  <c r="Z80" i="3"/>
  <c r="Z81" i="3"/>
  <c r="Z82" i="3"/>
  <c r="Z83" i="3"/>
  <c r="Z84" i="3"/>
  <c r="Z85" i="3"/>
  <c r="Z86" i="3"/>
  <c r="Z87" i="3"/>
  <c r="Z88" i="3"/>
  <c r="Z89" i="3"/>
  <c r="Z90" i="3"/>
  <c r="Z91" i="3"/>
  <c r="Z92" i="3"/>
  <c r="Z93" i="3"/>
  <c r="Z94" i="3"/>
  <c r="Z9" i="3"/>
  <c r="Z10" i="3"/>
  <c r="Z11" i="3"/>
  <c r="Z12" i="3"/>
  <c r="Z13" i="3"/>
  <c r="Z14" i="3"/>
  <c r="Z15" i="3"/>
  <c r="Z16" i="3"/>
  <c r="Z17" i="3"/>
  <c r="Z18" i="3"/>
  <c r="Z19" i="3"/>
  <c r="Z20" i="3"/>
  <c r="Z21" i="3"/>
  <c r="Z22" i="3"/>
  <c r="Z23" i="3"/>
  <c r="Z24" i="3"/>
  <c r="Z25" i="3"/>
  <c r="Z26" i="3"/>
  <c r="Z27" i="3"/>
  <c r="Z28" i="3"/>
  <c r="Z29" i="3"/>
  <c r="Z30" i="3"/>
  <c r="Z31" i="3"/>
  <c r="Z32" i="3"/>
  <c r="Z33" i="3"/>
  <c r="Z34" i="3"/>
  <c r="Z35" i="3"/>
  <c r="Z36" i="3"/>
  <c r="Z8" i="3"/>
  <c r="Y9" i="3"/>
  <c r="Y10" i="3"/>
  <c r="Y11" i="3"/>
  <c r="Y12" i="3"/>
  <c r="Y13" i="3"/>
  <c r="Y14" i="3"/>
  <c r="Y15" i="3"/>
  <c r="Y16" i="3"/>
  <c r="Y17" i="3"/>
  <c r="Y18" i="3"/>
  <c r="Y19" i="3"/>
  <c r="Y20" i="3"/>
  <c r="Y21" i="3"/>
  <c r="Y22" i="3"/>
  <c r="Y23" i="3"/>
  <c r="Y24" i="3"/>
  <c r="Y25" i="3"/>
  <c r="Y26" i="3"/>
  <c r="Y27" i="3"/>
  <c r="Y28" i="3"/>
  <c r="Y29" i="3"/>
  <c r="Y30" i="3"/>
  <c r="Y31" i="3"/>
  <c r="Y32" i="3"/>
  <c r="Y33" i="3"/>
  <c r="Y34" i="3"/>
  <c r="Y35" i="3"/>
  <c r="Y36" i="3"/>
  <c r="Y37" i="3"/>
  <c r="Y38" i="3"/>
  <c r="Y39" i="3"/>
  <c r="Y40" i="3"/>
  <c r="Y41" i="3"/>
  <c r="Y42" i="3"/>
  <c r="Y43" i="3"/>
  <c r="Y44" i="3"/>
  <c r="Y45" i="3"/>
  <c r="Y46" i="3"/>
  <c r="Y47" i="3"/>
  <c r="Y48" i="3"/>
  <c r="Y49" i="3"/>
  <c r="Y50" i="3"/>
  <c r="Y51" i="3"/>
  <c r="Y52" i="3"/>
  <c r="Y53" i="3"/>
  <c r="Y54" i="3"/>
  <c r="Y55" i="3"/>
  <c r="Y56" i="3"/>
  <c r="Y57" i="3"/>
  <c r="Y58" i="3"/>
  <c r="Y59" i="3"/>
  <c r="Y60" i="3"/>
  <c r="Y61" i="3"/>
  <c r="Y62" i="3"/>
  <c r="Y63" i="3"/>
  <c r="Y64" i="3"/>
  <c r="Y65" i="3"/>
  <c r="Y66" i="3"/>
  <c r="Y67" i="3"/>
  <c r="Y68" i="3"/>
  <c r="Y69" i="3"/>
  <c r="Y70" i="3"/>
  <c r="Y71" i="3"/>
  <c r="Y72" i="3"/>
  <c r="Y73" i="3"/>
  <c r="Y74" i="3"/>
  <c r="Y75" i="3"/>
  <c r="Y76" i="3"/>
  <c r="Y77" i="3"/>
  <c r="Y78" i="3"/>
  <c r="Y79" i="3"/>
  <c r="Y80" i="3"/>
  <c r="Y81" i="3"/>
  <c r="Y82" i="3"/>
  <c r="Y83" i="3"/>
  <c r="Y84" i="3"/>
  <c r="Y85" i="3"/>
  <c r="Y86" i="3"/>
  <c r="Y87" i="3"/>
  <c r="Y88" i="3"/>
  <c r="Y89" i="3"/>
  <c r="Y90" i="3"/>
  <c r="Y91" i="3"/>
  <c r="Y92" i="3"/>
  <c r="Y93" i="3"/>
  <c r="Y94" i="3"/>
  <c r="Y8" i="3"/>
  <c r="AX90" i="3" l="1"/>
  <c r="AX82" i="3"/>
  <c r="AX74" i="3"/>
  <c r="AX66" i="3"/>
  <c r="AY92" i="3"/>
  <c r="AY84" i="3"/>
  <c r="AY76" i="3"/>
  <c r="AY68" i="3"/>
  <c r="AY60" i="3"/>
  <c r="AY52" i="3"/>
  <c r="AY44" i="3"/>
  <c r="AY36" i="3"/>
  <c r="AY28" i="3"/>
  <c r="AY20" i="3"/>
  <c r="AY12" i="3"/>
  <c r="AX58" i="3"/>
  <c r="AX42" i="3"/>
  <c r="AX18" i="3"/>
  <c r="AX26" i="3"/>
  <c r="AX50" i="3"/>
  <c r="AX34" i="3"/>
  <c r="AX10" i="3"/>
  <c r="AY90" i="3"/>
  <c r="AY82" i="3"/>
  <c r="AY74" i="3"/>
  <c r="AY66" i="3"/>
  <c r="AY58" i="3"/>
  <c r="AY50" i="3"/>
  <c r="AY42" i="3"/>
  <c r="AY34" i="3"/>
  <c r="AY26" i="3"/>
  <c r="AY18" i="3"/>
  <c r="AY10" i="3"/>
  <c r="AX89" i="3"/>
  <c r="AX81" i="3"/>
  <c r="AX73" i="3"/>
  <c r="AX65" i="3"/>
  <c r="AX57" i="3"/>
  <c r="AX49" i="3"/>
  <c r="AX41" i="3"/>
  <c r="AX33" i="3"/>
  <c r="AX25" i="3"/>
  <c r="AX17" i="3"/>
  <c r="AX9" i="3"/>
  <c r="AX94" i="3"/>
  <c r="AX86" i="3"/>
  <c r="AX78" i="3"/>
  <c r="AX70" i="3"/>
  <c r="AX62" i="3"/>
  <c r="AX54" i="3"/>
  <c r="AX46" i="3"/>
  <c r="AX38" i="3"/>
  <c r="AX30" i="3"/>
  <c r="AX22" i="3"/>
  <c r="AX14" i="3"/>
  <c r="AX93" i="3"/>
  <c r="AX85" i="3"/>
  <c r="AX77" i="3"/>
  <c r="AX69" i="3"/>
  <c r="AX61" i="3"/>
  <c r="AX53" i="3"/>
  <c r="AX45" i="3"/>
  <c r="AX37" i="3"/>
  <c r="AX29" i="3"/>
  <c r="AX21" i="3"/>
  <c r="AX13" i="3"/>
  <c r="AX59" i="3"/>
  <c r="AY59" i="3"/>
  <c r="AX35" i="3"/>
  <c r="AY35" i="3"/>
  <c r="AX88" i="3"/>
  <c r="AX80" i="3"/>
  <c r="AX72" i="3"/>
  <c r="AX64" i="3"/>
  <c r="AX56" i="3"/>
  <c r="AX48" i="3"/>
  <c r="AX40" i="3"/>
  <c r="AX32" i="3"/>
  <c r="AX24" i="3"/>
  <c r="AX16" i="3"/>
  <c r="AX91" i="3"/>
  <c r="AY91" i="3"/>
  <c r="AX27" i="3"/>
  <c r="AY27" i="3"/>
  <c r="AX8" i="3"/>
  <c r="AX87" i="3"/>
  <c r="AX79" i="3"/>
  <c r="AX71" i="3"/>
  <c r="AX63" i="3"/>
  <c r="AX55" i="3"/>
  <c r="AX47" i="3"/>
  <c r="AX39" i="3"/>
  <c r="AX31" i="3"/>
  <c r="AX23" i="3"/>
  <c r="AX15" i="3"/>
  <c r="AX83" i="3"/>
  <c r="AY83" i="3"/>
  <c r="AX51" i="3"/>
  <c r="AY51" i="3"/>
  <c r="AX11" i="3"/>
  <c r="AY11" i="3"/>
  <c r="AX75" i="3"/>
  <c r="AY75" i="3"/>
  <c r="AX43" i="3"/>
  <c r="AY43" i="3"/>
  <c r="AX67" i="3"/>
  <c r="AY67" i="3"/>
  <c r="AX19" i="3"/>
  <c r="AY19" i="3"/>
  <c r="AX92" i="3"/>
  <c r="AX84" i="3"/>
  <c r="AX76" i="3"/>
  <c r="AX68" i="3"/>
  <c r="AX60" i="3"/>
  <c r="AX52" i="3"/>
  <c r="AX44" i="3"/>
  <c r="AX36" i="3"/>
  <c r="AX28" i="3"/>
  <c r="AX20" i="3"/>
  <c r="AX12" i="3"/>
  <c r="AY89" i="3"/>
  <c r="AY81" i="3"/>
  <c r="AY73" i="3"/>
  <c r="AY65" i="3"/>
  <c r="AY57" i="3"/>
  <c r="AY49" i="3"/>
  <c r="AY41" i="3"/>
  <c r="AY33" i="3"/>
  <c r="AY25" i="3"/>
  <c r="AY17" i="3"/>
  <c r="AY9" i="3"/>
  <c r="AY88" i="3"/>
  <c r="AY80" i="3"/>
  <c r="AY72" i="3"/>
  <c r="AY64" i="3"/>
  <c r="AY56" i="3"/>
  <c r="AY48" i="3"/>
  <c r="AY40" i="3"/>
  <c r="AY32" i="3"/>
  <c r="AY24" i="3"/>
  <c r="AY16" i="3"/>
  <c r="AY8" i="3"/>
  <c r="AY87" i="3"/>
  <c r="AY79" i="3"/>
  <c r="AY71" i="3"/>
  <c r="AY63" i="3"/>
  <c r="AY55" i="3"/>
  <c r="AY47" i="3"/>
  <c r="AY39" i="3"/>
  <c r="AY31" i="3"/>
  <c r="AY23" i="3"/>
  <c r="AY15" i="3"/>
  <c r="AY94" i="3"/>
  <c r="AY86" i="3"/>
  <c r="AY78" i="3"/>
  <c r="AY70" i="3"/>
  <c r="AY62" i="3"/>
  <c r="AY54" i="3"/>
  <c r="AY46" i="3"/>
  <c r="AY38" i="3"/>
  <c r="AY30" i="3"/>
  <c r="AY22" i="3"/>
  <c r="AY14" i="3"/>
  <c r="AY93" i="3"/>
  <c r="AY85" i="3"/>
  <c r="AY77" i="3"/>
  <c r="AY69" i="3"/>
  <c r="AY61" i="3"/>
  <c r="AY53" i="3"/>
  <c r="AY45" i="3"/>
  <c r="AY37" i="3"/>
  <c r="AY29" i="3"/>
  <c r="AY21" i="3"/>
  <c r="AY13" i="3"/>
  <c r="N9" i="3" l="1"/>
  <c r="T9" i="3" s="1"/>
  <c r="N10" i="3"/>
  <c r="T10" i="3" s="1"/>
  <c r="N11" i="3"/>
  <c r="T11" i="3" s="1"/>
  <c r="N12" i="3"/>
  <c r="T12" i="3" s="1"/>
  <c r="N13" i="3"/>
  <c r="T13" i="3" s="1"/>
  <c r="N14" i="3"/>
  <c r="T14" i="3" s="1"/>
  <c r="N15" i="3"/>
  <c r="T15" i="3" s="1"/>
  <c r="N16" i="3"/>
  <c r="T16" i="3" s="1"/>
  <c r="N17" i="3"/>
  <c r="T17" i="3" s="1"/>
  <c r="N18" i="3"/>
  <c r="T18" i="3" s="1"/>
  <c r="N19" i="3"/>
  <c r="T19" i="3" s="1"/>
  <c r="N20" i="3"/>
  <c r="T20" i="3" s="1"/>
  <c r="N21" i="3"/>
  <c r="T21" i="3" s="1"/>
  <c r="N22" i="3"/>
  <c r="T22" i="3" s="1"/>
  <c r="N23" i="3"/>
  <c r="T23" i="3" s="1"/>
  <c r="N24" i="3"/>
  <c r="T24" i="3" s="1"/>
  <c r="N25" i="3"/>
  <c r="T25" i="3" s="1"/>
  <c r="N26" i="3"/>
  <c r="T26" i="3" s="1"/>
  <c r="N27" i="3"/>
  <c r="T27" i="3" s="1"/>
  <c r="N28" i="3"/>
  <c r="T28" i="3" s="1"/>
  <c r="N29" i="3"/>
  <c r="T29" i="3" s="1"/>
  <c r="N30" i="3"/>
  <c r="T30" i="3" s="1"/>
  <c r="N31" i="3"/>
  <c r="T31" i="3" s="1"/>
  <c r="N32" i="3"/>
  <c r="T32" i="3" s="1"/>
  <c r="N33" i="3"/>
  <c r="T33" i="3" s="1"/>
  <c r="N34" i="3"/>
  <c r="T34" i="3" s="1"/>
  <c r="N35" i="3"/>
  <c r="T35" i="3" s="1"/>
  <c r="N36" i="3"/>
  <c r="T36" i="3" s="1"/>
  <c r="N37" i="3"/>
  <c r="T37" i="3" s="1"/>
  <c r="N38" i="3"/>
  <c r="T38" i="3" s="1"/>
  <c r="N39" i="3"/>
  <c r="T39" i="3" s="1"/>
  <c r="N40" i="3"/>
  <c r="T40" i="3" s="1"/>
  <c r="N41" i="3"/>
  <c r="T41" i="3" s="1"/>
  <c r="N42" i="3"/>
  <c r="T42" i="3" s="1"/>
  <c r="N43" i="3"/>
  <c r="T43" i="3" s="1"/>
  <c r="N44" i="3"/>
  <c r="T44" i="3" s="1"/>
  <c r="N45" i="3"/>
  <c r="T45" i="3" s="1"/>
  <c r="N46" i="3"/>
  <c r="T46" i="3" s="1"/>
  <c r="N47" i="3"/>
  <c r="T47" i="3" s="1"/>
  <c r="N48" i="3"/>
  <c r="T48" i="3" s="1"/>
  <c r="N49" i="3"/>
  <c r="T49" i="3" s="1"/>
  <c r="N50" i="3"/>
  <c r="T50" i="3" s="1"/>
  <c r="N51" i="3"/>
  <c r="T51" i="3" s="1"/>
  <c r="N52" i="3"/>
  <c r="T52" i="3" s="1"/>
  <c r="N53" i="3"/>
  <c r="T53" i="3" s="1"/>
  <c r="N54" i="3"/>
  <c r="T54" i="3" s="1"/>
  <c r="N55" i="3"/>
  <c r="T55" i="3" s="1"/>
  <c r="N56" i="3"/>
  <c r="T56" i="3" s="1"/>
  <c r="N57" i="3"/>
  <c r="T57" i="3" s="1"/>
  <c r="N58" i="3"/>
  <c r="T58" i="3" s="1"/>
  <c r="N59" i="3"/>
  <c r="T59" i="3" s="1"/>
  <c r="N60" i="3"/>
  <c r="T60" i="3" s="1"/>
  <c r="N61" i="3"/>
  <c r="T61" i="3" s="1"/>
  <c r="N62" i="3"/>
  <c r="T62" i="3" s="1"/>
  <c r="N63" i="3"/>
  <c r="T63" i="3" s="1"/>
  <c r="N64" i="3"/>
  <c r="T64" i="3" s="1"/>
  <c r="N65" i="3"/>
  <c r="T65" i="3" s="1"/>
  <c r="N66" i="3"/>
  <c r="T66" i="3" s="1"/>
  <c r="N67" i="3"/>
  <c r="T67" i="3" s="1"/>
  <c r="N68" i="3"/>
  <c r="T68" i="3" s="1"/>
  <c r="N69" i="3"/>
  <c r="T69" i="3" s="1"/>
  <c r="N70" i="3"/>
  <c r="T70" i="3" s="1"/>
  <c r="N71" i="3"/>
  <c r="T71" i="3" s="1"/>
  <c r="N72" i="3"/>
  <c r="T72" i="3" s="1"/>
  <c r="N73" i="3"/>
  <c r="T73" i="3" s="1"/>
  <c r="N74" i="3"/>
  <c r="T74" i="3" s="1"/>
  <c r="N75" i="3"/>
  <c r="T75" i="3" s="1"/>
  <c r="N76" i="3"/>
  <c r="T76" i="3" s="1"/>
  <c r="N77" i="3"/>
  <c r="T77" i="3" s="1"/>
  <c r="N78" i="3"/>
  <c r="T78" i="3" s="1"/>
  <c r="N79" i="3"/>
  <c r="T79" i="3" s="1"/>
  <c r="N80" i="3"/>
  <c r="T80" i="3" s="1"/>
  <c r="N81" i="3"/>
  <c r="T81" i="3" s="1"/>
  <c r="N82" i="3"/>
  <c r="T82" i="3" s="1"/>
  <c r="N83" i="3"/>
  <c r="T83" i="3" s="1"/>
  <c r="N84" i="3"/>
  <c r="T84" i="3" s="1"/>
  <c r="N85" i="3"/>
  <c r="T85" i="3" s="1"/>
  <c r="N86" i="3"/>
  <c r="T86" i="3" s="1"/>
  <c r="N87" i="3"/>
  <c r="T87" i="3" s="1"/>
  <c r="N88" i="3"/>
  <c r="T88" i="3" s="1"/>
  <c r="N89" i="3"/>
  <c r="T89" i="3" s="1"/>
  <c r="N90" i="3"/>
  <c r="T90" i="3" s="1"/>
  <c r="N91" i="3"/>
  <c r="T91" i="3" s="1"/>
  <c r="N92" i="3"/>
  <c r="T92" i="3" s="1"/>
  <c r="N93" i="3"/>
  <c r="T93" i="3" s="1"/>
  <c r="N94" i="3"/>
  <c r="T94" i="3" s="1"/>
  <c r="N8" i="3"/>
  <c r="T8" i="3" s="1"/>
  <c r="X9" i="3"/>
  <c r="AA9" i="3" s="1"/>
  <c r="X10" i="3"/>
  <c r="AA10" i="3" s="1"/>
  <c r="X11" i="3"/>
  <c r="AA11" i="3" s="1"/>
  <c r="X12" i="3"/>
  <c r="AA12" i="3" s="1"/>
  <c r="X13" i="3"/>
  <c r="AA13" i="3" s="1"/>
  <c r="X14" i="3"/>
  <c r="AA14" i="3" s="1"/>
  <c r="X15" i="3"/>
  <c r="AA15" i="3" s="1"/>
  <c r="X16" i="3"/>
  <c r="AA16" i="3" s="1"/>
  <c r="X17" i="3"/>
  <c r="AA17" i="3" s="1"/>
  <c r="X18" i="3"/>
  <c r="AA18" i="3" s="1"/>
  <c r="X19" i="3"/>
  <c r="AA19" i="3" s="1"/>
  <c r="X20" i="3"/>
  <c r="AA20" i="3" s="1"/>
  <c r="X21" i="3"/>
  <c r="AA21" i="3" s="1"/>
  <c r="X22" i="3"/>
  <c r="AA22" i="3" s="1"/>
  <c r="X23" i="3"/>
  <c r="AA23" i="3" s="1"/>
  <c r="X24" i="3"/>
  <c r="AA24" i="3" s="1"/>
  <c r="X25" i="3"/>
  <c r="AA25" i="3" s="1"/>
  <c r="X26" i="3"/>
  <c r="AA26" i="3" s="1"/>
  <c r="X27" i="3"/>
  <c r="AA27" i="3" s="1"/>
  <c r="X28" i="3"/>
  <c r="AA28" i="3" s="1"/>
  <c r="X29" i="3"/>
  <c r="AA29" i="3" s="1"/>
  <c r="X30" i="3"/>
  <c r="AA30" i="3" s="1"/>
  <c r="X31" i="3"/>
  <c r="AA31" i="3" s="1"/>
  <c r="X32" i="3"/>
  <c r="AA32" i="3" s="1"/>
  <c r="X33" i="3"/>
  <c r="AA33" i="3" s="1"/>
  <c r="X34" i="3"/>
  <c r="AA34" i="3" s="1"/>
  <c r="X35" i="3"/>
  <c r="AA35" i="3" s="1"/>
  <c r="X36" i="3"/>
  <c r="AA36" i="3" s="1"/>
  <c r="X37" i="3"/>
  <c r="AA37" i="3" s="1"/>
  <c r="X38" i="3"/>
  <c r="AA38" i="3" s="1"/>
  <c r="X39" i="3"/>
  <c r="AA39" i="3" s="1"/>
  <c r="X40" i="3"/>
  <c r="AA40" i="3" s="1"/>
  <c r="X41" i="3"/>
  <c r="AA41" i="3" s="1"/>
  <c r="X42" i="3"/>
  <c r="AA42" i="3" s="1"/>
  <c r="X43" i="3"/>
  <c r="AA43" i="3" s="1"/>
  <c r="X44" i="3"/>
  <c r="AA44" i="3" s="1"/>
  <c r="X45" i="3"/>
  <c r="AA45" i="3" s="1"/>
  <c r="X46" i="3"/>
  <c r="AA46" i="3" s="1"/>
  <c r="X47" i="3"/>
  <c r="AA47" i="3" s="1"/>
  <c r="X48" i="3"/>
  <c r="AA48" i="3" s="1"/>
  <c r="X49" i="3"/>
  <c r="AA49" i="3" s="1"/>
  <c r="X50" i="3"/>
  <c r="AA50" i="3" s="1"/>
  <c r="X51" i="3"/>
  <c r="AA51" i="3" s="1"/>
  <c r="X52" i="3"/>
  <c r="AA52" i="3" s="1"/>
  <c r="X53" i="3"/>
  <c r="AA53" i="3" s="1"/>
  <c r="X54" i="3"/>
  <c r="AA54" i="3" s="1"/>
  <c r="X55" i="3"/>
  <c r="AA55" i="3" s="1"/>
  <c r="X56" i="3"/>
  <c r="AA56" i="3" s="1"/>
  <c r="X57" i="3"/>
  <c r="AA57" i="3" s="1"/>
  <c r="X58" i="3"/>
  <c r="AA58" i="3" s="1"/>
  <c r="X59" i="3"/>
  <c r="AA59" i="3" s="1"/>
  <c r="X60" i="3"/>
  <c r="AA60" i="3" s="1"/>
  <c r="X61" i="3"/>
  <c r="AA61" i="3" s="1"/>
  <c r="X62" i="3"/>
  <c r="AA62" i="3" s="1"/>
  <c r="X63" i="3"/>
  <c r="AA63" i="3" s="1"/>
  <c r="X64" i="3"/>
  <c r="AA64" i="3" s="1"/>
  <c r="X65" i="3"/>
  <c r="AA65" i="3" s="1"/>
  <c r="X66" i="3"/>
  <c r="AA66" i="3" s="1"/>
  <c r="X67" i="3"/>
  <c r="AA67" i="3" s="1"/>
  <c r="X68" i="3"/>
  <c r="AA68" i="3" s="1"/>
  <c r="X69" i="3"/>
  <c r="AA69" i="3" s="1"/>
  <c r="X70" i="3"/>
  <c r="AA70" i="3" s="1"/>
  <c r="X71" i="3"/>
  <c r="AA71" i="3" s="1"/>
  <c r="X72" i="3"/>
  <c r="AA72" i="3" s="1"/>
  <c r="X73" i="3"/>
  <c r="AA73" i="3" s="1"/>
  <c r="X74" i="3"/>
  <c r="AA74" i="3" s="1"/>
  <c r="X75" i="3"/>
  <c r="AA75" i="3" s="1"/>
  <c r="X76" i="3"/>
  <c r="AA76" i="3" s="1"/>
  <c r="X77" i="3"/>
  <c r="AA77" i="3" s="1"/>
  <c r="X78" i="3"/>
  <c r="AA78" i="3" s="1"/>
  <c r="X79" i="3"/>
  <c r="AA79" i="3" s="1"/>
  <c r="X80" i="3"/>
  <c r="AA80" i="3" s="1"/>
  <c r="X81" i="3"/>
  <c r="AA81" i="3" s="1"/>
  <c r="X82" i="3"/>
  <c r="AA82" i="3" s="1"/>
  <c r="X83" i="3"/>
  <c r="AA83" i="3" s="1"/>
  <c r="X84" i="3"/>
  <c r="AA84" i="3" s="1"/>
  <c r="X85" i="3"/>
  <c r="AA85" i="3" s="1"/>
  <c r="X86" i="3"/>
  <c r="AA86" i="3" s="1"/>
  <c r="X87" i="3"/>
  <c r="AA87" i="3" s="1"/>
  <c r="X88" i="3"/>
  <c r="AA88" i="3" s="1"/>
  <c r="X89" i="3"/>
  <c r="AA89" i="3" s="1"/>
  <c r="X90" i="3"/>
  <c r="AA90" i="3" s="1"/>
  <c r="X91" i="3"/>
  <c r="AA91" i="3" s="1"/>
  <c r="X92" i="3"/>
  <c r="AA92" i="3" s="1"/>
  <c r="X93" i="3"/>
  <c r="AA93" i="3" s="1"/>
  <c r="X94" i="3"/>
  <c r="AA94" i="3" s="1"/>
  <c r="X8" i="3"/>
  <c r="AA8" i="3" s="1"/>
  <c r="Q94" i="3"/>
  <c r="Q92" i="3"/>
  <c r="Q89" i="3"/>
  <c r="Q88" i="3"/>
  <c r="Q87" i="3"/>
  <c r="Q83" i="3"/>
  <c r="Q82" i="3"/>
  <c r="Q79" i="3"/>
  <c r="Q77" i="3"/>
  <c r="Q76" i="3"/>
  <c r="Q75" i="3"/>
  <c r="Q73" i="3"/>
  <c r="Q72" i="3"/>
  <c r="Q71" i="3"/>
  <c r="Q67" i="3"/>
  <c r="Q60" i="3"/>
  <c r="Q58" i="3"/>
  <c r="Q57" i="3"/>
  <c r="Q54" i="3"/>
  <c r="Q53" i="3"/>
  <c r="Q52" i="3"/>
  <c r="S52" i="3" s="1"/>
  <c r="Q51" i="3"/>
  <c r="Q48" i="3"/>
  <c r="Q46" i="3"/>
  <c r="Q45" i="3"/>
  <c r="Q44" i="3"/>
  <c r="Q41" i="3"/>
  <c r="Q40" i="3"/>
  <c r="Q37" i="3"/>
  <c r="Q35" i="3"/>
  <c r="Q34" i="3"/>
  <c r="Q32" i="3"/>
  <c r="Q27" i="3"/>
  <c r="Q26" i="3"/>
  <c r="Q25" i="3"/>
  <c r="Q24" i="3"/>
  <c r="Q19" i="3"/>
  <c r="Q16" i="3"/>
  <c r="Q15" i="3"/>
  <c r="Q14" i="3"/>
  <c r="Q12" i="3"/>
  <c r="Q9" i="3"/>
  <c r="Q8" i="3"/>
  <c r="Q93" i="3"/>
  <c r="Q91" i="3"/>
  <c r="Q90" i="3"/>
  <c r="Q86" i="3"/>
  <c r="Q85" i="3"/>
  <c r="Q84" i="3"/>
  <c r="Q81" i="3"/>
  <c r="Q80" i="3"/>
  <c r="Q78" i="3"/>
  <c r="Q74" i="3"/>
  <c r="Q70" i="3"/>
  <c r="Q69" i="3"/>
  <c r="Q68" i="3"/>
  <c r="Q66" i="3"/>
  <c r="Q65" i="3"/>
  <c r="Q64" i="3"/>
  <c r="Q63" i="3"/>
  <c r="Q62" i="3"/>
  <c r="Q61" i="3"/>
  <c r="Q59" i="3"/>
  <c r="Q56" i="3"/>
  <c r="Q55" i="3"/>
  <c r="Q50" i="3"/>
  <c r="Q49" i="3"/>
  <c r="Q47" i="3"/>
  <c r="Q43" i="3"/>
  <c r="Q42" i="3"/>
  <c r="Q39" i="3"/>
  <c r="Q38" i="3"/>
  <c r="Q36" i="3"/>
  <c r="Q33" i="3"/>
  <c r="Q31" i="3"/>
  <c r="Q30" i="3"/>
  <c r="Q29" i="3"/>
  <c r="Q28" i="3"/>
  <c r="Q23" i="3"/>
  <c r="Q22" i="3"/>
  <c r="Q21" i="3"/>
  <c r="Q20" i="3"/>
  <c r="Q18" i="3"/>
  <c r="Q17" i="3"/>
  <c r="Q13" i="3"/>
  <c r="Q10" i="3"/>
  <c r="Q11"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8" i="3"/>
  <c r="S13" i="3" l="1"/>
  <c r="S29" i="3"/>
  <c r="S62" i="3"/>
  <c r="S37" i="3"/>
  <c r="AC90" i="3"/>
  <c r="BE90" i="3" s="1"/>
  <c r="AB90" i="3"/>
  <c r="AC82" i="3"/>
  <c r="BE82" i="3" s="1"/>
  <c r="AB82" i="3"/>
  <c r="AB74" i="3"/>
  <c r="AC74" i="3"/>
  <c r="BE74" i="3" s="1"/>
  <c r="AB66" i="3"/>
  <c r="AC66" i="3"/>
  <c r="BE66" i="3" s="1"/>
  <c r="AC58" i="3"/>
  <c r="BE58" i="3" s="1"/>
  <c r="AB58" i="3"/>
  <c r="AC50" i="3"/>
  <c r="BE50" i="3" s="1"/>
  <c r="AB50" i="3"/>
  <c r="AC42" i="3"/>
  <c r="BE42" i="3" s="1"/>
  <c r="AB42" i="3"/>
  <c r="AC34" i="3"/>
  <c r="BE34" i="3" s="1"/>
  <c r="AB34" i="3"/>
  <c r="AC26" i="3"/>
  <c r="BE26" i="3" s="1"/>
  <c r="AB26" i="3"/>
  <c r="AC18" i="3"/>
  <c r="BE18" i="3" s="1"/>
  <c r="AB18" i="3"/>
  <c r="AC10" i="3"/>
  <c r="BE10" i="3" s="1"/>
  <c r="AB10" i="3"/>
  <c r="AB89" i="3"/>
  <c r="AC89" i="3"/>
  <c r="BE89" i="3" s="1"/>
  <c r="AB81" i="3"/>
  <c r="AC81" i="3"/>
  <c r="BE81" i="3" s="1"/>
  <c r="AC73" i="3"/>
  <c r="BE73" i="3" s="1"/>
  <c r="AB73" i="3"/>
  <c r="AB65" i="3"/>
  <c r="AC65" i="3"/>
  <c r="BE65" i="3" s="1"/>
  <c r="AB57" i="3"/>
  <c r="AC57" i="3"/>
  <c r="BE57" i="3" s="1"/>
  <c r="AC49" i="3"/>
  <c r="BE49" i="3" s="1"/>
  <c r="AB49" i="3"/>
  <c r="AC41" i="3"/>
  <c r="BE41" i="3" s="1"/>
  <c r="AB41" i="3"/>
  <c r="AB33" i="3"/>
  <c r="AC33" i="3"/>
  <c r="BE33" i="3" s="1"/>
  <c r="AC25" i="3"/>
  <c r="BE25" i="3" s="1"/>
  <c r="AB25" i="3"/>
  <c r="AB17" i="3"/>
  <c r="AC17" i="3"/>
  <c r="BE17" i="3" s="1"/>
  <c r="AB9" i="3"/>
  <c r="AC9" i="3"/>
  <c r="BE9" i="3" s="1"/>
  <c r="AC88" i="3"/>
  <c r="BE88" i="3" s="1"/>
  <c r="AB88" i="3"/>
  <c r="AC80" i="3"/>
  <c r="BE80" i="3" s="1"/>
  <c r="AB80" i="3"/>
  <c r="AC72" i="3"/>
  <c r="BE72" i="3" s="1"/>
  <c r="AB72" i="3"/>
  <c r="AC64" i="3"/>
  <c r="BE64" i="3" s="1"/>
  <c r="AB64" i="3"/>
  <c r="AC56" i="3"/>
  <c r="BE56" i="3" s="1"/>
  <c r="AB56" i="3"/>
  <c r="AC48" i="3"/>
  <c r="BE48" i="3" s="1"/>
  <c r="AB48" i="3"/>
  <c r="AC40" i="3"/>
  <c r="BE40" i="3" s="1"/>
  <c r="AB40" i="3"/>
  <c r="AB32" i="3"/>
  <c r="AC32" i="3"/>
  <c r="BE32" i="3" s="1"/>
  <c r="AB24" i="3"/>
  <c r="AC24" i="3"/>
  <c r="BE24" i="3" s="1"/>
  <c r="AB16" i="3"/>
  <c r="AC16" i="3"/>
  <c r="BE16" i="3" s="1"/>
  <c r="AB8" i="3"/>
  <c r="AC8" i="3"/>
  <c r="BE8" i="3" s="1"/>
  <c r="AB87" i="3"/>
  <c r="AC87" i="3"/>
  <c r="BE87" i="3" s="1"/>
  <c r="AB79" i="3"/>
  <c r="AC79" i="3"/>
  <c r="BE79" i="3" s="1"/>
  <c r="AC71" i="3"/>
  <c r="BE71" i="3" s="1"/>
  <c r="AB71" i="3"/>
  <c r="AC63" i="3"/>
  <c r="BE63" i="3" s="1"/>
  <c r="AB63" i="3"/>
  <c r="AB55" i="3"/>
  <c r="AC55" i="3"/>
  <c r="BE55" i="3" s="1"/>
  <c r="AC47" i="3"/>
  <c r="BE47" i="3" s="1"/>
  <c r="AB47" i="3"/>
  <c r="AB39" i="3"/>
  <c r="AC39" i="3"/>
  <c r="BE39" i="3" s="1"/>
  <c r="AB31" i="3"/>
  <c r="AC31" i="3"/>
  <c r="BE31" i="3" s="1"/>
  <c r="AB23" i="3"/>
  <c r="AC23" i="3"/>
  <c r="BE23" i="3" s="1"/>
  <c r="AB15" i="3"/>
  <c r="AC15" i="3"/>
  <c r="BE15" i="3" s="1"/>
  <c r="AB94" i="3"/>
  <c r="AC94" i="3"/>
  <c r="BE94" i="3" s="1"/>
  <c r="AB86" i="3"/>
  <c r="AC86" i="3"/>
  <c r="BE86" i="3" s="1"/>
  <c r="AB78" i="3"/>
  <c r="AC78" i="3"/>
  <c r="BE78" i="3" s="1"/>
  <c r="AB70" i="3"/>
  <c r="AC70" i="3"/>
  <c r="BE70" i="3" s="1"/>
  <c r="AB62" i="3"/>
  <c r="AC62" i="3"/>
  <c r="BE62" i="3" s="1"/>
  <c r="AB54" i="3"/>
  <c r="AC54" i="3"/>
  <c r="BE54" i="3" s="1"/>
  <c r="AB46" i="3"/>
  <c r="AC46" i="3"/>
  <c r="BE46" i="3" s="1"/>
  <c r="AB38" i="3"/>
  <c r="AC38" i="3"/>
  <c r="BE38" i="3" s="1"/>
  <c r="AC30" i="3"/>
  <c r="BE30" i="3" s="1"/>
  <c r="AB30" i="3"/>
  <c r="AB22" i="3"/>
  <c r="AC22" i="3"/>
  <c r="BE22" i="3" s="1"/>
  <c r="AB14" i="3"/>
  <c r="AC14" i="3"/>
  <c r="BE14" i="3" s="1"/>
  <c r="AC93" i="3"/>
  <c r="BE93" i="3" s="1"/>
  <c r="AB93" i="3"/>
  <c r="AC85" i="3"/>
  <c r="BE85" i="3" s="1"/>
  <c r="AB85" i="3"/>
  <c r="AC77" i="3"/>
  <c r="BE77" i="3" s="1"/>
  <c r="AB77" i="3"/>
  <c r="AC69" i="3"/>
  <c r="BE69" i="3" s="1"/>
  <c r="AB69" i="3"/>
  <c r="AC61" i="3"/>
  <c r="BE61" i="3" s="1"/>
  <c r="AB61" i="3"/>
  <c r="AC53" i="3"/>
  <c r="BE53" i="3" s="1"/>
  <c r="AB53" i="3"/>
  <c r="AC45" i="3"/>
  <c r="BE45" i="3" s="1"/>
  <c r="AB45" i="3"/>
  <c r="AC37" i="3"/>
  <c r="BE37" i="3" s="1"/>
  <c r="AB37" i="3"/>
  <c r="AC29" i="3"/>
  <c r="BE29" i="3" s="1"/>
  <c r="AB29" i="3"/>
  <c r="AC21" i="3"/>
  <c r="BE21" i="3" s="1"/>
  <c r="AB21" i="3"/>
  <c r="AB13" i="3"/>
  <c r="AC13" i="3"/>
  <c r="BE13" i="3" s="1"/>
  <c r="AC92" i="3"/>
  <c r="BE92" i="3" s="1"/>
  <c r="AB92" i="3"/>
  <c r="AB84" i="3"/>
  <c r="AC84" i="3"/>
  <c r="BE84" i="3" s="1"/>
  <c r="AC76" i="3"/>
  <c r="BE76" i="3" s="1"/>
  <c r="AB76" i="3"/>
  <c r="AC68" i="3"/>
  <c r="BE68" i="3" s="1"/>
  <c r="AB68" i="3"/>
  <c r="AB60" i="3"/>
  <c r="AC60" i="3"/>
  <c r="BE60" i="3" s="1"/>
  <c r="AC52" i="3"/>
  <c r="BE52" i="3" s="1"/>
  <c r="AB52" i="3"/>
  <c r="AC44" i="3"/>
  <c r="BE44" i="3" s="1"/>
  <c r="AB44" i="3"/>
  <c r="AC36" i="3"/>
  <c r="BE36" i="3" s="1"/>
  <c r="AB36" i="3"/>
  <c r="AC28" i="3"/>
  <c r="BE28" i="3" s="1"/>
  <c r="AB28" i="3"/>
  <c r="AB20" i="3"/>
  <c r="AC20" i="3"/>
  <c r="BE20" i="3" s="1"/>
  <c r="AC12" i="3"/>
  <c r="BE12" i="3" s="1"/>
  <c r="AB12" i="3"/>
  <c r="AB91" i="3"/>
  <c r="AC91" i="3"/>
  <c r="BE91" i="3" s="1"/>
  <c r="AC83" i="3"/>
  <c r="BE83" i="3" s="1"/>
  <c r="AB83" i="3"/>
  <c r="AC75" i="3"/>
  <c r="BE75" i="3" s="1"/>
  <c r="AB75" i="3"/>
  <c r="AC67" i="3"/>
  <c r="BE67" i="3" s="1"/>
  <c r="AB67" i="3"/>
  <c r="AC59" i="3"/>
  <c r="BE59" i="3" s="1"/>
  <c r="AB59" i="3"/>
  <c r="AC51" i="3"/>
  <c r="BE51" i="3" s="1"/>
  <c r="AB51" i="3"/>
  <c r="AB43" i="3"/>
  <c r="AC43" i="3"/>
  <c r="BE43" i="3" s="1"/>
  <c r="AC35" i="3"/>
  <c r="BE35" i="3" s="1"/>
  <c r="AB35" i="3"/>
  <c r="AC27" i="3"/>
  <c r="BE27" i="3" s="1"/>
  <c r="AB27" i="3"/>
  <c r="AB19" i="3"/>
  <c r="AC19" i="3"/>
  <c r="BE19" i="3" s="1"/>
  <c r="AC11" i="3"/>
  <c r="BE11" i="3" s="1"/>
  <c r="AB11" i="3"/>
  <c r="S93" i="3"/>
  <c r="S20" i="3"/>
  <c r="S21" i="3"/>
  <c r="S36" i="3"/>
  <c r="S66" i="3"/>
  <c r="S84" i="3"/>
  <c r="S12" i="3"/>
  <c r="S45" i="3"/>
  <c r="S58" i="3"/>
  <c r="S77" i="3"/>
  <c r="S68" i="3"/>
  <c r="S53" i="3"/>
  <c r="S85" i="3"/>
  <c r="S69" i="3"/>
  <c r="S48" i="3"/>
  <c r="S28" i="3"/>
  <c r="S42" i="3"/>
  <c r="S61" i="3"/>
  <c r="S90" i="3"/>
  <c r="S71" i="3"/>
  <c r="S73" i="3"/>
  <c r="S23" i="3"/>
  <c r="S39" i="3"/>
  <c r="S34" i="3"/>
  <c r="S82" i="3"/>
  <c r="S88" i="3"/>
  <c r="S81" i="3"/>
  <c r="S27" i="3"/>
  <c r="S94" i="3"/>
  <c r="S11" i="3"/>
  <c r="S59" i="3"/>
  <c r="S86" i="3"/>
  <c r="S67" i="3"/>
  <c r="S56" i="3"/>
  <c r="S70" i="3"/>
  <c r="S35" i="3"/>
  <c r="S51" i="3"/>
  <c r="S43" i="3"/>
  <c r="S91" i="3"/>
  <c r="S32" i="3"/>
  <c r="S83" i="3"/>
  <c r="S19" i="3"/>
  <c r="S17" i="3"/>
  <c r="S75" i="3"/>
  <c r="S10" i="3"/>
  <c r="S16" i="3"/>
  <c r="S79" i="3"/>
  <c r="S63" i="3"/>
  <c r="S47" i="3"/>
  <c r="S72" i="3"/>
  <c r="S87" i="3"/>
  <c r="S24" i="3"/>
  <c r="S40" i="3"/>
  <c r="S49" i="3"/>
  <c r="S8" i="3"/>
  <c r="S25" i="3"/>
  <c r="S41" i="3"/>
  <c r="S89" i="3"/>
  <c r="S33" i="3"/>
  <c r="S65" i="3"/>
  <c r="S57" i="3"/>
  <c r="S30" i="3"/>
  <c r="S78" i="3"/>
  <c r="S18" i="3"/>
  <c r="S31" i="3"/>
  <c r="S64" i="3"/>
  <c r="S80" i="3"/>
  <c r="S54" i="3"/>
  <c r="S74" i="3"/>
  <c r="S50" i="3"/>
  <c r="S9" i="3"/>
  <c r="S26" i="3"/>
  <c r="S44" i="3"/>
  <c r="S76" i="3"/>
  <c r="S92" i="3"/>
  <c r="S55" i="3"/>
  <c r="S22" i="3"/>
  <c r="S38" i="3"/>
  <c r="S14" i="3"/>
  <c r="S46" i="3"/>
  <c r="S60" i="3"/>
  <c r="S15" i="3"/>
  <c r="G1" i="5"/>
  <c r="G1" i="4"/>
  <c r="G1" i="3"/>
  <c r="BD7" i="3"/>
  <c r="G1" i="2"/>
  <c r="G78" i="2"/>
  <c r="G77" i="2"/>
  <c r="G76" i="2"/>
  <c r="G75" i="2"/>
  <c r="G74" i="2"/>
  <c r="G73" i="2"/>
  <c r="G72" i="2"/>
  <c r="G71" i="2"/>
  <c r="G70" i="2"/>
  <c r="G69" i="2"/>
  <c r="G68" i="2"/>
  <c r="G67" i="2"/>
  <c r="G66" i="2"/>
  <c r="G65" i="2"/>
  <c r="G64" i="2"/>
  <c r="G63" i="2"/>
  <c r="G62" i="2"/>
  <c r="G61" i="2"/>
  <c r="G60" i="2"/>
  <c r="G59" i="2"/>
  <c r="G58" i="2"/>
  <c r="G57" i="2"/>
  <c r="G56" i="2"/>
  <c r="G55" i="2"/>
  <c r="G54" i="2"/>
  <c r="G53" i="2"/>
  <c r="G52" i="2"/>
  <c r="G51" i="2"/>
  <c r="G50" i="2"/>
  <c r="G49" i="2"/>
  <c r="G32" i="2"/>
  <c r="H32" i="2" s="1"/>
  <c r="G31" i="2"/>
  <c r="H31" i="2" s="1"/>
  <c r="G30" i="2"/>
  <c r="H30" i="2" s="1"/>
  <c r="G29" i="2"/>
  <c r="H29" i="2" s="1"/>
  <c r="G28" i="2"/>
  <c r="H28" i="2" s="1"/>
  <c r="G27" i="2"/>
  <c r="H27" i="2" s="1"/>
  <c r="Q25" i="2"/>
  <c r="Q24" i="2"/>
  <c r="Q23" i="2"/>
  <c r="Q22" i="2"/>
  <c r="Q21" i="2"/>
  <c r="Q20" i="2"/>
  <c r="Q19" i="2"/>
  <c r="Q18" i="2"/>
  <c r="Q17" i="2"/>
  <c r="Q16" i="2"/>
  <c r="Q15" i="2"/>
  <c r="K15" i="2"/>
  <c r="L15" i="2" s="1"/>
  <c r="Q14" i="2"/>
  <c r="K14" i="2"/>
  <c r="L14" i="2" s="1"/>
  <c r="Q13" i="2"/>
  <c r="L13" i="2"/>
  <c r="K1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bnixon</author>
  </authors>
  <commentList>
    <comment ref="B9" authorId="0" shapeId="0" xr:uid="{74AA9721-15F8-418F-826B-3596CD9DCCCC}">
      <text>
        <r>
          <rPr>
            <b/>
            <sz val="9"/>
            <color indexed="81"/>
            <rFont val="Tahoma"/>
            <family val="2"/>
          </rPr>
          <t>bnixon:</t>
        </r>
        <r>
          <rPr>
            <sz val="9"/>
            <color indexed="81"/>
            <rFont val="Tahoma"/>
            <family val="2"/>
          </rPr>
          <t xml:space="preserve">
This is optional</t>
        </r>
      </text>
    </comment>
    <comment ref="A46" authorId="0" shapeId="0" xr:uid="{0B16144B-5F0C-446E-A501-CEA7B9DA3E11}">
      <text>
        <r>
          <rPr>
            <b/>
            <sz val="9"/>
            <color indexed="81"/>
            <rFont val="Tahoma"/>
            <family val="2"/>
          </rPr>
          <t>bnixon:</t>
        </r>
        <r>
          <rPr>
            <sz val="9"/>
            <color indexed="81"/>
            <rFont val="Tahoma"/>
            <family val="2"/>
          </rPr>
          <t xml:space="preserve">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bnixon</author>
  </authors>
  <commentList>
    <comment ref="D7" authorId="0" shapeId="0" xr:uid="{5A5F4E6F-37D8-42C1-94DC-FD7393E310AE}">
      <text>
        <r>
          <rPr>
            <b/>
            <sz val="9"/>
            <color indexed="81"/>
            <rFont val="Tahoma"/>
            <family val="2"/>
          </rPr>
          <t>bnixon:</t>
        </r>
        <r>
          <rPr>
            <sz val="9"/>
            <color indexed="81"/>
            <rFont val="Tahoma"/>
            <family val="2"/>
          </rPr>
          <t xml:space="preserve">
The number of the Day of the week (Sunday = 1)</t>
        </r>
      </text>
    </comment>
    <comment ref="O7" authorId="0" shapeId="0" xr:uid="{09CB355E-93F9-4BCF-8E3F-8EDCA47AA775}">
      <text>
        <r>
          <rPr>
            <b/>
            <sz val="9"/>
            <color indexed="81"/>
            <rFont val="Tahoma"/>
            <family val="2"/>
          </rPr>
          <t>bnixon:</t>
        </r>
        <r>
          <rPr>
            <sz val="9"/>
            <color indexed="81"/>
            <rFont val="Tahoma"/>
            <family val="2"/>
          </rPr>
          <t xml:space="preserve">
Difference between Quantity Received and Quantity Inspected.</t>
        </r>
      </text>
    </comment>
    <comment ref="P7" authorId="0" shapeId="0" xr:uid="{794BDC17-8D97-45F6-911F-161F99D07FE3}">
      <text>
        <r>
          <rPr>
            <b/>
            <sz val="9"/>
            <color indexed="81"/>
            <rFont val="Tahoma"/>
            <family val="2"/>
          </rPr>
          <t>bnixon:</t>
        </r>
        <r>
          <rPr>
            <sz val="9"/>
            <color indexed="81"/>
            <rFont val="Tahoma"/>
            <family val="2"/>
          </rPr>
          <t xml:space="preserve">
Percentage of Inspected Parts that Pass</t>
        </r>
      </text>
    </comment>
    <comment ref="Q7" authorId="0" shapeId="0" xr:uid="{C9D9EDE3-9402-4691-A1FE-2F2C1DB3C868}">
      <text>
        <r>
          <rPr>
            <b/>
            <sz val="9"/>
            <color indexed="81"/>
            <rFont val="Tahoma"/>
            <family val="2"/>
          </rPr>
          <t>bnixon:</t>
        </r>
        <r>
          <rPr>
            <sz val="9"/>
            <color indexed="81"/>
            <rFont val="Tahoma"/>
            <family val="2"/>
          </rPr>
          <t xml:space="preserve">
Supplier's Income = Parts that Pass * Part Sell For
</t>
        </r>
      </text>
    </comment>
    <comment ref="R7" authorId="0" shapeId="0" xr:uid="{76418CDE-B8B6-4FC1-89C6-97EB812AB2B2}">
      <text>
        <r>
          <rPr>
            <b/>
            <sz val="9"/>
            <color indexed="81"/>
            <rFont val="Tahoma"/>
            <family val="2"/>
          </rPr>
          <t>bnixon:</t>
        </r>
        <r>
          <rPr>
            <sz val="9"/>
            <color indexed="81"/>
            <rFont val="Tahoma"/>
            <family val="2"/>
          </rPr>
          <t xml:space="preserve">
Total of 2 Supplier Costs for Inspected Part * # of Received Parts (Passed or Failed)</t>
        </r>
      </text>
    </comment>
    <comment ref="S7" authorId="0" shapeId="0" xr:uid="{2BF16FF3-5F4A-440A-9106-DA7457E7C33E}">
      <text>
        <r>
          <rPr>
            <b/>
            <sz val="9"/>
            <color indexed="81"/>
            <rFont val="Tahoma"/>
            <family val="2"/>
          </rPr>
          <t>bnixon:</t>
        </r>
        <r>
          <rPr>
            <sz val="9"/>
            <color indexed="81"/>
            <rFont val="Tahoma"/>
            <family val="2"/>
          </rPr>
          <t xml:space="preserve">
Supplier Income - Supplier Costs of Parts</t>
        </r>
      </text>
    </comment>
    <comment ref="T7" authorId="0" shapeId="0" xr:uid="{DC3639C5-4F8C-405C-9BC4-846B45D05410}">
      <text>
        <r>
          <rPr>
            <b/>
            <sz val="9"/>
            <color indexed="81"/>
            <rFont val="Tahoma"/>
            <family val="2"/>
          </rPr>
          <t>bnixon:</t>
        </r>
        <r>
          <rPr>
            <sz val="9"/>
            <color indexed="81"/>
            <rFont val="Tahoma"/>
            <family val="2"/>
          </rPr>
          <t xml:space="preserve">
Income that was NOT received from the Sale of Parts that did NOT pass.</t>
        </r>
      </text>
    </comment>
    <comment ref="X7" authorId="0" shapeId="0" xr:uid="{B3BCD135-2029-41F0-BAFC-2CE4C88A5E58}">
      <text>
        <r>
          <rPr>
            <b/>
            <sz val="9"/>
            <color indexed="81"/>
            <rFont val="Tahoma"/>
            <family val="2"/>
          </rPr>
          <t>bnixon:</t>
        </r>
        <r>
          <rPr>
            <sz val="9"/>
            <color indexed="81"/>
            <rFont val="Tahoma"/>
            <family val="2"/>
          </rPr>
          <t xml:space="preserve">
Calculation - Inspectors - Training - Regular</t>
        </r>
      </text>
    </comment>
    <comment ref="Y7" authorId="0" shapeId="0" xr:uid="{7E10AB33-EF0E-40B0-98FB-945420212A22}">
      <text>
        <r>
          <rPr>
            <b/>
            <sz val="9"/>
            <color indexed="81"/>
            <rFont val="Tahoma"/>
            <family val="2"/>
          </rPr>
          <t>bnixon:</t>
        </r>
        <r>
          <rPr>
            <sz val="9"/>
            <color indexed="81"/>
            <rFont val="Tahoma"/>
            <family val="2"/>
          </rPr>
          <t xml:space="preserve">
Calculation = # of Trainees * Total hours in the shift * payrate per hour for that day and shift
</t>
        </r>
      </text>
    </comment>
    <comment ref="Z7" authorId="0" shapeId="0" xr:uid="{C3AD0368-AED8-466A-87B0-70A6233ACAB0}">
      <text>
        <r>
          <rPr>
            <b/>
            <sz val="9"/>
            <color indexed="81"/>
            <rFont val="Tahoma"/>
            <family val="2"/>
          </rPr>
          <t>bnixon:</t>
        </r>
        <r>
          <rPr>
            <sz val="9"/>
            <color indexed="81"/>
            <rFont val="Tahoma"/>
            <family val="2"/>
          </rPr>
          <t xml:space="preserve">
Regular Employees * Total hours in the shift * payrate per hour for that day and shift</t>
        </r>
      </text>
    </comment>
    <comment ref="AA7" authorId="0" shapeId="0" xr:uid="{0D5EA3FE-A0D8-4C58-9D2B-CFAD96BB7863}">
      <text>
        <r>
          <rPr>
            <b/>
            <sz val="9"/>
            <color indexed="81"/>
            <rFont val="Tahoma"/>
            <family val="2"/>
          </rPr>
          <t>bnixon:</t>
        </r>
        <r>
          <rPr>
            <sz val="9"/>
            <color indexed="81"/>
            <rFont val="Tahoma"/>
            <family val="2"/>
          </rPr>
          <t xml:space="preserve">
Casual emploiyees * Total hours in the shift * most expensive payrate per hour for that day and shift</t>
        </r>
      </text>
    </comment>
    <comment ref="AC7" authorId="0" shapeId="0" xr:uid="{D0F598AD-0C93-416F-9A0C-E1041ACA28AB}">
      <text>
        <r>
          <rPr>
            <b/>
            <sz val="9"/>
            <color indexed="81"/>
            <rFont val="Tahoma"/>
            <family val="2"/>
          </rPr>
          <t>bnixon:</t>
        </r>
        <r>
          <rPr>
            <sz val="9"/>
            <color indexed="81"/>
            <rFont val="Tahoma"/>
            <family val="2"/>
          </rPr>
          <t xml:space="preserve">
Calculation = Total of Training $ + Regular $ + Casual $</t>
        </r>
      </text>
    </comment>
    <comment ref="BC7" authorId="0" shapeId="0" xr:uid="{4FE4642B-9CD3-4EB0-B47D-1D77860E6D60}">
      <text>
        <r>
          <rPr>
            <b/>
            <sz val="9"/>
            <color indexed="81"/>
            <rFont val="Tahoma"/>
            <family val="2"/>
          </rPr>
          <t>bnixon:</t>
        </r>
        <r>
          <rPr>
            <sz val="9"/>
            <color indexed="81"/>
            <rFont val="Tahoma"/>
            <family val="2"/>
          </rPr>
          <t xml:space="preserve">
Team Leads * Total hours in the shift * payrate per hour for that day and shift</t>
        </r>
      </text>
    </comment>
    <comment ref="BD7" authorId="0" shapeId="0" xr:uid="{7F315072-2EFF-4509-BC94-45B6C532BE18}">
      <text>
        <r>
          <rPr>
            <b/>
            <sz val="9"/>
            <color indexed="81"/>
            <rFont val="Tahoma"/>
            <family val="2"/>
          </rPr>
          <t>bnixon:</t>
        </r>
        <r>
          <rPr>
            <sz val="9"/>
            <color indexed="81"/>
            <rFont val="Tahoma"/>
            <family val="2"/>
          </rPr>
          <t xml:space="preserve">
Shipper/Receivers * Total hours in the shift * payrate per hour for that day and shift</t>
        </r>
      </text>
    </comment>
    <comment ref="BE7" authorId="0" shapeId="0" xr:uid="{FC8A8802-D3C7-49B5-9970-ECE3385FC009}">
      <text>
        <r>
          <rPr>
            <b/>
            <sz val="9"/>
            <color indexed="81"/>
            <rFont val="Tahoma"/>
            <family val="2"/>
          </rPr>
          <t>bnixon:</t>
        </r>
        <r>
          <rPr>
            <sz val="9"/>
            <color indexed="81"/>
            <rFont val="Tahoma"/>
            <family val="2"/>
          </rPr>
          <t xml:space="preserve">
= Total labour costs for Shipper/Receivers, Team Leads, and all types of Inspectors for both Inspection Lines *** Not a Mandatory Metric ***</t>
        </r>
      </text>
    </comment>
  </commentList>
</comments>
</file>

<file path=xl/sharedStrings.xml><?xml version="1.0" encoding="utf-8"?>
<sst xmlns="http://schemas.openxmlformats.org/spreadsheetml/2006/main" count="1203" uniqueCount="841">
  <si>
    <t>Read Me First</t>
  </si>
  <si>
    <t>Purpose: DataSet for INFO8136 Case Study 2</t>
  </si>
  <si>
    <t>This Excel Workbook was:</t>
  </si>
  <si>
    <t>Created by:</t>
  </si>
  <si>
    <t>Bill Nixon   (he/him)  Initials: BN</t>
  </si>
  <si>
    <t>Created for:</t>
  </si>
  <si>
    <t>Conestoga College BA Program, Courses INFO 8136</t>
  </si>
  <si>
    <t>Created on:</t>
  </si>
  <si>
    <t>Project:</t>
  </si>
  <si>
    <t>Case Study 2</t>
  </si>
  <si>
    <t>Possible Consumers of this:</t>
  </si>
  <si>
    <t>All Section Members of INFO8146</t>
  </si>
  <si>
    <t>Copyright:</t>
  </si>
  <si>
    <t>Conestoga College, 2024.  All rights reserved</t>
  </si>
  <si>
    <t>Useage rights granted to registered section members of INFO 8146</t>
  </si>
  <si>
    <t>Assumptions:</t>
  </si>
  <si>
    <t>This WB contains data on 2 Inspection Lines.  Little Panda Quality Inspection has more than 2 Inspection Lines</t>
  </si>
  <si>
    <t>This WB contains data on 3 Inspected Parts.  Little Panda Quality Inspection has more than 400 Inspected Parts</t>
  </si>
  <si>
    <t>This WB contains data on 2 Suppliers of Parts To be Inspected (Parts TBI).  Little Panda Quality Inspection has more than 2 Suppliers of Parts to Be Inspected</t>
  </si>
  <si>
    <t xml:space="preserve">Little Panda receives parts TBI within 24 hours of their making. </t>
  </si>
  <si>
    <t>Suppliers of Parts TBI operate Monday thru Friday at full capacity, and produce about 1/3 of a weekday's output on either Saturday and Sunday</t>
  </si>
  <si>
    <t>Assumptions 4 and 5 cause Little Panda's Inspection Loading is the lightest on Sunday and Monday</t>
  </si>
  <si>
    <t>Parts that Cannot be Inspected in Shifts 1 and 2 are to be inspected during Shift 3 of the same day,</t>
  </si>
  <si>
    <t>LPQI charges for Parts Inspection to the Supplier of the Parts is included in the Suppliers' Other Costs for each Part</t>
  </si>
  <si>
    <t>Employees are paid for a Shift of 8 hours, but only do actual work for 7 hours in that shift.</t>
  </si>
  <si>
    <t>Dimensions to be Analyzed</t>
  </si>
  <si>
    <t>LPQI Inspection Line A or Inspection Line B</t>
  </si>
  <si>
    <t>LPQI Shift 1 or Shift 2 or Shift 3</t>
  </si>
  <si>
    <t>Tuesday to Saturday Shifts OR Sunday and Monday Shifts</t>
  </si>
  <si>
    <t>Issues to be Explored</t>
  </si>
  <si>
    <t>see Supplied Videos for more detail</t>
  </si>
  <si>
    <t>Inspected Parts - Pass or Fail - Including Costs of Failed Parts</t>
  </si>
  <si>
    <t>LPQI Labour Cost and Parts TBI Suppliers' Projected Profits</t>
  </si>
  <si>
    <t>LPQI Inspection Line Capacity - Impacted by Varying Parts TBI Deliveries and Varying LPQI Staffing</t>
  </si>
  <si>
    <t>Mandatory (Expected) Metrics - determined by the Data Analyst Assignment</t>
  </si>
  <si>
    <t>Day + Shift + Inspection Line - Over/Under</t>
  </si>
  <si>
    <t>Day + Shift + Inspection Line - Pass %</t>
  </si>
  <si>
    <t>Day + Shift + Inspection Line - Possible Supplier Profit</t>
  </si>
  <si>
    <t>Day + Shift + Inspection Line - Total LPQI Labour $</t>
  </si>
  <si>
    <t>Day + Shift + Inspection Line - LPQI Inspect Labour $ per Part Inspected</t>
  </si>
  <si>
    <t>Data Analyst Assignment</t>
  </si>
  <si>
    <t>Each Analyst will be Assigned a Combination of each of the 3 Dimensions listed above, and one of the Issues to be Explored</t>
  </si>
  <si>
    <t>For example, a DA might be assigned:   Inspection Line B, Shift 2, Sunday+Monday Shifts, and LPQI Inpsection Line Capacity</t>
  </si>
  <si>
    <t>The assignment will be done by the Section's Faculty</t>
  </si>
  <si>
    <t>Document History</t>
  </si>
  <si>
    <t>ID</t>
  </si>
  <si>
    <t>Updated by and on:</t>
  </si>
  <si>
    <t>Published on:</t>
  </si>
  <si>
    <t>Reason(s):</t>
  </si>
  <si>
    <t>Bill Nixon on Apr 2nd</t>
  </si>
  <si>
    <t>Sources and References</t>
  </si>
  <si>
    <t>Various earlier versions of this produced by Bill Nixon, in March 2024 for Section 1 and 5</t>
  </si>
  <si>
    <t>Various movies recorded and published by Bill Nixon thru the Case Study 2 Home Page</t>
  </si>
  <si>
    <t>Various Course Materials about LPQI already provided</t>
  </si>
  <si>
    <t>Sheets in this Workbook</t>
  </si>
  <si>
    <t>Sheet Name</t>
  </si>
  <si>
    <t>Description</t>
  </si>
  <si>
    <t>ReadMeFirst</t>
  </si>
  <si>
    <t>excel workbook information and history</t>
  </si>
  <si>
    <t>List of other WB sheets and short descriptions</t>
  </si>
  <si>
    <t>Other Lists</t>
  </si>
  <si>
    <t>Collection of 8 Lists of Reference Data for the Inspect DM and 2 Inspection Line Batch DMs</t>
  </si>
  <si>
    <t>Inspect DM</t>
  </si>
  <si>
    <t>29 Days of Production Data for 3 Shifts and 2 Inspection Lines</t>
  </si>
  <si>
    <t>at the Little Panda facility</t>
  </si>
  <si>
    <t>Blank Columns Exist. For Data Analysts to Complete Calculations of Mandatory Metrics</t>
  </si>
  <si>
    <t>A Batches</t>
  </si>
  <si>
    <t>List of the Suppliers' Batches of Supplied Parts TBI for each Day and Shift</t>
  </si>
  <si>
    <t>for LPQI Inspection Line A</t>
  </si>
  <si>
    <t>Data has ID Code (see the Production Line/Cells Reference table), and LPQI Qty Received and Passed</t>
  </si>
  <si>
    <t>B Batches</t>
  </si>
  <si>
    <t>for LPQI Inspection Line B</t>
  </si>
  <si>
    <t>Little Panda Quality Inspection - Reference Tables</t>
  </si>
  <si>
    <t>Suppliers of Parts to Be Inspected</t>
  </si>
  <si>
    <t>MakerID</t>
  </si>
  <si>
    <t>Maker</t>
  </si>
  <si>
    <t>Plant Location</t>
  </si>
  <si>
    <t>Eclipse</t>
  </si>
  <si>
    <t>Cambridge, ON</t>
  </si>
  <si>
    <t>Linacar</t>
  </si>
  <si>
    <t>Guelph, ON</t>
  </si>
  <si>
    <t>Suppliers of Parts TBI - Production Lines / Cells Codes</t>
  </si>
  <si>
    <t>=R13&amp;"-"&amp;S13</t>
  </si>
  <si>
    <t>Factors on Parts to be Inspected</t>
  </si>
  <si>
    <t>=INT(7/(I13*J13/60))</t>
  </si>
  <si>
    <t>ProdTypeID</t>
  </si>
  <si>
    <t>Product Type</t>
  </si>
  <si>
    <t>Prodn Lines / Cells</t>
  </si>
  <si>
    <t>Cost To Make</t>
  </si>
  <si>
    <t>Other Costs</t>
  </si>
  <si>
    <t>Sells For</t>
  </si>
  <si>
    <t>Inspect Tests</t>
  </si>
  <si>
    <t>Avg Mins Per Inspect</t>
  </si>
  <si>
    <t>Total Per 7 hrs per Inspector</t>
  </si>
  <si>
    <t>NightShift</t>
  </si>
  <si>
    <t>Porter Mins</t>
  </si>
  <si>
    <t>Box Qty</t>
  </si>
  <si>
    <t>Key</t>
  </si>
  <si>
    <t>Sequence</t>
  </si>
  <si>
    <t>Alternator</t>
  </si>
  <si>
    <t>G</t>
  </si>
  <si>
    <t>Tie Rod End</t>
  </si>
  <si>
    <t>H</t>
  </si>
  <si>
    <t>Ball Joint</t>
  </si>
  <si>
    <t>J</t>
  </si>
  <si>
    <t>D1</t>
  </si>
  <si>
    <t>D2</t>
  </si>
  <si>
    <t>Employee Groups</t>
  </si>
  <si>
    <t>D3</t>
  </si>
  <si>
    <t>EmpGroupID</t>
  </si>
  <si>
    <t>EmployeeGroup</t>
  </si>
  <si>
    <t>D4</t>
  </si>
  <si>
    <t>Inspector</t>
  </si>
  <si>
    <t>D5</t>
  </si>
  <si>
    <t>Team Lead</t>
  </si>
  <si>
    <t>D6</t>
  </si>
  <si>
    <t>Shipper/Receiver</t>
  </si>
  <si>
    <t>M5</t>
  </si>
  <si>
    <t>M6</t>
  </si>
  <si>
    <t>M7</t>
  </si>
  <si>
    <t>Employee Payrates</t>
  </si>
  <si>
    <t>M8</t>
  </si>
  <si>
    <t>EmpTypeID</t>
  </si>
  <si>
    <t>Employee Types</t>
  </si>
  <si>
    <t>Experience</t>
  </si>
  <si>
    <t>Payrate / hr</t>
  </si>
  <si>
    <t>Employer Share</t>
  </si>
  <si>
    <t>Total Cost/Hr</t>
  </si>
  <si>
    <t>Training</t>
  </si>
  <si>
    <t>Casual</t>
  </si>
  <si>
    <t>Under 100 hours</t>
  </si>
  <si>
    <t>101-300 hours</t>
  </si>
  <si>
    <t>Regular</t>
  </si>
  <si>
    <t>301+ hours</t>
  </si>
  <si>
    <t>501+ hours</t>
  </si>
  <si>
    <t>Shift Factors</t>
  </si>
  <si>
    <t>ShiftID</t>
  </si>
  <si>
    <t>ShiftName</t>
  </si>
  <si>
    <t>ShiftHours</t>
  </si>
  <si>
    <t>Shift Premium</t>
  </si>
  <si>
    <t>Day</t>
  </si>
  <si>
    <t>6am-2pm</t>
  </si>
  <si>
    <t>Afternoon</t>
  </si>
  <si>
    <t>2pm-10pm</t>
  </si>
  <si>
    <t>Nights</t>
  </si>
  <si>
    <t>10pm-6am</t>
  </si>
  <si>
    <t>Inspection Lines</t>
  </si>
  <si>
    <t>InspectLineID</t>
  </si>
  <si>
    <t>InspectLine Name</t>
  </si>
  <si>
    <t>A</t>
  </si>
  <si>
    <t>Line A</t>
  </si>
  <si>
    <t>B</t>
  </si>
  <si>
    <t>Line B</t>
  </si>
  <si>
    <t>=D49&amp;E49&amp;"-"&amp;H49&amp;"-"&amp;F49</t>
  </si>
  <si>
    <t>Inspection Line, Shift, WeekDay/WeekEnd Staffing Counts</t>
  </si>
  <si>
    <t>StaffingID</t>
  </si>
  <si>
    <t>As Of</t>
  </si>
  <si>
    <t>LineID</t>
  </si>
  <si>
    <t>SunMon</t>
  </si>
  <si>
    <t>LkupKey</t>
  </si>
  <si>
    <t>EmployeeCOunt</t>
  </si>
  <si>
    <t>N</t>
  </si>
  <si>
    <t>Y</t>
  </si>
  <si>
    <t>Data Set</t>
  </si>
  <si>
    <t>Little Panda Inspection Lines A and B Inspection Data</t>
  </si>
  <si>
    <t>*** See the Comments on the headings of the empty columns for guidance on needed calculations</t>
  </si>
  <si>
    <t>Line A Inspection Data</t>
  </si>
  <si>
    <t>Line B Inspection Data</t>
  </si>
  <si>
    <t>InspectDataID</t>
  </si>
  <si>
    <t>Day of Week</t>
  </si>
  <si>
    <t>Over / Under</t>
  </si>
  <si>
    <t>Pass%</t>
  </si>
  <si>
    <t>Possible Supplier Income</t>
  </si>
  <si>
    <t>Supplier Cost of Parts</t>
  </si>
  <si>
    <t>Possible Supplier Profit</t>
  </si>
  <si>
    <t>Supplier Cost of Bad Parts</t>
  </si>
  <si>
    <t>Training $</t>
  </si>
  <si>
    <t>Regular $</t>
  </si>
  <si>
    <t>Casual $</t>
  </si>
  <si>
    <t>Total Line A $</t>
  </si>
  <si>
    <t>Inspect Labour $ per Part</t>
  </si>
  <si>
    <t>Over/Under</t>
  </si>
  <si>
    <t>Team Lead $</t>
  </si>
  <si>
    <t>All Total Labour $</t>
  </si>
  <si>
    <t>Little Panda Inspection Line A Batch Data</t>
  </si>
  <si>
    <t>BatchesLineAID</t>
  </si>
  <si>
    <t/>
  </si>
  <si>
    <t>Little Panda Inspection Line B Batch Data</t>
  </si>
  <si>
    <t>BatchesLineBID</t>
  </si>
  <si>
    <t>Date</t>
  </si>
  <si>
    <t>Shift</t>
  </si>
  <si>
    <t>LineA-ProdType</t>
  </si>
  <si>
    <t>Received</t>
  </si>
  <si>
    <t>Received Inspected</t>
  </si>
  <si>
    <t>Leftover Inspected</t>
  </si>
  <si>
    <t>Capacity</t>
  </si>
  <si>
    <t>Not Inspected</t>
  </si>
  <si>
    <t>Left From Day Shift for 3rd Shift</t>
  </si>
  <si>
    <t>Inspect Pass</t>
  </si>
  <si>
    <t>Inspectors</t>
  </si>
  <si>
    <t>LineB-ProdType</t>
  </si>
  <si>
    <t>Shipper/Receiver/Porter</t>
  </si>
  <si>
    <t>Batch  ID</t>
  </si>
  <si>
    <t>Batch 1 Qty</t>
  </si>
  <si>
    <t>Batch 1 Pass</t>
  </si>
  <si>
    <t>Batch 2 ID</t>
  </si>
  <si>
    <t>Batch 2 Qty</t>
  </si>
  <si>
    <t>Batch 2 Pass</t>
  </si>
  <si>
    <t>Batch 3 ID</t>
  </si>
  <si>
    <t>Batch 3 Qty</t>
  </si>
  <si>
    <t>Batch 3 Pass</t>
  </si>
  <si>
    <t>Batch 4 ID</t>
  </si>
  <si>
    <t>Batch 4 Qty</t>
  </si>
  <si>
    <t>Batch 4 Pass</t>
  </si>
  <si>
    <t>Batch 5 ID</t>
  </si>
  <si>
    <t>Batch 5 Qty</t>
  </si>
  <si>
    <t>Batch 5 Pass</t>
  </si>
  <si>
    <t>Batch 6 ID</t>
  </si>
  <si>
    <t>Batch 6 Qty</t>
  </si>
  <si>
    <t>Batch 6 Pass</t>
  </si>
  <si>
    <t>230410-S1-D1</t>
  </si>
  <si>
    <t>230410-S1-D2</t>
  </si>
  <si>
    <t>230410-S1-D4</t>
  </si>
  <si>
    <t>230410-S1-D5</t>
  </si>
  <si>
    <t>230410-S1-D6</t>
  </si>
  <si>
    <t>230411-S1-M5</t>
  </si>
  <si>
    <t>230411-S1-M7</t>
  </si>
  <si>
    <t>230411-S1-M8</t>
  </si>
  <si>
    <t>230412-S1-D2</t>
  </si>
  <si>
    <t>230412-S1-D3</t>
  </si>
  <si>
    <t>230412-S1-D4</t>
  </si>
  <si>
    <t>230412-S1-D5</t>
  </si>
  <si>
    <t>230412-S1-D6</t>
  </si>
  <si>
    <t>230415-S1-M5</t>
  </si>
  <si>
    <t>230415-S1-M6</t>
  </si>
  <si>
    <t>230415-S1-M7</t>
  </si>
  <si>
    <t>230415-S1-M8</t>
  </si>
  <si>
    <t>230416-S1-D2</t>
  </si>
  <si>
    <t>230416-S1-D3</t>
  </si>
  <si>
    <t>230416-S1-D4</t>
  </si>
  <si>
    <t>230416-S1-D5</t>
  </si>
  <si>
    <t>230416-S1-D6</t>
  </si>
  <si>
    <t>230419-S1-D2</t>
  </si>
  <si>
    <t>230419-S1-D3</t>
  </si>
  <si>
    <t>230419-S1-D4</t>
  </si>
  <si>
    <t>230419-S1-D5</t>
  </si>
  <si>
    <t>230419-S1-D6</t>
  </si>
  <si>
    <t>230421-S1-D1</t>
  </si>
  <si>
    <t>230421-S1-D2</t>
  </si>
  <si>
    <t>230421-S1-D3</t>
  </si>
  <si>
    <t>230421-S1-D4</t>
  </si>
  <si>
    <t>230421-S1-D5</t>
  </si>
  <si>
    <t>230421-S1-D6</t>
  </si>
  <si>
    <t>230422-S1-D1</t>
  </si>
  <si>
    <t>230422-S1-D3</t>
  </si>
  <si>
    <t>230422-S1-D4</t>
  </si>
  <si>
    <t>230422-S1-D5</t>
  </si>
  <si>
    <t>230422-S1-D6</t>
  </si>
  <si>
    <t>230423-S1-M5</t>
  </si>
  <si>
    <t>230423-S1-M7</t>
  </si>
  <si>
    <t>230423-S1-M8</t>
  </si>
  <si>
    <t>230425-S1-M5</t>
  </si>
  <si>
    <t>230425-S1-M6</t>
  </si>
  <si>
    <t>230425-S1-M8</t>
  </si>
  <si>
    <t>230426-S1-M5</t>
  </si>
  <si>
    <t>230426-S1-M7</t>
  </si>
  <si>
    <t>230426-S1-M8</t>
  </si>
  <si>
    <t>230427-S1-D2</t>
  </si>
  <si>
    <t>230427-S1-D3</t>
  </si>
  <si>
    <t>230427-S1-D4</t>
  </si>
  <si>
    <t>230427-S1-D5</t>
  </si>
  <si>
    <t>230427-S1-D6</t>
  </si>
  <si>
    <t>230428-S1-D1</t>
  </si>
  <si>
    <t>230428-S1-D2</t>
  </si>
  <si>
    <t>230428-S1-D4</t>
  </si>
  <si>
    <t>230428-S1-D5</t>
  </si>
  <si>
    <t>230428-S1-D6</t>
  </si>
  <si>
    <t>230430-S1-D1</t>
  </si>
  <si>
    <t>230430-S1-D2</t>
  </si>
  <si>
    <t>230430-S1-D3</t>
  </si>
  <si>
    <t>230430-S1-D4</t>
  </si>
  <si>
    <t>230430-S1-D6</t>
  </si>
  <si>
    <t>230501-S1-M5</t>
  </si>
  <si>
    <t>230501-S1-M6</t>
  </si>
  <si>
    <t>230501-S1-M7</t>
  </si>
  <si>
    <t>230501-S1-M8</t>
  </si>
  <si>
    <t>230502-S1-D1</t>
  </si>
  <si>
    <t>230502-S1-D2</t>
  </si>
  <si>
    <t>230502-S1-D3</t>
  </si>
  <si>
    <t>230502-S1-D4</t>
  </si>
  <si>
    <t>230502-S1-D5</t>
  </si>
  <si>
    <t>230502-S1-D6</t>
  </si>
  <si>
    <t>230504-S1-M5</t>
  </si>
  <si>
    <t>230504-S1-M6</t>
  </si>
  <si>
    <t>230504-S1-M7</t>
  </si>
  <si>
    <t>230504-S1-M8</t>
  </si>
  <si>
    <t>230407-S1-H</t>
  </si>
  <si>
    <t>230407-S1-J</t>
  </si>
  <si>
    <t>230408-S1-G</t>
  </si>
  <si>
    <t>230408-S1-H</t>
  </si>
  <si>
    <t>230408-S1-J</t>
  </si>
  <si>
    <t>230409-S1-G</t>
  </si>
  <si>
    <t>230409-S1-H</t>
  </si>
  <si>
    <t>230409-S1-J</t>
  </si>
  <si>
    <t>230410-S1-G</t>
  </si>
  <si>
    <t>230410-S1-H</t>
  </si>
  <si>
    <t>230410-S1-J</t>
  </si>
  <si>
    <t>230411-S1-H</t>
  </si>
  <si>
    <t>230411-S1-J</t>
  </si>
  <si>
    <t>230412-S1-G</t>
  </si>
  <si>
    <t>230412-S1-J</t>
  </si>
  <si>
    <t>230413-S1-G</t>
  </si>
  <si>
    <t>230413-S1-J</t>
  </si>
  <si>
    <t>230414-S1-G</t>
  </si>
  <si>
    <t>230414-S1-H</t>
  </si>
  <si>
    <t>230414-S1-J</t>
  </si>
  <si>
    <t>230415-S1-G</t>
  </si>
  <si>
    <t>230415-S1-H</t>
  </si>
  <si>
    <t>230415-S1-J</t>
  </si>
  <si>
    <t>230416-S1-G</t>
  </si>
  <si>
    <t>230416-S1-H</t>
  </si>
  <si>
    <t>230416-S1-J</t>
  </si>
  <si>
    <t>230417-S1-G</t>
  </si>
  <si>
    <t>230417-S1-H</t>
  </si>
  <si>
    <t>230417-S1-J</t>
  </si>
  <si>
    <t>230418-S1-G</t>
  </si>
  <si>
    <t>230418-S1-H</t>
  </si>
  <si>
    <t>230418-S1-J</t>
  </si>
  <si>
    <t>230419-S1-G</t>
  </si>
  <si>
    <t>230419-S1-J</t>
  </si>
  <si>
    <t>230420-S1-H</t>
  </si>
  <si>
    <t>230420-S1-J</t>
  </si>
  <si>
    <t>230421-S1-G</t>
  </si>
  <si>
    <t>230421-S1-J</t>
  </si>
  <si>
    <t>230422-S1-G</t>
  </si>
  <si>
    <t>230422-S1-H</t>
  </si>
  <si>
    <t>230422-S1-J</t>
  </si>
  <si>
    <t>230423-S1-G</t>
  </si>
  <si>
    <t>230423-S1-H</t>
  </si>
  <si>
    <t>230423-S1-J</t>
  </si>
  <si>
    <t>230424-S1-G</t>
  </si>
  <si>
    <t>230424-S1-H</t>
  </si>
  <si>
    <t>230424-S1-J</t>
  </si>
  <si>
    <t>230425-S1-H</t>
  </si>
  <si>
    <t>230425-S1-J</t>
  </si>
  <si>
    <t>230426-S1-G</t>
  </si>
  <si>
    <t>230426-S1-H</t>
  </si>
  <si>
    <t>230426-S1-J</t>
  </si>
  <si>
    <t>230427-S1-G</t>
  </si>
  <si>
    <t>230427-S1-H</t>
  </si>
  <si>
    <t>230427-S1-J</t>
  </si>
  <si>
    <t>230428-S1-G</t>
  </si>
  <si>
    <t>230428-S1-H</t>
  </si>
  <si>
    <t>230428-S1-J</t>
  </si>
  <si>
    <t>230429-S1-G</t>
  </si>
  <si>
    <t>230429-S1-H</t>
  </si>
  <si>
    <t>230429-S1-J</t>
  </si>
  <si>
    <t>230430-S1-G</t>
  </si>
  <si>
    <t>230430-S1-H</t>
  </si>
  <si>
    <t>230430-S1-J</t>
  </si>
  <si>
    <t>230501-S1-H</t>
  </si>
  <si>
    <t>230501-S1-J</t>
  </si>
  <si>
    <t>230502-S1-G</t>
  </si>
  <si>
    <t>230502-S1-H</t>
  </si>
  <si>
    <t>230502-S1-J</t>
  </si>
  <si>
    <t>230503-S1-G</t>
  </si>
  <si>
    <t>230503-S1-H</t>
  </si>
  <si>
    <t>230503-S1-J</t>
  </si>
  <si>
    <t>230504-S1-G</t>
  </si>
  <si>
    <t>230504-S1-H</t>
  </si>
  <si>
    <t>230504-S1-J</t>
  </si>
  <si>
    <t>230505-S1-G</t>
  </si>
  <si>
    <t>230505-S1-J</t>
  </si>
  <si>
    <t>230407-S1-M5</t>
  </si>
  <si>
    <t>230407-S1-M6</t>
  </si>
  <si>
    <t>230407-S1-M7</t>
  </si>
  <si>
    <t>230407-S1-M8</t>
  </si>
  <si>
    <t>230408-S1-M5</t>
  </si>
  <si>
    <t>230408-S1-M6</t>
  </si>
  <si>
    <t>230408-S1-M7</t>
  </si>
  <si>
    <t>230408-S1-M8</t>
  </si>
  <si>
    <t>230409-S1-D1</t>
  </si>
  <si>
    <t>230409-S1-D3</t>
  </si>
  <si>
    <t>230409-S1-D4</t>
  </si>
  <si>
    <t>230409-S1-D5</t>
  </si>
  <si>
    <t>230409-S1-D6</t>
  </si>
  <si>
    <t>230410-S1-D3</t>
  </si>
  <si>
    <t>230411-S1-M6</t>
  </si>
  <si>
    <t>230412-S1-D1</t>
  </si>
  <si>
    <t>230413-S1-M5</t>
  </si>
  <si>
    <t>230413-S1-M6</t>
  </si>
  <si>
    <t>230413-S1-M7</t>
  </si>
  <si>
    <t>230413-S1-M8</t>
  </si>
  <si>
    <t>230414-S1-M5</t>
  </si>
  <si>
    <t>230414-S1-M6</t>
  </si>
  <si>
    <t>230414-S1-M7</t>
  </si>
  <si>
    <t>230414-S1-M8</t>
  </si>
  <si>
    <t>230417-S1-D1</t>
  </si>
  <si>
    <t>230417-S1-D2</t>
  </si>
  <si>
    <t>230417-S1-D3</t>
  </si>
  <si>
    <t>230417-S1-D4</t>
  </si>
  <si>
    <t>230417-S1-D5</t>
  </si>
  <si>
    <t>230417-S1-D6</t>
  </si>
  <si>
    <t>230418-S1-M5</t>
  </si>
  <si>
    <t>230418-S1-M6</t>
  </si>
  <si>
    <t>230418-S1-M7</t>
  </si>
  <si>
    <t>230418-S1-M8</t>
  </si>
  <si>
    <t>230420-S1-D2</t>
  </si>
  <si>
    <t>230420-S1-D3</t>
  </si>
  <si>
    <t>230420-S1-D4</t>
  </si>
  <si>
    <t>230420-S1-D5</t>
  </si>
  <si>
    <t>230420-S1-D6</t>
  </si>
  <si>
    <t>230424-S1-M5</t>
  </si>
  <si>
    <t>230424-S1-M7</t>
  </si>
  <si>
    <t>230424-S1-M8</t>
  </si>
  <si>
    <t>230425-S1-M7</t>
  </si>
  <si>
    <t>230426-S1-M6</t>
  </si>
  <si>
    <t>230428-S1-D3</t>
  </si>
  <si>
    <t>230429-S1-D1</t>
  </si>
  <si>
    <t>230429-S1-D2</t>
  </si>
  <si>
    <t>230429-S1-D3</t>
  </si>
  <si>
    <t>230429-S1-D4</t>
  </si>
  <si>
    <t>230429-S1-D5</t>
  </si>
  <si>
    <t>230429-S1-D6</t>
  </si>
  <si>
    <t>230503-S1-M6</t>
  </si>
  <si>
    <t>230503-S1-M7</t>
  </si>
  <si>
    <t>230503-S1-M8</t>
  </si>
  <si>
    <t>230505-S1-D1</t>
  </si>
  <si>
    <t>230505-S1-D2</t>
  </si>
  <si>
    <t>230505-S1-D3</t>
  </si>
  <si>
    <t>230505-S1-D4</t>
  </si>
  <si>
    <t>230505-S1-D5</t>
  </si>
  <si>
    <t>230505-S1-D6</t>
  </si>
  <si>
    <t>230407-S2-M5</t>
  </si>
  <si>
    <t>230407-S2-M6</t>
  </si>
  <si>
    <t>230407-S2-M7</t>
  </si>
  <si>
    <t>230407-S2-M8</t>
  </si>
  <si>
    <t>230408-S2-D1</t>
  </si>
  <si>
    <t>230408-S2-D2</t>
  </si>
  <si>
    <t>230408-S2-D4</t>
  </si>
  <si>
    <t>230408-S2-D5</t>
  </si>
  <si>
    <t>230408-S2-D6</t>
  </si>
  <si>
    <t>230409-S2-D1</t>
  </si>
  <si>
    <t>230409-S2-D2</t>
  </si>
  <si>
    <t>230409-S2-D3</t>
  </si>
  <si>
    <t>230409-S2-D4</t>
  </si>
  <si>
    <t>230409-S2-D5</t>
  </si>
  <si>
    <t>230409-S2-D6</t>
  </si>
  <si>
    <t>230410-S2-M5</t>
  </si>
  <si>
    <t>230410-S2-M6</t>
  </si>
  <si>
    <t>230410-S2-M7</t>
  </si>
  <si>
    <t>230410-S2-M8</t>
  </si>
  <si>
    <t>230411-S2-M5</t>
  </si>
  <si>
    <t>230411-S2-M6</t>
  </si>
  <si>
    <t>230411-S2-M7</t>
  </si>
  <si>
    <t>230411-S2-M8</t>
  </si>
  <si>
    <t>230412-S2-D1</t>
  </si>
  <si>
    <t>230412-S2-D2</t>
  </si>
  <si>
    <t>230412-S2-D4</t>
  </si>
  <si>
    <t>230412-S2-D5</t>
  </si>
  <si>
    <t>230412-S2-D6</t>
  </si>
  <si>
    <t>230413-S2-D1</t>
  </si>
  <si>
    <t>230413-S2-D2</t>
  </si>
  <si>
    <t>230413-S2-D3</t>
  </si>
  <si>
    <t>230413-S2-D4</t>
  </si>
  <si>
    <t>230413-S2-D5</t>
  </si>
  <si>
    <t>230413-S2-D6</t>
  </si>
  <si>
    <t>230414-S2-M6</t>
  </si>
  <si>
    <t>230414-S2-M7</t>
  </si>
  <si>
    <t>230414-S2-M8</t>
  </si>
  <si>
    <t>230415-S2-M5</t>
  </si>
  <si>
    <t>230415-S2-M6</t>
  </si>
  <si>
    <t>230415-S2-M8</t>
  </si>
  <si>
    <t>230416-S2-M5</t>
  </si>
  <si>
    <t>230416-S2-M6</t>
  </si>
  <si>
    <t>230416-S2-M7</t>
  </si>
  <si>
    <t>230416-S2-M8</t>
  </si>
  <si>
    <t>230417-S2-D1</t>
  </si>
  <si>
    <t>230417-S2-D2</t>
  </si>
  <si>
    <t>230417-S2-D3</t>
  </si>
  <si>
    <t>230417-S2-D4</t>
  </si>
  <si>
    <t>230417-S2-D5</t>
  </si>
  <si>
    <t>230417-S2-D6</t>
  </si>
  <si>
    <t>230418-S2-M5</t>
  </si>
  <si>
    <t>230418-S2-M6</t>
  </si>
  <si>
    <t>230418-S2-M7</t>
  </si>
  <si>
    <t>230418-S2-M8</t>
  </si>
  <si>
    <t>230419-S2-D1</t>
  </si>
  <si>
    <t>230419-S2-D2</t>
  </si>
  <si>
    <t>230419-S2-D3</t>
  </si>
  <si>
    <t>230419-S2-D4</t>
  </si>
  <si>
    <t>230419-S2-D5</t>
  </si>
  <si>
    <t>230419-S2-D6</t>
  </si>
  <si>
    <t>230420-S2-D2</t>
  </si>
  <si>
    <t>230420-S2-D3</t>
  </si>
  <si>
    <t>230420-S2-D4</t>
  </si>
  <si>
    <t>230420-S2-D5</t>
  </si>
  <si>
    <t>230420-S2-D6</t>
  </si>
  <si>
    <t>230421-S2-M6</t>
  </si>
  <si>
    <t>230421-S2-M7</t>
  </si>
  <si>
    <t>230421-S2-M8</t>
  </si>
  <si>
    <t>230422-S2-M5</t>
  </si>
  <si>
    <t>230422-S2-M7</t>
  </si>
  <si>
    <t>230422-S2-M8</t>
  </si>
  <si>
    <t>230423-S2-M5</t>
  </si>
  <si>
    <t>230423-S2-M6</t>
  </si>
  <si>
    <t>230423-S2-M7</t>
  </si>
  <si>
    <t>230423-S2-M8</t>
  </si>
  <si>
    <t>230424-S2-M5</t>
  </si>
  <si>
    <t>230424-S2-M6</t>
  </si>
  <si>
    <t>230424-S2-M8</t>
  </si>
  <si>
    <t>230425-S2-D1</t>
  </si>
  <si>
    <t>230425-S2-D2</t>
  </si>
  <si>
    <t>230425-S2-D3</t>
  </si>
  <si>
    <t>230425-S2-D4</t>
  </si>
  <si>
    <t>230425-S2-D6</t>
  </si>
  <si>
    <t>230426-S2-D1</t>
  </si>
  <si>
    <t>230426-S2-D2</t>
  </si>
  <si>
    <t>230426-S2-D4</t>
  </si>
  <si>
    <t>230426-S2-D5</t>
  </si>
  <si>
    <t>230426-S2-D6</t>
  </si>
  <si>
    <t>230427-S2-M5</t>
  </si>
  <si>
    <t>230427-S2-M6</t>
  </si>
  <si>
    <t>230427-S2-M7</t>
  </si>
  <si>
    <t>230427-S2-M8</t>
  </si>
  <si>
    <t>230428-S2-M5</t>
  </si>
  <si>
    <t>230428-S2-M6</t>
  </si>
  <si>
    <t>230428-S2-M7</t>
  </si>
  <si>
    <t>230428-S2-M8</t>
  </si>
  <si>
    <t>230429-S2-D1</t>
  </si>
  <si>
    <t>230429-S2-D2</t>
  </si>
  <si>
    <t>230429-S2-D4</t>
  </si>
  <si>
    <t>230429-S2-D5</t>
  </si>
  <si>
    <t>230429-S2-D6</t>
  </si>
  <si>
    <t>230430-S2-M5</t>
  </si>
  <si>
    <t>230430-S2-M6</t>
  </si>
  <si>
    <t>230430-S2-M7</t>
  </si>
  <si>
    <t>230430-S2-M8</t>
  </si>
  <si>
    <t>230501-S2-D2</t>
  </si>
  <si>
    <t>230501-S2-D3</t>
  </si>
  <si>
    <t>230501-S2-D4</t>
  </si>
  <si>
    <t>230501-S2-D5</t>
  </si>
  <si>
    <t>230501-S2-D6</t>
  </si>
  <si>
    <t>230502-S2-D1</t>
  </si>
  <si>
    <t>230502-S2-D2</t>
  </si>
  <si>
    <t>230502-S2-D3</t>
  </si>
  <si>
    <t>230502-S2-D4</t>
  </si>
  <si>
    <t>230502-S2-D6</t>
  </si>
  <si>
    <t>230503-S2-D1</t>
  </si>
  <si>
    <t>230503-S2-D2</t>
  </si>
  <si>
    <t>230503-S2-D3</t>
  </si>
  <si>
    <t>230503-S2-D4</t>
  </si>
  <si>
    <t>230503-S2-D5</t>
  </si>
  <si>
    <t>230503-S2-D6</t>
  </si>
  <si>
    <t>230504-S2-D1</t>
  </si>
  <si>
    <t>230504-S2-D2</t>
  </si>
  <si>
    <t>230504-S2-D3</t>
  </si>
  <si>
    <t>230504-S2-D4</t>
  </si>
  <si>
    <t>230504-S2-D5</t>
  </si>
  <si>
    <t>230504-S2-D6</t>
  </si>
  <si>
    <t>230505-S2-D1</t>
  </si>
  <si>
    <t>230505-S2-D2</t>
  </si>
  <si>
    <t>230505-S2-D3</t>
  </si>
  <si>
    <t>230505-S2-D4</t>
  </si>
  <si>
    <t>230505-S2-D5</t>
  </si>
  <si>
    <t>230505-S2-D6</t>
  </si>
  <si>
    <t>230407-S3-D1</t>
  </si>
  <si>
    <t>230407-S3-D2</t>
  </si>
  <si>
    <t>230407-S3-D3</t>
  </si>
  <si>
    <t>230407-S3-D4</t>
  </si>
  <si>
    <t>230407-S3-D5</t>
  </si>
  <si>
    <t>230407-S3-D6</t>
  </si>
  <si>
    <t>230408-S3-M5</t>
  </si>
  <si>
    <t>230408-S3-M6</t>
  </si>
  <si>
    <t>230408-S3-M7</t>
  </si>
  <si>
    <t>230408-S3-M8</t>
  </si>
  <si>
    <t>230411-S3-D1</t>
  </si>
  <si>
    <t>230411-S3-D2</t>
  </si>
  <si>
    <t>230411-S3-D3</t>
  </si>
  <si>
    <t>230411-S3-D4</t>
  </si>
  <si>
    <t>230411-S3-D5</t>
  </si>
  <si>
    <t>230411-S3-D6</t>
  </si>
  <si>
    <t>230412-S3-M5</t>
  </si>
  <si>
    <t>230412-S3-M6</t>
  </si>
  <si>
    <t>230412-S3-M7</t>
  </si>
  <si>
    <t>230412-S3-M8</t>
  </si>
  <si>
    <t>230413-S3-M5</t>
  </si>
  <si>
    <t>230413-S3-M6</t>
  </si>
  <si>
    <t>230413-S3-M7</t>
  </si>
  <si>
    <t>230413-S3-M8</t>
  </si>
  <si>
    <t>230414-S3-M6</t>
  </si>
  <si>
    <t>230414-S3-M7</t>
  </si>
  <si>
    <t>230414-S3-M8</t>
  </si>
  <si>
    <t>230415-S3-D1</t>
  </si>
  <si>
    <t>230415-S3-D2</t>
  </si>
  <si>
    <t>230415-S3-D4</t>
  </si>
  <si>
    <t>230415-S3-D5</t>
  </si>
  <si>
    <t>230415-S3-D6</t>
  </si>
  <si>
    <t>230418-S3-M5</t>
  </si>
  <si>
    <t>230418-S3-M6</t>
  </si>
  <si>
    <t>230418-S3-M7</t>
  </si>
  <si>
    <t>230418-S3-M8</t>
  </si>
  <si>
    <t>230419-S3-D1</t>
  </si>
  <si>
    <t>230419-S3-D3</t>
  </si>
  <si>
    <t>230419-S3-D4</t>
  </si>
  <si>
    <t>230419-S3-D5</t>
  </si>
  <si>
    <t>230419-S3-D6</t>
  </si>
  <si>
    <t>230420-S3-M5</t>
  </si>
  <si>
    <t>230420-S3-M6</t>
  </si>
  <si>
    <t>230420-S3-M7</t>
  </si>
  <si>
    <t>230420-S3-M8</t>
  </si>
  <si>
    <t>230421-S3-D2</t>
  </si>
  <si>
    <t>230421-S3-D3</t>
  </si>
  <si>
    <t>230421-S3-D4</t>
  </si>
  <si>
    <t>230421-S3-D5</t>
  </si>
  <si>
    <t>230421-S3-D6</t>
  </si>
  <si>
    <t>230422-S3-D1</t>
  </si>
  <si>
    <t>230422-S3-D3</t>
  </si>
  <si>
    <t>230422-S3-D4</t>
  </si>
  <si>
    <t>230422-S3-D5</t>
  </si>
  <si>
    <t>230422-S3-D6</t>
  </si>
  <si>
    <t>230425-S3-D1</t>
  </si>
  <si>
    <t>230425-S3-D2</t>
  </si>
  <si>
    <t>230425-S3-D3</t>
  </si>
  <si>
    <t>230425-S3-D4</t>
  </si>
  <si>
    <t>230425-S3-D5</t>
  </si>
  <si>
    <t>230425-S3-D6</t>
  </si>
  <si>
    <t>230426-S3-D1</t>
  </si>
  <si>
    <t>230426-S3-D2</t>
  </si>
  <si>
    <t>230426-S3-D3</t>
  </si>
  <si>
    <t>230426-S3-D4</t>
  </si>
  <si>
    <t>230426-S3-D6</t>
  </si>
  <si>
    <t>230427-S3-D1</t>
  </si>
  <si>
    <t>230427-S3-D2</t>
  </si>
  <si>
    <t>230427-S3-D3</t>
  </si>
  <si>
    <t>230427-S3-D4</t>
  </si>
  <si>
    <t>230427-S3-D5</t>
  </si>
  <si>
    <t>230427-S3-D6</t>
  </si>
  <si>
    <t>230428-S3-M5</t>
  </si>
  <si>
    <t>230428-S3-M7</t>
  </si>
  <si>
    <t>230428-S3-M8</t>
  </si>
  <si>
    <t>230429-S3-M5</t>
  </si>
  <si>
    <t>230429-S3-M6</t>
  </si>
  <si>
    <t>230429-S3-M7</t>
  </si>
  <si>
    <t>230429-S3-M8</t>
  </si>
  <si>
    <t>230502-S3-D1</t>
  </si>
  <si>
    <t>230502-S3-D2</t>
  </si>
  <si>
    <t>230502-S3-D3</t>
  </si>
  <si>
    <t>230502-S3-D4</t>
  </si>
  <si>
    <t>230502-S3-D5</t>
  </si>
  <si>
    <t>230502-S3-D6</t>
  </si>
  <si>
    <t>230503-S3-M5</t>
  </si>
  <si>
    <t>230503-S3-M6</t>
  </si>
  <si>
    <t>230503-S3-M7</t>
  </si>
  <si>
    <t>230503-S3-M8</t>
  </si>
  <si>
    <t>230504-S3-D1</t>
  </si>
  <si>
    <t>230504-S3-D2</t>
  </si>
  <si>
    <t>230504-S3-D4</t>
  </si>
  <si>
    <t>230504-S3-D5</t>
  </si>
  <si>
    <t>230504-S3-D6</t>
  </si>
  <si>
    <t>230505-S3-M5</t>
  </si>
  <si>
    <t>230505-S3-M6</t>
  </si>
  <si>
    <t>230505-S3-M7</t>
  </si>
  <si>
    <t>230505-S3-M8</t>
  </si>
  <si>
    <t>230407-S1-G</t>
  </si>
  <si>
    <t>230420-S1-G</t>
  </si>
  <si>
    <t>230425-S1-G</t>
  </si>
  <si>
    <t>230501-S1-G</t>
  </si>
  <si>
    <t>230505-S1-H</t>
  </si>
  <si>
    <t>230407-S2-G</t>
  </si>
  <si>
    <t>230407-S2-H</t>
  </si>
  <si>
    <t>230407-S2-J</t>
  </si>
  <si>
    <t>230408-S2-H</t>
  </si>
  <si>
    <t>230408-S2-J</t>
  </si>
  <si>
    <t>230409-S2-H</t>
  </si>
  <si>
    <t>230409-S2-J</t>
  </si>
  <si>
    <t>230410-S2-G</t>
  </si>
  <si>
    <t>230410-S2-J</t>
  </si>
  <si>
    <t>230411-S2-G</t>
  </si>
  <si>
    <t>230411-S2-H</t>
  </si>
  <si>
    <t>230411-S2-J</t>
  </si>
  <si>
    <t>230412-S2-G</t>
  </si>
  <si>
    <t>230412-S2-H</t>
  </si>
  <si>
    <t>230412-S2-J</t>
  </si>
  <si>
    <t>230413-S2-G</t>
  </si>
  <si>
    <t>230413-S2-H</t>
  </si>
  <si>
    <t>230413-S2-J</t>
  </si>
  <si>
    <t>230414-S2-G</t>
  </si>
  <si>
    <t>230414-S2-J</t>
  </si>
  <si>
    <t>230415-S2-G</t>
  </si>
  <si>
    <t>230415-S2-J</t>
  </si>
  <si>
    <t>230416-S2-G</t>
  </si>
  <si>
    <t>230416-S2-H</t>
  </si>
  <si>
    <t>230416-S2-J</t>
  </si>
  <si>
    <t>230417-S2-G</t>
  </si>
  <si>
    <t>230417-S2-J</t>
  </si>
  <si>
    <t>230418-S2-G</t>
  </si>
  <si>
    <t>230418-S2-H</t>
  </si>
  <si>
    <t>230418-S2-J</t>
  </si>
  <si>
    <t>230419-S2-G</t>
  </si>
  <si>
    <t>230419-S2-H</t>
  </si>
  <si>
    <t>230419-S2-J</t>
  </si>
  <si>
    <t>230420-S2-G</t>
  </si>
  <si>
    <t>230420-S2-H</t>
  </si>
  <si>
    <t>230420-S2-J</t>
  </si>
  <si>
    <t>230421-S2-G</t>
  </si>
  <si>
    <t>230421-S2-H</t>
  </si>
  <si>
    <t>230421-S2-J</t>
  </si>
  <si>
    <t>230422-S2-G</t>
  </si>
  <si>
    <t>230422-S2-H</t>
  </si>
  <si>
    <t>230422-S2-J</t>
  </si>
  <si>
    <t>230423-S2-G</t>
  </si>
  <si>
    <t>230423-S2-H</t>
  </si>
  <si>
    <t>230423-S2-J</t>
  </si>
  <si>
    <t>230424-S2-G</t>
  </si>
  <si>
    <t>230424-S2-H</t>
  </si>
  <si>
    <t>230424-S2-J</t>
  </si>
  <si>
    <t>230425-S2-G</t>
  </si>
  <si>
    <t>230425-S2-J</t>
  </si>
  <si>
    <t>230426-S2-H</t>
  </si>
  <si>
    <t>230426-S2-J</t>
  </si>
  <si>
    <t>230427-S2-G</t>
  </si>
  <si>
    <t>230427-S2-H</t>
  </si>
  <si>
    <t>230427-S2-J</t>
  </si>
  <si>
    <t>230428-S2-G</t>
  </si>
  <si>
    <t>230428-S2-H</t>
  </si>
  <si>
    <t>230428-S2-J</t>
  </si>
  <si>
    <t>230429-S2-G</t>
  </si>
  <si>
    <t>230429-S2-H</t>
  </si>
  <si>
    <t>230429-S2-J</t>
  </si>
  <si>
    <t>230430-S2-G</t>
  </si>
  <si>
    <t>230430-S2-H</t>
  </si>
  <si>
    <t>230430-S2-J</t>
  </si>
  <si>
    <t>230501-S2-G</t>
  </si>
  <si>
    <t>230501-S2-H</t>
  </si>
  <si>
    <t>230501-S2-J</t>
  </si>
  <si>
    <t>230502-S2-G</t>
  </si>
  <si>
    <t>230502-S2-H</t>
  </si>
  <si>
    <t>230502-S2-J</t>
  </si>
  <si>
    <t>230503-S2-H</t>
  </si>
  <si>
    <t>230503-S2-J</t>
  </si>
  <si>
    <t>230504-S2-G</t>
  </si>
  <si>
    <t>230504-S2-H</t>
  </si>
  <si>
    <t>230504-S2-J</t>
  </si>
  <si>
    <t>230505-S2-G</t>
  </si>
  <si>
    <t>230505-S2-H</t>
  </si>
  <si>
    <t>230505-S2-J</t>
  </si>
  <si>
    <t>230407-S3-G</t>
  </si>
  <si>
    <t>230407-S3-H</t>
  </si>
  <si>
    <t>230407-S3-J</t>
  </si>
  <si>
    <t>230408-S3-G</t>
  </si>
  <si>
    <t>230408-S3-H</t>
  </si>
  <si>
    <t>230408-S3-J</t>
  </si>
  <si>
    <t>230411-S3-G</t>
  </si>
  <si>
    <t>230411-S3-H</t>
  </si>
  <si>
    <t>230411-S3-J</t>
  </si>
  <si>
    <t>230412-S3-G</t>
  </si>
  <si>
    <t>230412-S3-H</t>
  </si>
  <si>
    <t>230412-S3-J</t>
  </si>
  <si>
    <t>230413-S3-G</t>
  </si>
  <si>
    <t>230413-S3-H</t>
  </si>
  <si>
    <t>230413-S3-J</t>
  </si>
  <si>
    <t>230414-S3-G</t>
  </si>
  <si>
    <t>230414-S3-J</t>
  </si>
  <si>
    <t>230415-S3-G</t>
  </si>
  <si>
    <t>230415-S3-H</t>
  </si>
  <si>
    <t>230415-S3-J</t>
  </si>
  <si>
    <t>230418-S3-G</t>
  </si>
  <si>
    <t>230418-S3-H</t>
  </si>
  <si>
    <t>230418-S3-J</t>
  </si>
  <si>
    <t>230419-S3-G</t>
  </si>
  <si>
    <t>230419-S3-H</t>
  </si>
  <si>
    <t>230419-S3-J</t>
  </si>
  <si>
    <t>230420-S3-G</t>
  </si>
  <si>
    <t>230420-S3-H</t>
  </si>
  <si>
    <t>230420-S3-J</t>
  </si>
  <si>
    <t>230421-S3-G</t>
  </si>
  <si>
    <t>230421-S3-H</t>
  </si>
  <si>
    <t>230421-S3-J</t>
  </si>
  <si>
    <t>230422-S3-G</t>
  </si>
  <si>
    <t>230422-S3-H</t>
  </si>
  <si>
    <t>230422-S3-J</t>
  </si>
  <si>
    <t>230425-S3-G</t>
  </si>
  <si>
    <t>230425-S3-H</t>
  </si>
  <si>
    <t>230425-S3-J</t>
  </si>
  <si>
    <t>230426-S3-G</t>
  </si>
  <si>
    <t>230426-S3-H</t>
  </si>
  <si>
    <t>230426-S3-J</t>
  </si>
  <si>
    <t>230427-S3-G</t>
  </si>
  <si>
    <t>230427-S3-H</t>
  </si>
  <si>
    <t>230427-S3-J</t>
  </si>
  <si>
    <t>230428-S3-G</t>
  </si>
  <si>
    <t>230428-S3-H</t>
  </si>
  <si>
    <t>230428-S3-J</t>
  </si>
  <si>
    <t>230429-S3-G</t>
  </si>
  <si>
    <t>230429-S3-J</t>
  </si>
  <si>
    <t>230502-S3-G</t>
  </si>
  <si>
    <t>230502-S3-H</t>
  </si>
  <si>
    <t>230502-S3-J</t>
  </si>
  <si>
    <t>230503-S3-G</t>
  </si>
  <si>
    <t>230503-S3-H</t>
  </si>
  <si>
    <t>230503-S3-J</t>
  </si>
  <si>
    <t>230504-S3-H</t>
  </si>
  <si>
    <t>230504-S3-J</t>
  </si>
  <si>
    <t>230505-S3-G</t>
  </si>
  <si>
    <t>230505-S3-H</t>
  </si>
  <si>
    <t>230505-S3-J</t>
  </si>
  <si>
    <t>Bad Parts</t>
  </si>
  <si>
    <t>=VLOOKUP(F8,'Other Lists'!$B$12:$N$15,7,0)*N8</t>
  </si>
  <si>
    <t>=VLOOKUP(1,'Other Lists'!$B$27:$H$32, 7, 0)*W8*7</t>
  </si>
  <si>
    <t>=IFERROR((M8/H8),0)</t>
  </si>
  <si>
    <t>Issue: LQPI Labour cost and Parts TBI  Suppliers' Projected Profits</t>
  </si>
  <si>
    <t xml:space="preserve">Shift </t>
  </si>
  <si>
    <t>Inspection Line</t>
  </si>
  <si>
    <t>Weekday</t>
  </si>
  <si>
    <t>Tues-Sat (3-7)</t>
  </si>
  <si>
    <t>Column Labels</t>
  </si>
  <si>
    <t>Grand Total</t>
  </si>
  <si>
    <t>Row Labels</t>
  </si>
  <si>
    <t>Sum of Possible Supplier Profit</t>
  </si>
  <si>
    <t>Why is there a possible loss to supplier for the received products?</t>
  </si>
  <si>
    <t>Sum of Inspect Labour $ per Part</t>
  </si>
  <si>
    <t>(All)</t>
  </si>
  <si>
    <t>Why does the product 119 have more losses?</t>
  </si>
  <si>
    <t>Q)</t>
  </si>
  <si>
    <t>Ans)</t>
  </si>
  <si>
    <t>There is a  loss to the supplier for the received products for the product number 119. This is due to the higher number of parts not inspected for this product during shift 2. There are losses when the count of products not inspected is greater than 70.</t>
  </si>
  <si>
    <t xml:space="preserve">Ans) </t>
  </si>
  <si>
    <t>Max of Capacity</t>
  </si>
  <si>
    <t>Product 119 has more losses during shift 2 and in the weekdays as compared to product 201. This is because the supplier tends to send more parts for inspection than the total capacity of the plant. This leads to more parts being left to be inspected during that shift.</t>
  </si>
  <si>
    <t>Sum of Inspectors</t>
  </si>
  <si>
    <t>Why is there a different in the total labor cost during the weekday ?</t>
  </si>
  <si>
    <t>This is aimed to understand the total cost incurred to inspect the parts through the weekday. This helps us to analyse which day has the highest cost and which has the least. From this data we can understand that weekday 6 has the highest cost and weekday 4 has the lowest cost.</t>
  </si>
  <si>
    <t>Why is the cost for weekday 6 the highest?</t>
  </si>
  <si>
    <t>The cost for weekday 6 is the highest amongst other weekday as the number of inspectors is the highest at 25. This leads to higher cost inspection per part</t>
  </si>
  <si>
    <t>Why is there a difference in the total labor cost during the weekday ?</t>
  </si>
  <si>
    <t>=(VLOOKUP(F37,'Other Lists'!$B$12:$N$15,5,0)+VLOOKUP(F37,'Other Lists'!$B$12:$N$15,6,0))*G37</t>
  </si>
  <si>
    <t>Sum of Received Inspected</t>
  </si>
  <si>
    <t>Why is there a difference in the labor cost for the two types of product inspected during shift 2?</t>
  </si>
  <si>
    <t>There is a difference in the cost for the parts as the number of products received to be inspected for 119 is way higher than 201. Apart from that as mentioned in the sheet 'Other Data' the time taken to inspect part 201 is higher.</t>
  </si>
  <si>
    <t>Inspectors2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</si>
</sst>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Red]\-&quot;$&quot;#,##0"/>
    <numFmt numFmtId="165" formatCode="&quot;$&quot;#,##0.00;[Red]\-&quot;$&quot;#,##0.00"/>
    <numFmt numFmtId="166" formatCode="[$-F800]dddd\,\ mmmm\ dd\,\ yyyy"/>
  </numFmts>
  <fonts count="11" x14ac:knownFonts="1">
    <font>
      <sz val="11"/>
      <color theme="1"/>
      <name val="Calibri"/>
      <family val="2"/>
      <scheme val="minor"/>
    </font>
    <font>
      <b/>
      <sz val="11"/>
      <color theme="1"/>
      <name val="Calibri"/>
      <family val="2"/>
      <scheme val="minor"/>
    </font>
    <font>
      <u/>
      <sz val="11"/>
      <color theme="10"/>
      <name val="Calibri"/>
      <family val="2"/>
      <scheme val="minor"/>
    </font>
    <font>
      <sz val="14"/>
      <color theme="1"/>
      <name val="Calibri"/>
      <family val="2"/>
      <scheme val="minor"/>
    </font>
    <font>
      <sz val="11"/>
      <color rgb="FF000000"/>
      <name val="Calibri"/>
      <family val="2"/>
      <scheme val="minor"/>
    </font>
    <font>
      <u/>
      <sz val="11"/>
      <color theme="1"/>
      <name val="Calibri"/>
      <family val="2"/>
      <scheme val="minor"/>
    </font>
    <font>
      <i/>
      <sz val="11"/>
      <color theme="1"/>
      <name val="Calibri"/>
      <family val="2"/>
      <scheme val="minor"/>
    </font>
    <font>
      <b/>
      <sz val="9"/>
      <color indexed="81"/>
      <name val="Tahoma"/>
      <family val="2"/>
    </font>
    <font>
      <sz val="9"/>
      <color indexed="81"/>
      <name val="Tahoma"/>
      <family val="2"/>
    </font>
    <font>
      <sz val="16"/>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2" fillId="0" borderId="0" applyNumberFormat="0" applyFill="0" applyBorder="0" applyAlignment="0" applyProtection="0"/>
    <xf numFmtId="9" fontId="10" fillId="0" borderId="0" applyFont="0" applyFill="0" applyBorder="0" applyAlignment="0" applyProtection="0"/>
  </cellStyleXfs>
  <cellXfs count="38">
    <xf numFmtId="0" fontId="0" fillId="0" borderId="0" xfId="0"/>
    <xf numFmtId="0" fontId="3" fillId="0" borderId="0" xfId="0" applyFont="1"/>
    <xf numFmtId="0" fontId="1" fillId="0" borderId="0" xfId="0" applyFont="1"/>
    <xf numFmtId="0" fontId="4" fillId="0" borderId="0" xfId="0" applyFont="1"/>
    <xf numFmtId="166" fontId="0" fillId="0" borderId="0" xfId="0" applyNumberFormat="1" applyAlignment="1">
      <alignment horizontal="left"/>
    </xf>
    <xf numFmtId="0" fontId="5" fillId="0" borderId="0" xfId="0" applyFont="1"/>
    <xf numFmtId="0" fontId="2" fillId="0" borderId="0" xfId="1"/>
    <xf numFmtId="0" fontId="0" fillId="0" borderId="0" xfId="0" applyAlignment="1">
      <alignment wrapText="1"/>
    </xf>
    <xf numFmtId="0" fontId="6" fillId="0" borderId="0" xfId="0" applyFont="1"/>
    <xf numFmtId="0" fontId="0" fillId="0" borderId="0" xfId="0" quotePrefix="1"/>
    <xf numFmtId="164" fontId="0" fillId="0" borderId="0" xfId="0" applyNumberFormat="1"/>
    <xf numFmtId="165" fontId="0" fillId="0" borderId="0" xfId="0" applyNumberFormat="1"/>
    <xf numFmtId="9" fontId="0" fillId="0" borderId="0" xfId="0" applyNumberFormat="1"/>
    <xf numFmtId="15" fontId="0" fillId="0" borderId="0" xfId="0" applyNumberFormat="1"/>
    <xf numFmtId="0" fontId="9" fillId="0" borderId="0" xfId="0" applyFont="1"/>
    <xf numFmtId="14" fontId="0" fillId="0" borderId="0" xfId="0" applyNumberFormat="1"/>
    <xf numFmtId="15" fontId="0" fillId="0" borderId="0" xfId="0" applyNumberFormat="1" applyAlignment="1">
      <alignment wrapText="1"/>
    </xf>
    <xf numFmtId="0" fontId="0" fillId="0" borderId="0" xfId="0" applyAlignment="1">
      <alignment horizontal="left"/>
    </xf>
    <xf numFmtId="0" fontId="0" fillId="0" borderId="0" xfId="0" pivotButton="1"/>
    <xf numFmtId="0" fontId="0" fillId="0" borderId="0" xfId="0" applyNumberFormat="1"/>
    <xf numFmtId="0" fontId="0" fillId="0" borderId="0" xfId="0" quotePrefix="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14" fontId="0" fillId="0" borderId="1" xfId="0" applyNumberFormat="1" applyBorder="1"/>
    <xf numFmtId="9" fontId="0" fillId="0" borderId="1" xfId="2" applyFont="1" applyBorder="1"/>
    <xf numFmtId="14" fontId="0" fillId="0" borderId="8" xfId="0" applyNumberFormat="1" applyBorder="1"/>
    <xf numFmtId="9" fontId="0" fillId="0" borderId="8" xfId="2" applyFont="1" applyBorder="1"/>
    <xf numFmtId="0" fontId="0" fillId="2" borderId="0" xfId="0" applyFill="1"/>
  </cellXfs>
  <cellStyles count="3">
    <cellStyle name="Hyperlink" xfId="1" builtinId="8"/>
    <cellStyle name="Normal" xfId="0" builtinId="0"/>
    <cellStyle name="Percent" xfId="2" builtinId="5"/>
  </cellStyles>
  <dxfs count="89">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m/d/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[8136 CS2 DataSet N- Viren.xlsx]Why 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Loss</a:t>
            </a:r>
            <a:r>
              <a:rPr lang="en-US" baseline="0"/>
              <a:t> to Supplier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'Why 1'!$B$5</c:f>
              <c:strCache>
                <c:ptCount val="1"/>
                <c:pt idx="0">
                  <c:v>Total</c:v>
                </c:pt>
              </c:strCache>
            </c:strRef>
          </c:tx>
          <c:spPr>
            <a:ln w="28575" cap="rnd">
              <a:solidFill>
                <a:schemeClr val="accent1"/>
              </a:solidFill>
              <a:round/>
            </a:ln>
            <a:effectLst/>
          </c:spPr>
          <c:marker>
            <c:symbol val="none"/>
          </c:marker>
          <c:cat>
            <c:strRef>
              <c:f>'Why 1'!$A$6:$A$13</c:f>
              <c:strCache>
                <c:ptCount val="7"/>
                <c:pt idx="0">
                  <c:v>0</c:v>
                </c:pt>
                <c:pt idx="1">
                  <c:v>9</c:v>
                </c:pt>
                <c:pt idx="2">
                  <c:v>70</c:v>
                </c:pt>
                <c:pt idx="3">
                  <c:v>87</c:v>
                </c:pt>
                <c:pt idx="4">
                  <c:v>88</c:v>
                </c:pt>
                <c:pt idx="5">
                  <c:v>89</c:v>
                </c:pt>
                <c:pt idx="6">
                  <c:v>149</c:v>
                </c:pt>
              </c:strCache>
            </c:strRef>
          </c:cat>
          <c:val>
            <c:numRef>
              <c:f>'Why 1'!$B$6:$B$13</c:f>
              <c:numCache>
                <c:formatCode>General</c:formatCode>
                <c:ptCount val="7"/>
                <c:pt idx="0">
                  <c:v>9382.3999999999942</c:v>
                </c:pt>
                <c:pt idx="1">
                  <c:v>1312</c:v>
                </c:pt>
                <c:pt idx="2">
                  <c:v>-54.400000000001455</c:v>
                </c:pt>
                <c:pt idx="3">
                  <c:v>-1142.4000000000015</c:v>
                </c:pt>
                <c:pt idx="4">
                  <c:v>-1168</c:v>
                </c:pt>
                <c:pt idx="5">
                  <c:v>-860.79999999999927</c:v>
                </c:pt>
                <c:pt idx="6">
                  <c:v>-3456</c:v>
                </c:pt>
              </c:numCache>
            </c:numRef>
          </c:val>
          <c:smooth val="0"/>
          <c:extLst>
            <c:ext xmlns:c16="http://schemas.microsoft.com/office/drawing/2014/chart" uri="{C3380CC4-5D6E-409C-BE32-E72D297353CC}">
              <c16:uniqueId val="{00000000-A73C-4423-9756-77BCBD7677A8}"/>
            </c:ext>
          </c:extLst>
        </c:ser>
        <c:dLbls>
          <c:showLegendKey val="0"/>
          <c:showVal val="0"/>
          <c:showCatName val="0"/>
          <c:showSerName val="0"/>
          <c:showPercent val="0"/>
          <c:showBubbleSize val="0"/>
        </c:dLbls>
        <c:smooth val="0"/>
        <c:axId val="1416668704"/>
        <c:axId val="1416667264"/>
      </c:lineChart>
      <c:catAx>
        <c:axId val="141666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6667264"/>
        <c:crosses val="autoZero"/>
        <c:auto val="1"/>
        <c:lblAlgn val="ctr"/>
        <c:lblOffset val="100"/>
        <c:noMultiLvlLbl val="0"/>
      </c:catAx>
      <c:valAx>
        <c:axId val="1416667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66687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[8136 CS2 DataSet N- Viren.xlsx]Why 2!PivotTable6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Reason for Losses </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w="25400">
          <a:noFill/>
        </a:ln>
        <a:effectLst/>
        <a:sp3d/>
      </c:spPr>
    </c:backWall>
    <c:plotArea>
      <c:layout/>
      <c:bar3DChart>
        <c:barDir val="col"/>
        <c:grouping val="stacked"/>
        <c:varyColors val="0"/>
        <c:ser>
          <c:idx val="0"/>
          <c:order val="0"/>
          <c:tx>
            <c:strRef>
              <c:f>'Why 2'!$B$3:$B$4</c:f>
              <c:strCache>
                <c:ptCount val="1"/>
                <c:pt idx="0">
                  <c:v>119</c:v>
                </c:pt>
              </c:strCache>
            </c:strRef>
          </c:tx>
          <c:spPr>
            <a:solidFill>
              <a:schemeClr val="accent1"/>
            </a:solidFill>
            <a:ln>
              <a:noFill/>
            </a:ln>
            <a:effectLst/>
            <a:sp3d/>
          </c:spPr>
          <c:invertIfNegative val="0"/>
          <c:cat>
            <c:strRef>
              <c:f>'Why 2'!$A$5:$A$24</c:f>
              <c:strCache>
                <c:ptCount val="19"/>
                <c:pt idx="0">
                  <c:v>297</c:v>
                </c:pt>
                <c:pt idx="1">
                  <c:v>301</c:v>
                </c:pt>
                <c:pt idx="2">
                  <c:v>322</c:v>
                </c:pt>
                <c:pt idx="3">
                  <c:v>329</c:v>
                </c:pt>
                <c:pt idx="4">
                  <c:v>332</c:v>
                </c:pt>
                <c:pt idx="5">
                  <c:v>346</c:v>
                </c:pt>
                <c:pt idx="6">
                  <c:v>350</c:v>
                </c:pt>
                <c:pt idx="7">
                  <c:v>385</c:v>
                </c:pt>
                <c:pt idx="8">
                  <c:v>416</c:v>
                </c:pt>
                <c:pt idx="9">
                  <c:v>717</c:v>
                </c:pt>
                <c:pt idx="10">
                  <c:v>752</c:v>
                </c:pt>
                <c:pt idx="11">
                  <c:v>761</c:v>
                </c:pt>
                <c:pt idx="12">
                  <c:v>770</c:v>
                </c:pt>
                <c:pt idx="13">
                  <c:v>822</c:v>
                </c:pt>
                <c:pt idx="14">
                  <c:v>831</c:v>
                </c:pt>
                <c:pt idx="15">
                  <c:v>840</c:v>
                </c:pt>
                <c:pt idx="16">
                  <c:v>945</c:v>
                </c:pt>
                <c:pt idx="17">
                  <c:v>953</c:v>
                </c:pt>
                <c:pt idx="18">
                  <c:v>1050</c:v>
                </c:pt>
              </c:strCache>
            </c:strRef>
          </c:cat>
          <c:val>
            <c:numRef>
              <c:f>'Why 2'!$B$5:$B$24</c:f>
              <c:numCache>
                <c:formatCode>General</c:formatCode>
                <c:ptCount val="19"/>
                <c:pt idx="9">
                  <c:v>874.99999999999989</c:v>
                </c:pt>
                <c:pt idx="10">
                  <c:v>874.99999999999989</c:v>
                </c:pt>
                <c:pt idx="11">
                  <c:v>874.99999999999989</c:v>
                </c:pt>
                <c:pt idx="12">
                  <c:v>874.99999999999989</c:v>
                </c:pt>
                <c:pt idx="13">
                  <c:v>874.99999999999989</c:v>
                </c:pt>
                <c:pt idx="14">
                  <c:v>874.99999999999989</c:v>
                </c:pt>
                <c:pt idx="15">
                  <c:v>874.99999999999989</c:v>
                </c:pt>
                <c:pt idx="16">
                  <c:v>874.99999999999989</c:v>
                </c:pt>
                <c:pt idx="17">
                  <c:v>874.99999999999989</c:v>
                </c:pt>
                <c:pt idx="18">
                  <c:v>874.99999999999989</c:v>
                </c:pt>
              </c:numCache>
            </c:numRef>
          </c:val>
          <c:extLst>
            <c:ext xmlns:c16="http://schemas.microsoft.com/office/drawing/2014/chart" uri="{C3380CC4-5D6E-409C-BE32-E72D297353CC}">
              <c16:uniqueId val="{00000000-05BF-467F-82FB-19B8B21DBA25}"/>
            </c:ext>
          </c:extLst>
        </c:ser>
        <c:ser>
          <c:idx val="1"/>
          <c:order val="1"/>
          <c:tx>
            <c:strRef>
              <c:f>'Why 2'!$C$3:$C$4</c:f>
              <c:strCache>
                <c:ptCount val="1"/>
                <c:pt idx="0">
                  <c:v>201</c:v>
                </c:pt>
              </c:strCache>
            </c:strRef>
          </c:tx>
          <c:spPr>
            <a:solidFill>
              <a:schemeClr val="accent2"/>
            </a:solidFill>
            <a:ln>
              <a:noFill/>
            </a:ln>
            <a:effectLst/>
            <a:sp3d/>
          </c:spPr>
          <c:invertIfNegative val="0"/>
          <c:cat>
            <c:strRef>
              <c:f>'Why 2'!$A$5:$A$24</c:f>
              <c:strCache>
                <c:ptCount val="19"/>
                <c:pt idx="0">
                  <c:v>297</c:v>
                </c:pt>
                <c:pt idx="1">
                  <c:v>301</c:v>
                </c:pt>
                <c:pt idx="2">
                  <c:v>322</c:v>
                </c:pt>
                <c:pt idx="3">
                  <c:v>329</c:v>
                </c:pt>
                <c:pt idx="4">
                  <c:v>332</c:v>
                </c:pt>
                <c:pt idx="5">
                  <c:v>346</c:v>
                </c:pt>
                <c:pt idx="6">
                  <c:v>350</c:v>
                </c:pt>
                <c:pt idx="7">
                  <c:v>385</c:v>
                </c:pt>
                <c:pt idx="8">
                  <c:v>416</c:v>
                </c:pt>
                <c:pt idx="9">
                  <c:v>717</c:v>
                </c:pt>
                <c:pt idx="10">
                  <c:v>752</c:v>
                </c:pt>
                <c:pt idx="11">
                  <c:v>761</c:v>
                </c:pt>
                <c:pt idx="12">
                  <c:v>770</c:v>
                </c:pt>
                <c:pt idx="13">
                  <c:v>822</c:v>
                </c:pt>
                <c:pt idx="14">
                  <c:v>831</c:v>
                </c:pt>
                <c:pt idx="15">
                  <c:v>840</c:v>
                </c:pt>
                <c:pt idx="16">
                  <c:v>945</c:v>
                </c:pt>
                <c:pt idx="17">
                  <c:v>953</c:v>
                </c:pt>
                <c:pt idx="18">
                  <c:v>1050</c:v>
                </c:pt>
              </c:strCache>
            </c:strRef>
          </c:cat>
          <c:val>
            <c:numRef>
              <c:f>'Why 2'!$C$5:$C$24</c:f>
              <c:numCache>
                <c:formatCode>General</c:formatCode>
                <c:ptCount val="19"/>
                <c:pt idx="0">
                  <c:v>350</c:v>
                </c:pt>
                <c:pt idx="1">
                  <c:v>350</c:v>
                </c:pt>
                <c:pt idx="2">
                  <c:v>350</c:v>
                </c:pt>
                <c:pt idx="3">
                  <c:v>350</c:v>
                </c:pt>
                <c:pt idx="4">
                  <c:v>350</c:v>
                </c:pt>
                <c:pt idx="5">
                  <c:v>350</c:v>
                </c:pt>
                <c:pt idx="6">
                  <c:v>350</c:v>
                </c:pt>
                <c:pt idx="7">
                  <c:v>350</c:v>
                </c:pt>
                <c:pt idx="8">
                  <c:v>350</c:v>
                </c:pt>
              </c:numCache>
            </c:numRef>
          </c:val>
          <c:extLst>
            <c:ext xmlns:c16="http://schemas.microsoft.com/office/drawing/2014/chart" uri="{C3380CC4-5D6E-409C-BE32-E72D297353CC}">
              <c16:uniqueId val="{00000022-0EC6-46C7-A214-B7A3AD87F100}"/>
            </c:ext>
          </c:extLst>
        </c:ser>
        <c:dLbls>
          <c:showLegendKey val="0"/>
          <c:showVal val="0"/>
          <c:showCatName val="0"/>
          <c:showSerName val="0"/>
          <c:showPercent val="0"/>
          <c:showBubbleSize val="0"/>
        </c:dLbls>
        <c:gapWidth val="150"/>
        <c:shape val="box"/>
        <c:axId val="1408797632"/>
        <c:axId val="1408798592"/>
        <c:axId val="0"/>
      </c:bar3DChart>
      <c:catAx>
        <c:axId val="14087976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798592"/>
        <c:crosses val="autoZero"/>
        <c:auto val="1"/>
        <c:lblAlgn val="ctr"/>
        <c:lblOffset val="100"/>
        <c:noMultiLvlLbl val="0"/>
      </c:catAx>
      <c:valAx>
        <c:axId val="140879859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79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[8136 CS2 DataSet N- Viren.xlsx]Why 3!PivotTable8</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Labor</a:t>
            </a:r>
            <a:r>
              <a:rPr lang="en-US" baseline="0"/>
              <a:t> cost</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'Why 3'!$B$4:$B$5</c:f>
              <c:strCache>
                <c:ptCount val="1"/>
                <c:pt idx="0">
                  <c:v>3</c:v>
                </c:pt>
              </c:strCache>
            </c:strRef>
          </c:tx>
          <c:spPr>
            <a:solidFill>
              <a:schemeClr val="accent1"/>
            </a:solidFill>
            <a:ln>
              <a:noFill/>
            </a:ln>
            <a:effectLst/>
          </c:spPr>
          <c:invertIfNegative val="0"/>
          <c:cat>
            <c:strRef>
              <c:f>'Why 3'!$A$6:$A$7</c:f>
              <c:strCache>
                <c:ptCount val="1"/>
                <c:pt idx="0">
                  <c:v>2</c:v>
                </c:pt>
              </c:strCache>
            </c:strRef>
          </c:cat>
          <c:val>
            <c:numRef>
              <c:f>'Why 3'!$B$6:$B$7</c:f>
              <c:numCache>
                <c:formatCode>General</c:formatCode>
                <c:ptCount val="1"/>
                <c:pt idx="0">
                  <c:v>4573.8000000000011</c:v>
                </c:pt>
              </c:numCache>
            </c:numRef>
          </c:val>
          <c:extLst>
            <c:ext xmlns:c16="http://schemas.microsoft.com/office/drawing/2014/chart" uri="{C3380CC4-5D6E-409C-BE32-E72D297353CC}">
              <c16:uniqueId val="{00000000-B0B8-4E53-BBD4-86A11E29C6F6}"/>
            </c:ext>
          </c:extLst>
        </c:ser>
        <c:ser>
          <c:idx val="1"/>
          <c:order val="1"/>
          <c:tx>
            <c:strRef>
              <c:f>'Why 3'!$C$4:$C$5</c:f>
              <c:strCache>
                <c:ptCount val="1"/>
                <c:pt idx="0">
                  <c:v>4</c:v>
                </c:pt>
              </c:strCache>
            </c:strRef>
          </c:tx>
          <c:spPr>
            <a:solidFill>
              <a:schemeClr val="accent2"/>
            </a:solidFill>
            <a:ln>
              <a:noFill/>
            </a:ln>
            <a:effectLst/>
          </c:spPr>
          <c:invertIfNegative val="0"/>
          <c:cat>
            <c:strRef>
              <c:f>'Why 3'!$A$6:$A$7</c:f>
              <c:strCache>
                <c:ptCount val="1"/>
                <c:pt idx="0">
                  <c:v>2</c:v>
                </c:pt>
              </c:strCache>
            </c:strRef>
          </c:cat>
          <c:val>
            <c:numRef>
              <c:f>'Why 3'!$C$6:$C$7</c:f>
              <c:numCache>
                <c:formatCode>General</c:formatCode>
                <c:ptCount val="1"/>
                <c:pt idx="0">
                  <c:v>4536</c:v>
                </c:pt>
              </c:numCache>
            </c:numRef>
          </c:val>
          <c:extLst>
            <c:ext xmlns:c16="http://schemas.microsoft.com/office/drawing/2014/chart" uri="{C3380CC4-5D6E-409C-BE32-E72D297353CC}">
              <c16:uniqueId val="{00000017-B0B8-4E53-BBD4-86A11E29C6F6}"/>
            </c:ext>
          </c:extLst>
        </c:ser>
        <c:ser>
          <c:idx val="2"/>
          <c:order val="2"/>
          <c:tx>
            <c:strRef>
              <c:f>'Why 3'!$D$4:$D$5</c:f>
              <c:strCache>
                <c:ptCount val="1"/>
                <c:pt idx="0">
                  <c:v>5</c:v>
                </c:pt>
              </c:strCache>
            </c:strRef>
          </c:tx>
          <c:spPr>
            <a:solidFill>
              <a:schemeClr val="accent3"/>
            </a:solidFill>
            <a:ln>
              <a:noFill/>
            </a:ln>
            <a:effectLst/>
          </c:spPr>
          <c:invertIfNegative val="0"/>
          <c:cat>
            <c:strRef>
              <c:f>'Why 3'!$A$6:$A$7</c:f>
              <c:strCache>
                <c:ptCount val="1"/>
                <c:pt idx="0">
                  <c:v>2</c:v>
                </c:pt>
              </c:strCache>
            </c:strRef>
          </c:cat>
          <c:val>
            <c:numRef>
              <c:f>'Why 3'!$D$6:$D$7</c:f>
              <c:numCache>
                <c:formatCode>General</c:formatCode>
                <c:ptCount val="1"/>
                <c:pt idx="0">
                  <c:v>4800.6000000000004</c:v>
                </c:pt>
              </c:numCache>
            </c:numRef>
          </c:val>
          <c:extLst>
            <c:ext xmlns:c16="http://schemas.microsoft.com/office/drawing/2014/chart" uri="{C3380CC4-5D6E-409C-BE32-E72D297353CC}">
              <c16:uniqueId val="{00000018-B0B8-4E53-BBD4-86A11E29C6F6}"/>
            </c:ext>
          </c:extLst>
        </c:ser>
        <c:ser>
          <c:idx val="3"/>
          <c:order val="3"/>
          <c:tx>
            <c:strRef>
              <c:f>'Why 3'!$E$4:$E$5</c:f>
              <c:strCache>
                <c:ptCount val="1"/>
                <c:pt idx="0">
                  <c:v>6</c:v>
                </c:pt>
              </c:strCache>
            </c:strRef>
          </c:tx>
          <c:spPr>
            <a:solidFill>
              <a:schemeClr val="accent4"/>
            </a:solidFill>
            <a:ln>
              <a:noFill/>
            </a:ln>
            <a:effectLst/>
          </c:spPr>
          <c:invertIfNegative val="0"/>
          <c:cat>
            <c:strRef>
              <c:f>'Why 3'!$A$6:$A$7</c:f>
              <c:strCache>
                <c:ptCount val="1"/>
                <c:pt idx="0">
                  <c:v>2</c:v>
                </c:pt>
              </c:strCache>
            </c:strRef>
          </c:cat>
          <c:val>
            <c:numRef>
              <c:f>'Why 3'!$E$6:$E$7</c:f>
              <c:numCache>
                <c:formatCode>General</c:formatCode>
                <c:ptCount val="1"/>
                <c:pt idx="0">
                  <c:v>5972.4000000000005</c:v>
                </c:pt>
              </c:numCache>
            </c:numRef>
          </c:val>
          <c:extLst>
            <c:ext xmlns:c16="http://schemas.microsoft.com/office/drawing/2014/chart" uri="{C3380CC4-5D6E-409C-BE32-E72D297353CC}">
              <c16:uniqueId val="{00000019-B0B8-4E53-BBD4-86A11E29C6F6}"/>
            </c:ext>
          </c:extLst>
        </c:ser>
        <c:ser>
          <c:idx val="4"/>
          <c:order val="4"/>
          <c:tx>
            <c:strRef>
              <c:f>'Why 3'!$F$4:$F$5</c:f>
              <c:strCache>
                <c:ptCount val="1"/>
                <c:pt idx="0">
                  <c:v>7</c:v>
                </c:pt>
              </c:strCache>
            </c:strRef>
          </c:tx>
          <c:spPr>
            <a:solidFill>
              <a:schemeClr val="accent5"/>
            </a:solidFill>
            <a:ln>
              <a:noFill/>
            </a:ln>
            <a:effectLst/>
          </c:spPr>
          <c:invertIfNegative val="0"/>
          <c:cat>
            <c:strRef>
              <c:f>'Why 3'!$A$6:$A$7</c:f>
              <c:strCache>
                <c:ptCount val="1"/>
                <c:pt idx="0">
                  <c:v>2</c:v>
                </c:pt>
              </c:strCache>
            </c:strRef>
          </c:cat>
          <c:val>
            <c:numRef>
              <c:f>'Why 3'!$F$6:$F$7</c:f>
              <c:numCache>
                <c:formatCode>General</c:formatCode>
                <c:ptCount val="1"/>
                <c:pt idx="0">
                  <c:v>4573.8000000000011</c:v>
                </c:pt>
              </c:numCache>
            </c:numRef>
          </c:val>
          <c:extLst>
            <c:ext xmlns:c16="http://schemas.microsoft.com/office/drawing/2014/chart" uri="{C3380CC4-5D6E-409C-BE32-E72D297353CC}">
              <c16:uniqueId val="{0000001A-B0B8-4E53-BBD4-86A11E29C6F6}"/>
            </c:ext>
          </c:extLst>
        </c:ser>
        <c:dLbls>
          <c:dLblPos val="outEnd"/>
          <c:showLegendKey val="0"/>
          <c:showVal val="0"/>
          <c:showCatName val="0"/>
          <c:showSerName val="0"/>
          <c:showPercent val="0"/>
          <c:showBubbleSize val="0"/>
        </c:dLbls>
        <c:gapWidth val="182"/>
        <c:axId val="1669078640"/>
        <c:axId val="1669080560"/>
      </c:barChart>
      <c:catAx>
        <c:axId val="166907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080560"/>
        <c:crosses val="autoZero"/>
        <c:auto val="1"/>
        <c:lblAlgn val="ctr"/>
        <c:lblOffset val="100"/>
        <c:noMultiLvlLbl val="0"/>
      </c:catAx>
      <c:valAx>
        <c:axId val="16690805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07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[8136 CS2 DataSet N- Viren.xlsx]Why 4!PivotTable2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for the Weekdays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'Why 4'!$B$2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'Why 4'!$A$3:$A$8</c:f>
              <c:strCache>
                <c:ptCount val="5"/>
                <c:pt idx="0">
                  <c:v>3</c:v>
                </c:pt>
                <c:pt idx="1">
                  <c:v>4</c:v>
                </c:pt>
                <c:pt idx="2">
                  <c:v>5</c:v>
                </c:pt>
                <c:pt idx="3">
                  <c:v>6</c:v>
                </c:pt>
                <c:pt idx="4">
                  <c:v>7</c:v>
                </c:pt>
              </c:strCache>
            </c:strRef>
          </c:cat>
          <c:val>
            <c:numRef>
              <c:f>'Why 4'!$B$3:$B$8</c:f>
              <c:numCache>
                <c:formatCode>General</c:formatCode>
                <c:ptCount val="5"/>
                <c:pt idx="0">
                  <c:v>19</c:v>
                </c:pt>
                <c:pt idx="1">
                  <c:v>19</c:v>
                </c:pt>
                <c:pt idx="2">
                  <c:v>20</c:v>
                </c:pt>
                <c:pt idx="3">
                  <c:v>25</c:v>
                </c:pt>
                <c:pt idx="4">
                  <c:v>19</c:v>
                </c:pt>
              </c:numCache>
            </c:numRef>
          </c:val>
          <c:extLst>
            <c:ext xmlns:c16="http://schemas.microsoft.com/office/drawing/2014/chart" uri="{C3380CC4-5D6E-409C-BE32-E72D297353CC}">
              <c16:uniqueId val="{00000000-E545-4158-B7E5-EBA8865C30B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[8136 CS2 DataSet N- Viren.xlsx]Why 5!PivotTable4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a:t>
            </a:r>
            <a:r>
              <a:rPr lang="en-US" baseline="0"/>
              <a:t> of product types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'Why 5'!$B$2</c:f>
              <c:strCache>
                <c:ptCount val="1"/>
                <c:pt idx="0">
                  <c:v>Sum of Inspect Labour $ per Part</c:v>
                </c:pt>
              </c:strCache>
            </c:strRef>
          </c:tx>
          <c:spPr>
            <a:solidFill>
              <a:schemeClr val="accent1"/>
            </a:solidFill>
            <a:ln>
              <a:noFill/>
            </a:ln>
            <a:effectLst/>
          </c:spPr>
          <c:invertIfNegative val="0"/>
          <c:cat>
            <c:strRef>
              <c:f>'Why 5'!$A$3:$A$5</c:f>
              <c:strCache>
                <c:ptCount val="2"/>
                <c:pt idx="0">
                  <c:v>119</c:v>
                </c:pt>
                <c:pt idx="1">
                  <c:v>201</c:v>
                </c:pt>
              </c:strCache>
            </c:strRef>
          </c:cat>
          <c:val>
            <c:numRef>
              <c:f>'Why 5'!$B$3:$B$5</c:f>
              <c:numCache>
                <c:formatCode>General</c:formatCode>
                <c:ptCount val="2"/>
                <c:pt idx="0">
                  <c:v>13929.300000000001</c:v>
                </c:pt>
                <c:pt idx="1">
                  <c:v>10527.300000000001</c:v>
                </c:pt>
              </c:numCache>
            </c:numRef>
          </c:val>
          <c:extLst>
            <c:ext xmlns:c16="http://schemas.microsoft.com/office/drawing/2014/chart" uri="{C3380CC4-5D6E-409C-BE32-E72D297353CC}">
              <c16:uniqueId val="{00000000-D339-4BBF-BA83-B34952A92BFA}"/>
            </c:ext>
          </c:extLst>
        </c:ser>
        <c:ser>
          <c:idx val="1"/>
          <c:order val="1"/>
          <c:tx>
            <c:strRef>
              <c:f>'Why 5'!$C$2</c:f>
              <c:strCache>
                <c:ptCount val="1"/>
                <c:pt idx="0">
                  <c:v>Sum of Received Inspected</c:v>
                </c:pt>
              </c:strCache>
            </c:strRef>
          </c:tx>
          <c:spPr>
            <a:solidFill>
              <a:schemeClr val="accent2"/>
            </a:solidFill>
            <a:ln>
              <a:noFill/>
            </a:ln>
            <a:effectLst/>
          </c:spPr>
          <c:invertIfNegative val="0"/>
          <c:cat>
            <c:strRef>
              <c:f>'Why 5'!$A$3:$A$5</c:f>
              <c:strCache>
                <c:ptCount val="2"/>
                <c:pt idx="0">
                  <c:v>119</c:v>
                </c:pt>
                <c:pt idx="1">
                  <c:v>201</c:v>
                </c:pt>
              </c:strCache>
            </c:strRef>
          </c:cat>
          <c:val>
            <c:numRef>
              <c:f>'Why 5'!$C$3:$C$5</c:f>
              <c:numCache>
                <c:formatCode>General</c:formatCode>
                <c:ptCount val="2"/>
                <c:pt idx="0">
                  <c:v>9672</c:v>
                </c:pt>
                <c:pt idx="1">
                  <c:v>2873</c:v>
                </c:pt>
              </c:numCache>
            </c:numRef>
          </c:val>
          <c:extLst>
            <c:ext xmlns:c16="http://schemas.microsoft.com/office/drawing/2014/chart" uri="{C3380CC4-5D6E-409C-BE32-E72D297353CC}">
              <c16:uniqueId val="{00000001-D339-4BBF-BA83-B34952A92BFA}"/>
            </c:ext>
          </c:extLst>
        </c:ser>
        <c:dLbls>
          <c:showLegendKey val="0"/>
          <c:showVal val="0"/>
          <c:showCatName val="0"/>
          <c:showSerName val="0"/>
          <c:showPercent val="0"/>
          <c:showBubbleSize val="0"/>
        </c:dLbls>
        <c:gapWidth val="182"/>
        <c:axId val="1695492512"/>
        <c:axId val="1695493952"/>
      </c:barChart>
      <c:catAx>
        <c:axId val="1695492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493952"/>
        <c:crosses val="autoZero"/>
        <c:auto val="1"/>
        <c:lblAlgn val="ctr"/>
        <c:lblOffset val="100"/>
        <c:noMultiLvlLbl val="0"/>
      </c:catAx>
      <c:valAx>
        <c:axId val="16954939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492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[8136 CS2 DataSet N- Viren.xlsx]Why 1!PivotTable1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Loss</a:t>
            </a:r>
            <a:r>
              <a:rPr lang="en-US" baseline="0"/>
              <a:t> to Supplier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'Why 1'!$B$5</c:f>
              <c:strCache>
                <c:ptCount val="1"/>
                <c:pt idx="0">
                  <c:v>Total</c:v>
                </c:pt>
              </c:strCache>
            </c:strRef>
          </c:tx>
          <c:spPr>
            <a:ln w="28575" cap="rnd">
              <a:solidFill>
                <a:schemeClr val="accent1"/>
              </a:solidFill>
              <a:round/>
            </a:ln>
            <a:effectLst/>
          </c:spPr>
          <c:marker>
            <c:symbol val="none"/>
          </c:marker>
          <c:cat>
            <c:strRef>
              <c:f>'Why 1'!$A$6:$A$13</c:f>
              <c:strCache>
                <c:ptCount val="7"/>
                <c:pt idx="0">
                  <c:v>0</c:v>
                </c:pt>
                <c:pt idx="1">
                  <c:v>9</c:v>
                </c:pt>
                <c:pt idx="2">
                  <c:v>70</c:v>
                </c:pt>
                <c:pt idx="3">
                  <c:v>87</c:v>
                </c:pt>
                <c:pt idx="4">
                  <c:v>88</c:v>
                </c:pt>
                <c:pt idx="5">
                  <c:v>89</c:v>
                </c:pt>
                <c:pt idx="6">
                  <c:v>149</c:v>
                </c:pt>
              </c:strCache>
            </c:strRef>
          </c:cat>
          <c:val>
            <c:numRef>
              <c:f>'Why 1'!$B$6:$B$13</c:f>
              <c:numCache>
                <c:formatCode>General</c:formatCode>
                <c:ptCount val="7"/>
                <c:pt idx="0">
                  <c:v>9382.3999999999942</c:v>
                </c:pt>
                <c:pt idx="1">
                  <c:v>1312</c:v>
                </c:pt>
                <c:pt idx="2">
                  <c:v>-54.400000000001455</c:v>
                </c:pt>
                <c:pt idx="3">
                  <c:v>-1142.4000000000015</c:v>
                </c:pt>
                <c:pt idx="4">
                  <c:v>-1168</c:v>
                </c:pt>
                <c:pt idx="5">
                  <c:v>-860.79999999999927</c:v>
                </c:pt>
                <c:pt idx="6">
                  <c:v>-3456</c:v>
                </c:pt>
              </c:numCache>
            </c:numRef>
          </c:val>
          <c:smooth val="0"/>
          <c:extLst>
            <c:ext xmlns:c16="http://schemas.microsoft.com/office/drawing/2014/chart" uri="{C3380CC4-5D6E-409C-BE32-E72D297353CC}">
              <c16:uniqueId val="{00000000-5939-4A7C-A858-DC469B5F976A}"/>
            </c:ext>
          </c:extLst>
        </c:ser>
        <c:dLbls>
          <c:showLegendKey val="0"/>
          <c:showVal val="0"/>
          <c:showCatName val="0"/>
          <c:showSerName val="0"/>
          <c:showPercent val="0"/>
          <c:showBubbleSize val="0"/>
        </c:dLbls>
        <c:smooth val="0"/>
        <c:axId val="1416668704"/>
        <c:axId val="1416667264"/>
      </c:lineChart>
      <c:catAx>
        <c:axId val="141666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6667264"/>
        <c:crosses val="autoZero"/>
        <c:auto val="1"/>
        <c:lblAlgn val="ctr"/>
        <c:lblOffset val="100"/>
        <c:noMultiLvlLbl val="0"/>
      </c:catAx>
      <c:valAx>
        <c:axId val="1416667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66687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[8136 CS2 DataSet N- Viren.xlsx]Why 2!PivotTable6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Reason for Losses </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w="25400">
          <a:noFill/>
        </a:ln>
        <a:effectLst/>
        <a:sp3d/>
      </c:spPr>
    </c:backWall>
    <c:plotArea>
      <c:layout/>
      <c:bar3DChart>
        <c:barDir val="col"/>
        <c:grouping val="stacked"/>
        <c:varyColors val="0"/>
        <c:ser>
          <c:idx val="0"/>
          <c:order val="0"/>
          <c:tx>
            <c:strRef>
              <c:f>'Why 2'!$B$3:$B$4</c:f>
              <c:strCache>
                <c:ptCount val="1"/>
                <c:pt idx="0">
                  <c:v>119</c:v>
                </c:pt>
              </c:strCache>
            </c:strRef>
          </c:tx>
          <c:spPr>
            <a:solidFill>
              <a:schemeClr val="accent1"/>
            </a:solidFill>
            <a:ln>
              <a:noFill/>
            </a:ln>
            <a:effectLst/>
            <a:sp3d/>
          </c:spPr>
          <c:invertIfNegative val="0"/>
          <c:cat>
            <c:strRef>
              <c:f>'Why 2'!$A$5:$A$24</c:f>
              <c:strCache>
                <c:ptCount val="19"/>
                <c:pt idx="0">
                  <c:v>297</c:v>
                </c:pt>
                <c:pt idx="1">
                  <c:v>301</c:v>
                </c:pt>
                <c:pt idx="2">
                  <c:v>322</c:v>
                </c:pt>
                <c:pt idx="3">
                  <c:v>329</c:v>
                </c:pt>
                <c:pt idx="4">
                  <c:v>332</c:v>
                </c:pt>
                <c:pt idx="5">
                  <c:v>346</c:v>
                </c:pt>
                <c:pt idx="6">
                  <c:v>350</c:v>
                </c:pt>
                <c:pt idx="7">
                  <c:v>385</c:v>
                </c:pt>
                <c:pt idx="8">
                  <c:v>416</c:v>
                </c:pt>
                <c:pt idx="9">
                  <c:v>717</c:v>
                </c:pt>
                <c:pt idx="10">
                  <c:v>752</c:v>
                </c:pt>
                <c:pt idx="11">
                  <c:v>761</c:v>
                </c:pt>
                <c:pt idx="12">
                  <c:v>770</c:v>
                </c:pt>
                <c:pt idx="13">
                  <c:v>822</c:v>
                </c:pt>
                <c:pt idx="14">
                  <c:v>831</c:v>
                </c:pt>
                <c:pt idx="15">
                  <c:v>840</c:v>
                </c:pt>
                <c:pt idx="16">
                  <c:v>945</c:v>
                </c:pt>
                <c:pt idx="17">
                  <c:v>953</c:v>
                </c:pt>
                <c:pt idx="18">
                  <c:v>1050</c:v>
                </c:pt>
              </c:strCache>
            </c:strRef>
          </c:cat>
          <c:val>
            <c:numRef>
              <c:f>'Why 2'!$B$5:$B$24</c:f>
              <c:numCache>
                <c:formatCode>General</c:formatCode>
                <c:ptCount val="19"/>
                <c:pt idx="9">
                  <c:v>874.99999999999989</c:v>
                </c:pt>
                <c:pt idx="10">
                  <c:v>874.99999999999989</c:v>
                </c:pt>
                <c:pt idx="11">
                  <c:v>874.99999999999989</c:v>
                </c:pt>
                <c:pt idx="12">
                  <c:v>874.99999999999989</c:v>
                </c:pt>
                <c:pt idx="13">
                  <c:v>874.99999999999989</c:v>
                </c:pt>
                <c:pt idx="14">
                  <c:v>874.99999999999989</c:v>
                </c:pt>
                <c:pt idx="15">
                  <c:v>874.99999999999989</c:v>
                </c:pt>
                <c:pt idx="16">
                  <c:v>874.99999999999989</c:v>
                </c:pt>
                <c:pt idx="17">
                  <c:v>874.99999999999989</c:v>
                </c:pt>
                <c:pt idx="18">
                  <c:v>874.99999999999989</c:v>
                </c:pt>
              </c:numCache>
            </c:numRef>
          </c:val>
          <c:extLst>
            <c:ext xmlns:c16="http://schemas.microsoft.com/office/drawing/2014/chart" uri="{C3380CC4-5D6E-409C-BE32-E72D297353CC}">
              <c16:uniqueId val="{00000000-5AB3-4F7A-8144-C86531279B87}"/>
            </c:ext>
          </c:extLst>
        </c:ser>
        <c:ser>
          <c:idx val="1"/>
          <c:order val="1"/>
          <c:tx>
            <c:strRef>
              <c:f>'Why 2'!$C$3:$C$4</c:f>
              <c:strCache>
                <c:ptCount val="1"/>
                <c:pt idx="0">
                  <c:v>201</c:v>
                </c:pt>
              </c:strCache>
            </c:strRef>
          </c:tx>
          <c:spPr>
            <a:solidFill>
              <a:schemeClr val="accent2"/>
            </a:solidFill>
            <a:ln>
              <a:noFill/>
            </a:ln>
            <a:effectLst/>
            <a:sp3d/>
          </c:spPr>
          <c:invertIfNegative val="0"/>
          <c:cat>
            <c:strRef>
              <c:f>'Why 2'!$A$5:$A$24</c:f>
              <c:strCache>
                <c:ptCount val="19"/>
                <c:pt idx="0">
                  <c:v>297</c:v>
                </c:pt>
                <c:pt idx="1">
                  <c:v>301</c:v>
                </c:pt>
                <c:pt idx="2">
                  <c:v>322</c:v>
                </c:pt>
                <c:pt idx="3">
                  <c:v>329</c:v>
                </c:pt>
                <c:pt idx="4">
                  <c:v>332</c:v>
                </c:pt>
                <c:pt idx="5">
                  <c:v>346</c:v>
                </c:pt>
                <c:pt idx="6">
                  <c:v>350</c:v>
                </c:pt>
                <c:pt idx="7">
                  <c:v>385</c:v>
                </c:pt>
                <c:pt idx="8">
                  <c:v>416</c:v>
                </c:pt>
                <c:pt idx="9">
                  <c:v>717</c:v>
                </c:pt>
                <c:pt idx="10">
                  <c:v>752</c:v>
                </c:pt>
                <c:pt idx="11">
                  <c:v>761</c:v>
                </c:pt>
                <c:pt idx="12">
                  <c:v>770</c:v>
                </c:pt>
                <c:pt idx="13">
                  <c:v>822</c:v>
                </c:pt>
                <c:pt idx="14">
                  <c:v>831</c:v>
                </c:pt>
                <c:pt idx="15">
                  <c:v>840</c:v>
                </c:pt>
                <c:pt idx="16">
                  <c:v>945</c:v>
                </c:pt>
                <c:pt idx="17">
                  <c:v>953</c:v>
                </c:pt>
                <c:pt idx="18">
                  <c:v>1050</c:v>
                </c:pt>
              </c:strCache>
            </c:strRef>
          </c:cat>
          <c:val>
            <c:numRef>
              <c:f>'Why 2'!$C$5:$C$24</c:f>
              <c:numCache>
                <c:formatCode>General</c:formatCode>
                <c:ptCount val="19"/>
                <c:pt idx="0">
                  <c:v>350</c:v>
                </c:pt>
                <c:pt idx="1">
                  <c:v>350</c:v>
                </c:pt>
                <c:pt idx="2">
                  <c:v>350</c:v>
                </c:pt>
                <c:pt idx="3">
                  <c:v>350</c:v>
                </c:pt>
                <c:pt idx="4">
                  <c:v>350</c:v>
                </c:pt>
                <c:pt idx="5">
                  <c:v>350</c:v>
                </c:pt>
                <c:pt idx="6">
                  <c:v>350</c:v>
                </c:pt>
                <c:pt idx="7">
                  <c:v>350</c:v>
                </c:pt>
                <c:pt idx="8">
                  <c:v>350</c:v>
                </c:pt>
              </c:numCache>
            </c:numRef>
          </c:val>
          <c:extLst>
            <c:ext xmlns:c16="http://schemas.microsoft.com/office/drawing/2014/chart" uri="{C3380CC4-5D6E-409C-BE32-E72D297353CC}">
              <c16:uniqueId val="{00000005-5AB3-4F7A-8144-C86531279B87}"/>
            </c:ext>
          </c:extLst>
        </c:ser>
        <c:dLbls>
          <c:showLegendKey val="0"/>
          <c:showVal val="0"/>
          <c:showCatName val="0"/>
          <c:showSerName val="0"/>
          <c:showPercent val="0"/>
          <c:showBubbleSize val="0"/>
        </c:dLbls>
        <c:gapWidth val="150"/>
        <c:shape val="box"/>
        <c:axId val="1408797632"/>
        <c:axId val="1408798592"/>
        <c:axId val="0"/>
      </c:bar3DChart>
      <c:catAx>
        <c:axId val="14087976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798592"/>
        <c:crosses val="autoZero"/>
        <c:auto val="1"/>
        <c:lblAlgn val="ctr"/>
        <c:lblOffset val="100"/>
        <c:noMultiLvlLbl val="0"/>
      </c:catAx>
      <c:valAx>
        <c:axId val="140879859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79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[8136 CS2 DataSet N- Viren.xlsx]Why 3!PivotTable8</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Labor</a:t>
            </a:r>
            <a:r>
              <a:rPr lang="en-US" baseline="0"/>
              <a:t> cost</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'Why 3'!$B$4:$B$5</c:f>
              <c:strCache>
                <c:ptCount val="1"/>
                <c:pt idx="0">
                  <c:v>3</c:v>
                </c:pt>
              </c:strCache>
            </c:strRef>
          </c:tx>
          <c:spPr>
            <a:solidFill>
              <a:schemeClr val="accent1"/>
            </a:solidFill>
            <a:ln>
              <a:noFill/>
            </a:ln>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'Why 3'!$A$6:$A$7</c:f>
              <c:strCache>
                <c:ptCount val="1"/>
                <c:pt idx="0">
                  <c:v>2</c:v>
                </c:pt>
              </c:strCache>
            </c:strRef>
          </c:cat>
          <c:val>
            <c:numRef>
              <c:f>'Why 3'!$B$6:$B$7</c:f>
              <c:numCache>
                <c:formatCode>General</c:formatCode>
                <c:ptCount val="1"/>
                <c:pt idx="0">
                  <c:v>4573.8000000000011</c:v>
                </c:pt>
              </c:numCache>
            </c:numRef>
          </c:val>
          <c:extLst>
            <c:ext xmlns:c16="http://schemas.microsoft.com/office/drawing/2014/chart" uri="{C3380CC4-5D6E-409C-BE32-E72D297353CC}">
              <c16:uniqueId val="{00000000-5399-47E1-97B8-1871A22BA29E}"/>
            </c:ext>
          </c:extLst>
        </c:ser>
        <c:ser>
          <c:idx val="1"/>
          <c:order val="1"/>
          <c:tx>
            <c:strRef>
              <c:f>'Why 3'!$C$4:$C$5</c:f>
              <c:strCache>
                <c:ptCount val="1"/>
                <c:pt idx="0">
                  <c:v>4</c:v>
                </c:pt>
              </c:strCache>
            </c:strRef>
          </c:tx>
          <c:spPr>
            <a:solidFill>
              <a:schemeClr val="accent2"/>
            </a:solidFill>
            <a:ln>
              <a:noFill/>
            </a:ln>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'Why 3'!$A$6:$A$7</c:f>
              <c:strCache>
                <c:ptCount val="1"/>
                <c:pt idx="0">
                  <c:v>2</c:v>
                </c:pt>
              </c:strCache>
            </c:strRef>
          </c:cat>
          <c:val>
            <c:numRef>
              <c:f>'Why 3'!$C$6:$C$7</c:f>
              <c:numCache>
                <c:formatCode>General</c:formatCode>
                <c:ptCount val="1"/>
                <c:pt idx="0">
                  <c:v>4536</c:v>
                </c:pt>
              </c:numCache>
            </c:numRef>
          </c:val>
          <c:extLst>
            <c:ext xmlns:c16="http://schemas.microsoft.com/office/drawing/2014/chart" uri="{C3380CC4-5D6E-409C-BE32-E72D297353CC}">
              <c16:uniqueId val="{00000017-5399-47E1-97B8-1871A22BA29E}"/>
            </c:ext>
          </c:extLst>
        </c:ser>
        <c:ser>
          <c:idx val="2"/>
          <c:order val="2"/>
          <c:tx>
            <c:strRef>
              <c:f>'Why 3'!$D$4:$D$5</c:f>
              <c:strCache>
                <c:ptCount val="1"/>
                <c:pt idx="0">
                  <c:v>5</c:v>
                </c:pt>
              </c:strCache>
            </c:strRef>
          </c:tx>
          <c:spPr>
            <a:solidFill>
              <a:schemeClr val="accent3"/>
            </a:solidFill>
            <a:ln>
              <a:noFill/>
            </a:ln>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'Why 3'!$A$6:$A$7</c:f>
              <c:strCache>
                <c:ptCount val="1"/>
                <c:pt idx="0">
                  <c:v>2</c:v>
                </c:pt>
              </c:strCache>
            </c:strRef>
          </c:cat>
          <c:val>
            <c:numRef>
              <c:f>'Why 3'!$D$6:$D$7</c:f>
              <c:numCache>
                <c:formatCode>General</c:formatCode>
                <c:ptCount val="1"/>
                <c:pt idx="0">
                  <c:v>4800.6000000000004</c:v>
                </c:pt>
              </c:numCache>
            </c:numRef>
          </c:val>
          <c:extLst>
            <c:ext xmlns:c16="http://schemas.microsoft.com/office/drawing/2014/chart" uri="{C3380CC4-5D6E-409C-BE32-E72D297353CC}">
              <c16:uniqueId val="{00000018-5399-47E1-97B8-1871A22BA29E}"/>
            </c:ext>
          </c:extLst>
        </c:ser>
        <c:ser>
          <c:idx val="3"/>
          <c:order val="3"/>
          <c:tx>
            <c:strRef>
              <c:f>'Why 3'!$E$4:$E$5</c:f>
              <c:strCache>
                <c:ptCount val="1"/>
                <c:pt idx="0">
                  <c:v>6</c:v>
                </c:pt>
              </c:strCache>
            </c:strRef>
          </c:tx>
          <c:spPr>
            <a:solidFill>
              <a:schemeClr val="accent4"/>
            </a:solidFill>
            <a:ln>
              <a:noFill/>
            </a:ln>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'Why 3'!$A$6:$A$7</c:f>
              <c:strCache>
                <c:ptCount val="1"/>
                <c:pt idx="0">
                  <c:v>2</c:v>
                </c:pt>
              </c:strCache>
            </c:strRef>
          </c:cat>
          <c:val>
            <c:numRef>
              <c:f>'Why 3'!$E$6:$E$7</c:f>
              <c:numCache>
                <c:formatCode>General</c:formatCode>
                <c:ptCount val="1"/>
                <c:pt idx="0">
                  <c:v>5972.4000000000005</c:v>
                </c:pt>
              </c:numCache>
            </c:numRef>
          </c:val>
          <c:extLst>
            <c:ext xmlns:c16="http://schemas.microsoft.com/office/drawing/2014/chart" uri="{C3380CC4-5D6E-409C-BE32-E72D297353CC}">
              <c16:uniqueId val="{00000019-5399-47E1-97B8-1871A22BA29E}"/>
            </c:ext>
          </c:extLst>
        </c:ser>
        <c:ser>
          <c:idx val="4"/>
          <c:order val="4"/>
          <c:tx>
            <c:strRef>
              <c:f>'Why 3'!$F$4:$F$5</c:f>
              <c:strCache>
                <c:ptCount val="1"/>
                <c:pt idx="0">
                  <c:v>7</c:v>
                </c:pt>
              </c:strCache>
            </c:strRef>
          </c:tx>
          <c:spPr>
            <a:solidFill>
              <a:schemeClr val="accent5"/>
            </a:solidFill>
            <a:ln>
              <a:noFill/>
            </a:ln>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'Why 3'!$A$6:$A$7</c:f>
              <c:strCache>
                <c:ptCount val="1"/>
                <c:pt idx="0">
                  <c:v>2</c:v>
                </c:pt>
              </c:strCache>
            </c:strRef>
          </c:cat>
          <c:val>
            <c:numRef>
              <c:f>'Why 3'!$F$6:$F$7</c:f>
              <c:numCache>
                <c:formatCode>General</c:formatCode>
                <c:ptCount val="1"/>
                <c:pt idx="0">
                  <c:v>4573.8000000000011</c:v>
                </c:pt>
              </c:numCache>
            </c:numRef>
          </c:val>
          <c:extLst>
            <c:ext xmlns:c16="http://schemas.microsoft.com/office/drawing/2014/chart" uri="{C3380CC4-5D6E-409C-BE32-E72D297353CC}">
              <c16:uniqueId val="{0000001A-5399-47E1-97B8-1871A22BA29E}"/>
            </c:ext>
          </c:extLst>
        </c:ser>
        <c:dLbls>
          <c:dLblPos val="outEnd"/>
          <c:showLegendKey val="0"/>
          <c:showVal val="1"/>
          <c:showCatName val="0"/>
          <c:showSerName val="0"/>
          <c:showPercent val="0"/>
          <c:showBubbleSize val="0"/>
        </c:dLbls>
        <c:gapWidth val="182"/>
        <c:axId val="1669078640"/>
        <c:axId val="1669080560"/>
      </c:barChart>
      <c:catAx>
        <c:axId val="166907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080560"/>
        <c:crosses val="autoZero"/>
        <c:auto val="1"/>
        <c:lblAlgn val="ctr"/>
        <c:lblOffset val="100"/>
        <c:noMultiLvlLbl val="0"/>
      </c:catAx>
      <c:valAx>
        <c:axId val="16690805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07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[8136 CS2 DataSet N- Viren.xlsx]Why 4!PivotTable2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for the Weekdays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'Why 4'!$B$2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AA-4D24-862E-1E20EEDB20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AA-4D24-862E-1E20EEDB20D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AA-4D24-862E-1E20EEDB20D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AA-4D24-862E-1E20EEDB20D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AA-4D24-862E-1E20EEDB20D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'Why 4'!$A$3:$A$8</c:f>
              <c:strCache>
                <c:ptCount val="5"/>
                <c:pt idx="0">
                  <c:v>3</c:v>
                </c:pt>
                <c:pt idx="1">
                  <c:v>4</c:v>
                </c:pt>
                <c:pt idx="2">
                  <c:v>5</c:v>
                </c:pt>
                <c:pt idx="3">
                  <c:v>6</c:v>
                </c:pt>
                <c:pt idx="4">
                  <c:v>7</c:v>
                </c:pt>
              </c:strCache>
            </c:strRef>
          </c:cat>
          <c:val>
            <c:numRef>
              <c:f>'Why 4'!$B$3:$B$8</c:f>
              <c:numCache>
                <c:formatCode>General</c:formatCode>
                <c:ptCount val="5"/>
                <c:pt idx="0">
                  <c:v>19</c:v>
                </c:pt>
                <c:pt idx="1">
                  <c:v>19</c:v>
                </c:pt>
                <c:pt idx="2">
                  <c:v>20</c:v>
                </c:pt>
                <c:pt idx="3">
                  <c:v>25</c:v>
                </c:pt>
                <c:pt idx="4">
                  <c:v>19</c:v>
                </c:pt>
              </c:numCache>
            </c:numRef>
          </c:val>
          <c:extLst>
            <c:ext xmlns:c16="http://schemas.microsoft.com/office/drawing/2014/chart" uri="{C3380CC4-5D6E-409C-BE32-E72D297353CC}">
              <c16:uniqueId val="{0000000A-4BAA-4D24-862E-1E20EEDB20D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[8136 CS2 DataSet N- Viren.xlsx]Why 5!PivotTable4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a:t>
            </a:r>
            <a:r>
              <a:rPr lang="en-US" baseline="0"/>
              <a:t> of product types</a:t>
            </a:r>
            <a:endParaRPr lang="en-US"/>
          </a:p>
        </c:rich>
      </c:tx>
      <c:layout>
        <c:manualLayout>
          <c:xMode val="edge"/>
          <c:yMode val="edge"/>
          <c:x val="0.64507633420822397"/>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'Why 5'!$B$2</c:f>
              <c:strCache>
                <c:ptCount val="1"/>
                <c:pt idx="0">
                  <c:v>Sum of Inspect Labour $ per Part</c:v>
                </c:pt>
              </c:strCache>
            </c:strRef>
          </c:tx>
          <c:spPr>
            <a:solidFill>
              <a:schemeClr val="accent1"/>
            </a:solidFill>
            <a:ln>
              <a:noFill/>
            </a:ln>
            <a:effectLst/>
          </c:spPr>
          <c:invertIfNegative val="0"/>
          <c:cat>
            <c:strRef>
              <c:f>'Why 5'!$A$3:$A$5</c:f>
              <c:strCache>
                <c:ptCount val="2"/>
                <c:pt idx="0">
                  <c:v>119</c:v>
                </c:pt>
                <c:pt idx="1">
                  <c:v>201</c:v>
                </c:pt>
              </c:strCache>
            </c:strRef>
          </c:cat>
          <c:val>
            <c:numRef>
              <c:f>'Why 5'!$B$3:$B$5</c:f>
              <c:numCache>
                <c:formatCode>General</c:formatCode>
                <c:ptCount val="2"/>
                <c:pt idx="0">
                  <c:v>13929.300000000001</c:v>
                </c:pt>
                <c:pt idx="1">
                  <c:v>10527.300000000001</c:v>
                </c:pt>
              </c:numCache>
            </c:numRef>
          </c:val>
          <c:extLst>
            <c:ext xmlns:c16="http://schemas.microsoft.com/office/drawing/2014/chart" uri="{C3380CC4-5D6E-409C-BE32-E72D297353CC}">
              <c16:uniqueId val="{00000000-67CC-4AD3-A404-1837B9932FAF}"/>
            </c:ext>
          </c:extLst>
        </c:ser>
        <c:ser>
          <c:idx val="1"/>
          <c:order val="1"/>
          <c:tx>
            <c:strRef>
              <c:f>'Why 5'!$C$2</c:f>
              <c:strCache>
                <c:ptCount val="1"/>
                <c:pt idx="0">
                  <c:v>Sum of Received Inspected</c:v>
                </c:pt>
              </c:strCache>
            </c:strRef>
          </c:tx>
          <c:spPr>
            <a:solidFill>
              <a:schemeClr val="accent2"/>
            </a:solidFill>
            <a:ln>
              <a:noFill/>
            </a:ln>
            <a:effectLst/>
          </c:spPr>
          <c:invertIfNegative val="0"/>
          <c:cat>
            <c:strRef>
              <c:f>'Why 5'!$A$3:$A$5</c:f>
              <c:strCache>
                <c:ptCount val="2"/>
                <c:pt idx="0">
                  <c:v>119</c:v>
                </c:pt>
                <c:pt idx="1">
                  <c:v>201</c:v>
                </c:pt>
              </c:strCache>
            </c:strRef>
          </c:cat>
          <c:val>
            <c:numRef>
              <c:f>'Why 5'!$C$3:$C$5</c:f>
              <c:numCache>
                <c:formatCode>General</c:formatCode>
                <c:ptCount val="2"/>
                <c:pt idx="0">
                  <c:v>9672</c:v>
                </c:pt>
                <c:pt idx="1">
                  <c:v>2873</c:v>
                </c:pt>
              </c:numCache>
            </c:numRef>
          </c:val>
          <c:extLst>
            <c:ext xmlns:c16="http://schemas.microsoft.com/office/drawing/2014/chart" uri="{C3380CC4-5D6E-409C-BE32-E72D297353CC}">
              <c16:uniqueId val="{00000001-67CC-4AD3-A404-1837B9932FAF}"/>
            </c:ext>
          </c:extLst>
        </c:ser>
        <c:dLbls>
          <c:showLegendKey val="0"/>
          <c:showVal val="0"/>
          <c:showCatName val="0"/>
          <c:showSerName val="0"/>
          <c:showPercent val="0"/>
          <c:showBubbleSize val="0"/>
        </c:dLbls>
        <c:gapWidth val="182"/>
        <c:axId val="1695492512"/>
        <c:axId val="1695493952"/>
      </c:barChart>
      <c:catAx>
        <c:axId val="1695492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493952"/>
        <c:crosses val="autoZero"/>
        <c:auto val="1"/>
        <c:lblAlgn val="ctr"/>
        <c:lblOffset val="100"/>
        <c:noMultiLvlLbl val="0"/>
      </c:catAx>
      <c:valAx>
        <c:axId val="16954939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492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358140</xdr:colOff>
      <xdr:row>6</xdr:row>
      <xdr:rowOff>171450</xdr:rowOff>
    </xdr:from>
    <xdr:to>
      <xdr:col>6</xdr:col>
      <xdr:colOff>4930140</xdr:colOff>
      <xdr:row>21</xdr:row>
      <xdr:rowOff>171450</xdr:rowOff>
    </xdr:to>
    <xdr:graphicFrame macro="">
      <xdr:nvGraphicFramePr>
        <xdr:cNvPr id="2" name="Chart 1">
          <a:extLst>
            <a:ext uri="{FF2B5EF4-FFF2-40B4-BE49-F238E27FC236}">
              <a16:creationId xmlns:a16="http://schemas.microsoft.com/office/drawing/2014/main" id="{C784E4EA-843E-8619-3CE8-D11CDE336D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175260</xdr:colOff>
      <xdr:row>7</xdr:row>
      <xdr:rowOff>3810</xdr:rowOff>
    </xdr:from>
    <xdr:to>
      <xdr:col>8</xdr:col>
      <xdr:colOff>4747260</xdr:colOff>
      <xdr:row>25</xdr:row>
      <xdr:rowOff>3810</xdr:rowOff>
    </xdr:to>
    <xdr:graphicFrame macro="">
      <xdr:nvGraphicFramePr>
        <xdr:cNvPr id="2" name="Chart 1">
          <a:extLst>
            <a:ext uri="{FF2B5EF4-FFF2-40B4-BE49-F238E27FC236}">
              <a16:creationId xmlns:a16="http://schemas.microsoft.com/office/drawing/2014/main" id="{F4075E79-5E44-819B-4ECE-A4DFA42969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307879</xdr:colOff>
      <xdr:row>6</xdr:row>
      <xdr:rowOff>2309</xdr:rowOff>
    </xdr:from>
    <xdr:to>
      <xdr:col>10</xdr:col>
      <xdr:colOff>384849</xdr:colOff>
      <xdr:row>20</xdr:row>
      <xdr:rowOff>159327</xdr:rowOff>
    </xdr:to>
    <xdr:graphicFrame macro="">
      <xdr:nvGraphicFramePr>
        <xdr:cNvPr id="4" name="Chart 3">
          <a:extLst>
            <a:ext uri="{FF2B5EF4-FFF2-40B4-BE49-F238E27FC236}">
              <a16:creationId xmlns:a16="http://schemas.microsoft.com/office/drawing/2014/main" id="{3593DABF-68F1-C0DD-4B8D-2F58FE4B48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53340</xdr:colOff>
      <xdr:row>7</xdr:row>
      <xdr:rowOff>148590</xdr:rowOff>
    </xdr:from>
    <xdr:to>
      <xdr:col>6</xdr:col>
      <xdr:colOff>0</xdr:colOff>
      <xdr:row>19</xdr:row>
      <xdr:rowOff>68580</xdr:rowOff>
    </xdr:to>
    <xdr:graphicFrame macro="">
      <xdr:nvGraphicFramePr>
        <xdr:cNvPr id="2" name="Chart 1">
          <a:extLst>
            <a:ext uri="{FF2B5EF4-FFF2-40B4-BE49-F238E27FC236}">
              <a16:creationId xmlns:a16="http://schemas.microsoft.com/office/drawing/2014/main" id="{5A4C2BF6-0A09-4F24-58CF-9BAC979F8D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266700</xdr:colOff>
      <xdr:row>6</xdr:row>
      <xdr:rowOff>26670</xdr:rowOff>
    </xdr:from>
    <xdr:to>
      <xdr:col>6</xdr:col>
      <xdr:colOff>4838700</xdr:colOff>
      <xdr:row>21</xdr:row>
      <xdr:rowOff>26670</xdr:rowOff>
    </xdr:to>
    <xdr:graphicFrame macro="">
      <xdr:nvGraphicFramePr>
        <xdr:cNvPr id="2" name="Chart 1">
          <a:extLst>
            <a:ext uri="{FF2B5EF4-FFF2-40B4-BE49-F238E27FC236}">
              <a16:creationId xmlns:a16="http://schemas.microsoft.com/office/drawing/2014/main" id="{0A49C0C1-5A0D-96E6-94DD-020DBFC549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xdr:row>
      <xdr:rowOff>0</xdr:rowOff>
    </xdr:from>
    <xdr:to>
      <xdr:col>8</xdr:col>
      <xdr:colOff>304800</xdr:colOff>
      <xdr:row>17</xdr:row>
      <xdr:rowOff>0</xdr:rowOff>
    </xdr:to>
    <xdr:graphicFrame macro="">
      <xdr:nvGraphicFramePr>
        <xdr:cNvPr id="2" name="Chart 1">
          <a:extLst>
            <a:ext uri="{FF2B5EF4-FFF2-40B4-BE49-F238E27FC236}">
              <a16:creationId xmlns:a16="http://schemas.microsoft.com/office/drawing/2014/main" id="{C753D589-FEB4-442E-916A-A103DB36DD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2</xdr:row>
      <xdr:rowOff>0</xdr:rowOff>
    </xdr:from>
    <xdr:to>
      <xdr:col>17</xdr:col>
      <xdr:colOff>304800</xdr:colOff>
      <xdr:row>16</xdr:row>
      <xdr:rowOff>167640</xdr:rowOff>
    </xdr:to>
    <xdr:graphicFrame macro="">
      <xdr:nvGraphicFramePr>
        <xdr:cNvPr id="3" name="Chart 2">
          <a:extLst>
            <a:ext uri="{FF2B5EF4-FFF2-40B4-BE49-F238E27FC236}">
              <a16:creationId xmlns:a16="http://schemas.microsoft.com/office/drawing/2014/main" id="{BE38F9FB-B1EB-4E63-B99C-3950D452A1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2</xdr:row>
      <xdr:rowOff>0</xdr:rowOff>
    </xdr:from>
    <xdr:to>
      <xdr:col>26</xdr:col>
      <xdr:colOff>304800</xdr:colOff>
      <xdr:row>16</xdr:row>
      <xdr:rowOff>152400</xdr:rowOff>
    </xdr:to>
    <xdr:graphicFrame macro="">
      <xdr:nvGraphicFramePr>
        <xdr:cNvPr id="4" name="Chart 3">
          <a:extLst>
            <a:ext uri="{FF2B5EF4-FFF2-40B4-BE49-F238E27FC236}">
              <a16:creationId xmlns:a16="http://schemas.microsoft.com/office/drawing/2014/main" id="{B6E74D0C-F58F-4B44-8A98-A06EB50113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228600</xdr:colOff>
      <xdr:row>20</xdr:row>
      <xdr:rowOff>130627</xdr:rowOff>
    </xdr:from>
    <xdr:to>
      <xdr:col>12</xdr:col>
      <xdr:colOff>133894</xdr:colOff>
      <xdr:row>36</xdr:row>
      <xdr:rowOff>32656</xdr:rowOff>
    </xdr:to>
    <xdr:graphicFrame macro="">
      <xdr:nvGraphicFramePr>
        <xdr:cNvPr id="5" name="Chart 4">
          <a:extLst>
            <a:ext uri="{FF2B5EF4-FFF2-40B4-BE49-F238E27FC236}">
              <a16:creationId xmlns:a16="http://schemas.microsoft.com/office/drawing/2014/main" id="{FDA64A4C-06CB-436F-8ED0-D8E47D1D96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21</xdr:row>
      <xdr:rowOff>0</xdr:rowOff>
    </xdr:from>
    <xdr:to>
      <xdr:col>22</xdr:col>
      <xdr:colOff>304800</xdr:colOff>
      <xdr:row>35</xdr:row>
      <xdr:rowOff>152400</xdr:rowOff>
    </xdr:to>
    <xdr:graphicFrame macro="">
      <xdr:nvGraphicFramePr>
        <xdr:cNvPr id="6" name="Chart 5">
          <a:extLst>
            <a:ext uri="{FF2B5EF4-FFF2-40B4-BE49-F238E27FC236}">
              <a16:creationId xmlns:a16="http://schemas.microsoft.com/office/drawing/2014/main" id="{62A595A2-2DE8-4E88-97B4-B1B626E4E3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27</xdr:col>
      <xdr:colOff>490946</xdr:colOff>
      <xdr:row>2</xdr:row>
      <xdr:rowOff>27214</xdr:rowOff>
    </xdr:from>
    <xdr:to>
      <xdr:col>30</xdr:col>
      <xdr:colOff>490946</xdr:colOff>
      <xdr:row>7</xdr:row>
      <xdr:rowOff>21771</xdr:rowOff>
    </xdr:to>
    <mc:AlternateContent xmlns:mc="http://schemas.openxmlformats.org/markup-compatibility/2006">
      <mc:Choice xmlns:a14="http://schemas.microsoft.com/office/drawing/2010/main" Requires="a14">
        <xdr:graphicFrame macro="">
          <xdr:nvGraphicFramePr>
            <xdr:cNvPr id="7" name="LineA-ProdType">
              <a:extLst>
                <a:ext uri="{FF2B5EF4-FFF2-40B4-BE49-F238E27FC236}">
                  <a16:creationId xmlns:a16="http://schemas.microsoft.com/office/drawing/2014/main" id="{1BD08B74-98F8-2AB2-776B-B7F4AAA301DF}"/>
                </a:ext>
              </a:extLst>
            </xdr:cNvPr>
            <xdr:cNvGraphicFramePr/>
          </xdr:nvGraphicFramePr>
          <xdr:xfrm>
            <a:off x="0" y="0"/>
            <a:ext cx="0" cy="0"/>
          </xdr:xfrm>
          <a:graphic>
            <a:graphicData uri="http://schemas.microsoft.com/office/drawing/2010/slicer">
              <sle:slicer xmlns:sle="http://schemas.microsoft.com/office/drawing/2010/slicer" name="LineA-ProdType"/>
            </a:graphicData>
          </a:graphic>
        </xdr:graphicFrame>
      </mc:Choice>
      <mc:Fallback>
        <xdr:sp macro="" textlink="">
          <xdr:nvSpPr>
            <xdr:cNvPr id="0" name=""/>
            <xdr:cNvSpPr>
              <a:spLocks noTextEdit="1"/>
            </xdr:cNvSpPr>
          </xdr:nvSpPr>
          <xdr:spPr>
            <a:xfrm>
              <a:off x="16950146" y="397328"/>
              <a:ext cx="1828800" cy="9198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444138</xdr:colOff>
      <xdr:row>22</xdr:row>
      <xdr:rowOff>158932</xdr:rowOff>
    </xdr:from>
    <xdr:to>
      <xdr:col>32</xdr:col>
      <xdr:colOff>124098</xdr:colOff>
      <xdr:row>30</xdr:row>
      <xdr:rowOff>50075</xdr:rowOff>
    </xdr:to>
    <mc:AlternateContent xmlns:mc="http://schemas.openxmlformats.org/markup-compatibility/2006">
      <mc:Choice xmlns:tsle="http://schemas.microsoft.com/office/drawing/2012/timeslicer" Requires="tsle">
        <xdr:graphicFrame macro="">
          <xdr:nvGraphicFramePr>
            <xdr:cNvPr id="10" name="Date">
              <a:extLst>
                <a:ext uri="{FF2B5EF4-FFF2-40B4-BE49-F238E27FC236}">
                  <a16:creationId xmlns:a16="http://schemas.microsoft.com/office/drawing/2014/main" id="{0254B488-D840-7AB7-E953-769EDA49AC9C}"/>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16293738" y="4230189"/>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27</xdr:col>
      <xdr:colOff>490946</xdr:colOff>
      <xdr:row>7</xdr:row>
      <xdr:rowOff>168729</xdr:rowOff>
    </xdr:from>
    <xdr:to>
      <xdr:col>30</xdr:col>
      <xdr:colOff>490946</xdr:colOff>
      <xdr:row>21</xdr:row>
      <xdr:rowOff>44904</xdr:rowOff>
    </xdr:to>
    <mc:AlternateContent xmlns:mc="http://schemas.openxmlformats.org/markup-compatibility/2006">
      <mc:Choice xmlns:a14="http://schemas.microsoft.com/office/drawing/2010/main" Requires="a14">
        <xdr:graphicFrame macro="">
          <xdr:nvGraphicFramePr>
            <xdr:cNvPr id="13" name="Day of Week">
              <a:extLst>
                <a:ext uri="{FF2B5EF4-FFF2-40B4-BE49-F238E27FC236}">
                  <a16:creationId xmlns:a16="http://schemas.microsoft.com/office/drawing/2014/main" id="{DAAE0114-098F-BCD8-2BEA-4BDE1E32A893}"/>
                </a:ext>
              </a:extLst>
            </xdr:cNvPr>
            <xdr:cNvGraphicFramePr/>
          </xdr:nvGraphicFramePr>
          <xdr:xfrm>
            <a:off x="0" y="0"/>
            <a:ext cx="0" cy="0"/>
          </xdr:xfrm>
          <a:graphic>
            <a:graphicData uri="http://schemas.microsoft.com/office/drawing/2010/slicer">
              <sle:slicer xmlns:sle="http://schemas.microsoft.com/office/drawing/2010/slicer" name="Day of Week"/>
            </a:graphicData>
          </a:graphic>
        </xdr:graphicFrame>
      </mc:Choice>
      <mc:Fallback>
        <xdr:sp macro="" textlink="">
          <xdr:nvSpPr>
            <xdr:cNvPr id="0" name=""/>
            <xdr:cNvSpPr>
              <a:spLocks noTextEdit="1"/>
            </xdr:cNvSpPr>
          </xdr:nvSpPr>
          <xdr:spPr>
            <a:xfrm>
              <a:off x="16950146" y="1464129"/>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ner" refreshedDate="45387.995187037035" createdVersion="8" refreshedVersion="8" minRefreshableVersion="3" recordCount="87" xr:uid="{BC2F17D8-3EA0-46CE-AE08-4723E3C02AE0}">
  <cacheSource type="worksheet">
    <worksheetSource ref="B7:AC94" sheet="Inspect DM"/>
  </cacheSource>
  <cacheFields count="28">
    <cacheField name="InspectDataID" numFmtId="0">
      <sharedItems containsSemiMixedTypes="0" containsString="0" containsNumber="1" containsInteger="1" minValue="980" maxValue="1066"/>
    </cacheField>
    <cacheField name="Date" numFmtId="14">
      <sharedItems containsSemiMixedTypes="0" containsNonDate="0" containsDate="1" containsString="0" minDate="2023-04-07T00:00:00" maxDate="2023-05-06T00:00:00" count="29">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sharedItems>
    </cacheField>
    <cacheField name="Day of Week" numFmtId="0">
      <sharedItems containsSemiMixedTypes="0" containsString="0" containsNumber="1" containsInteger="1" minValue="1" maxValue="7" count="7">
        <n v="6"/>
        <n v="7"/>
        <n v="1"/>
        <n v="2"/>
        <n v="3"/>
        <n v="4"/>
        <n v="5"/>
      </sharedItems>
    </cacheField>
    <cacheField name="Shift" numFmtId="0">
      <sharedItems containsSemiMixedTypes="0" containsString="0" containsNumber="1" containsInteger="1" minValue="1" maxValue="3" count="3">
        <n v="1"/>
        <n v="2"/>
        <n v="3"/>
      </sharedItems>
    </cacheField>
    <cacheField name="LineA-ProdType" numFmtId="0">
      <sharedItems containsSemiMixedTypes="0" containsString="0" containsNumber="1" containsInteger="1" minValue="119" maxValue="201" count="2">
        <n v="201"/>
        <n v="119"/>
      </sharedItems>
    </cacheField>
    <cacheField name="Received" numFmtId="0">
      <sharedItems containsSemiMixedTypes="0" containsString="0" containsNumber="1" containsInteger="1" minValue="0" maxValue="1260"/>
    </cacheField>
    <cacheField name="Received Inspected" numFmtId="0">
      <sharedItems containsSemiMixedTypes="0" containsString="0" containsNumber="1" containsInteger="1" minValue="0" maxValue="1060"/>
    </cacheField>
    <cacheField name="Leftover Inspected" numFmtId="0">
      <sharedItems containsSemiMixedTypes="0" containsString="0" containsNumber="1" containsInteger="1" minValue="0" maxValue="266" count="17">
        <n v="0"/>
        <n v="133"/>
        <n v="100"/>
        <n v="87"/>
        <n v="73"/>
        <n v="105"/>
        <n v="122"/>
        <n v="266"/>
        <n v="18"/>
        <n v="76"/>
        <n v="50"/>
        <n v="210"/>
        <n v="89"/>
        <n v="209"/>
        <n v="149"/>
        <n v="88"/>
        <n v="158"/>
      </sharedItems>
    </cacheField>
    <cacheField name="Capacity" numFmtId="0">
      <sharedItems containsSemiMixedTypes="0" containsString="0" containsNumber="1" minValue="0" maxValue="1049.9999999999998"/>
    </cacheField>
    <cacheField name="Not Inspected" numFmtId="0">
      <sharedItems containsSemiMixedTypes="0" containsString="0" containsNumber="1" containsInteger="1" minValue="0" maxValue="266" count="27">
        <n v="0"/>
        <n v="63"/>
        <n v="105"/>
        <n v="147"/>
        <n v="266"/>
        <n v="38"/>
        <n v="76"/>
        <n v="50"/>
        <n v="252"/>
        <n v="49"/>
        <n v="200"/>
        <n v="158"/>
        <n v="70"/>
        <n v="100"/>
        <n v="87"/>
        <n v="73"/>
        <n v="18"/>
        <n v="6"/>
        <n v="14"/>
        <n v="89"/>
        <n v="21"/>
        <n v="9"/>
        <n v="149"/>
        <n v="88"/>
        <n v="25"/>
        <n v="44"/>
        <n v="56"/>
      </sharedItems>
    </cacheField>
    <cacheField name="Left From Day Shift for 3rd Shift" numFmtId="0">
      <sharedItems containsSemiMixedTypes="0" containsString="0" containsNumber="1" containsInteger="1" minValue="0" maxValue="266"/>
    </cacheField>
    <cacheField name="Inspect Pass" numFmtId="0">
      <sharedItems containsSemiMixedTypes="0" containsString="0" containsNumber="1" containsInteger="1" minValue="0" maxValue="1085"/>
    </cacheField>
    <cacheField name="Bad Parts" numFmtId="0">
      <sharedItems containsSemiMixedTypes="0" containsString="0" containsNumber="1" containsInteger="1" minValue="0" maxValue="70" count="43">
        <n v="15"/>
        <n v="13"/>
        <n v="32"/>
        <n v="14"/>
        <n v="21"/>
        <n v="52"/>
        <n v="16"/>
        <n v="9"/>
        <n v="24"/>
        <n v="17"/>
        <n v="62"/>
        <n v="19"/>
        <n v="53"/>
        <n v="6"/>
        <n v="30"/>
        <n v="46"/>
        <n v="49"/>
        <n v="29"/>
        <n v="28"/>
        <n v="25"/>
        <n v="64"/>
        <n v="27"/>
        <n v="5"/>
        <n v="23"/>
        <n v="44"/>
        <n v="18"/>
        <n v="3"/>
        <n v="11"/>
        <n v="39"/>
        <n v="54"/>
        <n v="7"/>
        <n v="20"/>
        <n v="8"/>
        <n v="10"/>
        <n v="34"/>
        <n v="43"/>
        <n v="33"/>
        <n v="0"/>
        <n v="22"/>
        <n v="41"/>
        <n v="42"/>
        <n v="50"/>
        <n v="70"/>
      </sharedItems>
    </cacheField>
    <cacheField name="Over / Under" numFmtId="0">
      <sharedItems containsSemiMixedTypes="0" containsString="0" containsNumber="1" containsInteger="1" minValue="0" maxValue="266" count="24">
        <n v="0"/>
        <n v="63"/>
        <n v="105"/>
        <n v="147"/>
        <n v="266"/>
        <n v="38"/>
        <n v="76"/>
        <n v="50"/>
        <n v="252"/>
        <n v="49"/>
        <n v="200"/>
        <n v="158"/>
        <n v="70"/>
        <n v="100"/>
        <n v="87"/>
        <n v="73"/>
        <n v="18"/>
        <n v="6"/>
        <n v="14"/>
        <n v="89"/>
        <n v="21"/>
        <n v="9"/>
        <n v="149"/>
        <n v="88"/>
      </sharedItems>
    </cacheField>
    <cacheField name="Pass%" numFmtId="9">
      <sharedItems containsSemiMixedTypes="0" containsString="0" containsNumber="1" minValue="0" maxValue="1.6103896103896105" count="75">
        <n v="0.95890410958904104"/>
        <n v="0.96933962264150941"/>
        <n v="0.92904656319290468"/>
        <n v="0.96895787139689582"/>
        <n v="0.94890510948905105"/>
        <n v="0.93960511033681771"/>
        <n v="0.95767195767195767"/>
        <n v="0.97935779816513757"/>
        <n v="0.9285714285714286"/>
        <n v="0.96914700544464605"/>
        <n v="0.96941176470588231"/>
        <n v="0.97937131630648333"/>
        <n v="0.93909626719056971"/>
        <n v="0.97912087912087908"/>
        <n v="0.95"/>
        <n v="0.95794392523364491"/>
        <n v="0.96551724137931039"/>
        <n v="0.92924528301886788"/>
        <n v="0.94905869324473979"/>
        <n v="0.94927536231884058"/>
        <n v="0.96931216931216935"/>
        <n v="0.93939393939393945"/>
        <n v="0.95566502463054193"/>
        <n v="0.92897727272727271"/>
        <n v="0.95854922279792742"/>
        <n v="0.93962264150943398"/>
        <n v="0.92929292929292928"/>
        <n v="0.9694224235560589"/>
        <n v="0.95911949685534592"/>
        <n v="0.95726495726495731"/>
        <n v="0.97894736842105268"/>
        <n v="0.96941489361702127"/>
        <n v="0.94919168591224024"/>
        <n v="0.94752186588921283"/>
        <n v="0.9765625"/>
        <n v="0.96726190476190477"/>
        <n v="0.94832826747720367"/>
        <n v="0.94935064935064939"/>
        <n v="0.92987012987012985"/>
        <n v="0.97891566265060237"/>
        <n v="0.93975903614457834"/>
        <n v="0.93283582089552242"/>
        <n v="0.93548387096774188"/>
        <n v="0.97931873479318732"/>
        <n v="0.97907949790794979"/>
        <n v="0.95783132530120485"/>
        <n v="0.96677740863787376"/>
        <n v="0.97916666666666663"/>
        <n v="0.94736842105263153"/>
        <n v="0.95908543922984357"/>
        <n v="0.9289678135405105"/>
        <n v="0.94982497082847139"/>
        <n v="0.96991576413959091"/>
        <n v="0.95970695970695974"/>
        <n v="1.4217687074829932"/>
        <n v="0"/>
        <n v="1.0725462304409672"/>
        <n v="0.94838709677419353"/>
        <n v="1.3274336283185841"/>
        <n v="0.92715231788079466"/>
        <n v="1.0338624338624338"/>
        <n v="0.97682119205298013"/>
        <n v="1.0681818181818181"/>
        <n v="1.3176470588235294"/>
        <n v="1.2698412698412698"/>
        <n v="0.97029702970297027"/>
        <n v="1.0281385281385282"/>
        <n v="1.0476190476190477"/>
        <n v="1.1481481481481481"/>
        <n v="0.95703125"/>
        <n v="1.2352941176470589"/>
        <n v="1.2857142857142858"/>
        <n v="1.6103896103896105"/>
        <n v="1.0965986394557823"/>
        <n v="1.6032388663967612"/>
      </sharedItems>
    </cacheField>
    <cacheField name="Possible Supplier Income" numFmtId="0">
      <sharedItems containsSemiMixedTypes="0" containsString="0" containsNumber="1" containsInteger="1" minValue="0" maxValue="34720" count="71">
        <n v="24850"/>
        <n v="29181"/>
        <n v="13408"/>
        <n v="13984"/>
        <n v="27690"/>
        <n v="25888"/>
        <n v="25702"/>
        <n v="30317"/>
        <n v="22152"/>
        <n v="17088"/>
        <n v="13184"/>
        <n v="31904"/>
        <n v="30592"/>
        <n v="28512"/>
        <n v="32224"/>
        <n v="14555"/>
        <n v="11928"/>
        <n v="27974"/>
        <n v="27424"/>
        <n v="29344"/>
        <n v="29312"/>
        <n v="13888"/>
        <n v="13774"/>
        <n v="23217"/>
        <n v="26270"/>
        <n v="31872"/>
        <n v="19596"/>
        <n v="27392"/>
        <n v="9760"/>
        <n v="7952"/>
        <n v="19809"/>
        <n v="23328"/>
        <n v="26304"/>
        <n v="21229"/>
        <n v="23075"/>
        <n v="8875"/>
        <n v="10400"/>
        <n v="23392"/>
        <n v="22912"/>
        <n v="8236"/>
        <n v="25760"/>
        <n v="22464"/>
        <n v="22578"/>
        <n v="20661"/>
        <n v="21056"/>
        <n v="9301"/>
        <n v="9216"/>
        <n v="25504"/>
        <n v="26784"/>
        <n v="26048"/>
        <n v="25792"/>
        <n v="25152"/>
        <n v="29678"/>
        <n v="0"/>
        <n v="24128"/>
        <n v="20874"/>
        <n v="21300"/>
        <n v="19880"/>
        <n v="31264"/>
        <n v="20945"/>
        <n v="31584"/>
        <n v="31808"/>
        <n v="30720"/>
        <n v="25088"/>
        <n v="30400"/>
        <n v="18304"/>
        <n v="34720"/>
        <n v="17395"/>
        <n v="28329"/>
        <n v="26412"/>
        <n v="28116"/>
      </sharedItems>
    </cacheField>
    <cacheField name="Supplier Cost of Parts" numFmtId="0">
      <sharedItems containsSemiMixedTypes="0" containsString="0" containsNumber="1" minValue="0" maxValue="61866"/>
    </cacheField>
    <cacheField name="Possible Supplier Profit" numFmtId="0">
      <sharedItems containsSemiMixedTypes="0" containsString="0" containsNumber="1" minValue="-29642" maxValue="22016" count="79">
        <n v="6928.5"/>
        <n v="5269.2999999999993"/>
        <n v="419.19999999999891"/>
        <n v="-8160.1000000000022"/>
        <n v="7509.8999999999978"/>
        <n v="1091.2000000000007"/>
        <n v="7142.2000000000007"/>
        <n v="8909.3999999999978"/>
        <n v="12475.199999999999"/>
        <n v="-9966.1000000000022"/>
        <n v="-7683.5"/>
        <n v="-23235.300000000003"/>
        <n v="-26609.5"/>
        <n v="2304"/>
        <n v="-19822"/>
        <n v="2181.7999999999993"/>
        <n v="6916.8"/>
        <n v="3196.8999999999978"/>
        <n v="4700.5999999999985"/>
        <n v="1417.5999999999985"/>
        <n v="-18086.599999999999"/>
        <n v="-17087.5"/>
        <n v="582.39999999999964"/>
        <n v="1400.7999999999993"/>
        <n v="-29642"/>
        <n v="13079.4"/>
        <n v="7317.3999999999978"/>
        <n v="-27931.800000000003"/>
        <n v="11042.4"/>
        <n v="-19400.300000000003"/>
        <n v="-5853.8000000000011"/>
        <n v="4582.3999999999996"/>
        <n v="905.5"/>
        <n v="-13595.200000000004"/>
        <n v="1363.2000000000007"/>
        <n v="5418.7999999999993"/>
        <n v="2649.3999999999978"/>
        <n v="5188.6000000000004"/>
        <n v="-6097.6000000000022"/>
        <n v="5998.1"/>
        <n v="1216"/>
        <n v="-14895"/>
        <n v="6773.7999999999993"/>
        <n v="12590.4"/>
        <n v="2001"/>
        <n v="2147.5999999999995"/>
        <n v="2086.3999999999978"/>
        <n v="-12740.700000000004"/>
        <n v="5589.3999999999978"/>
        <n v="11992.199999999999"/>
        <n v="-16309.099999999999"/>
        <n v="1494.0999999999995"/>
        <n v="460.79999999999927"/>
        <n v="-15740"/>
        <n v="-24771"/>
        <n v="1366.3999999999978"/>
        <n v="-15010.099999999999"/>
        <n v="-15060.900000000001"/>
        <n v="21210.799999999999"/>
        <n v="0"/>
        <n v="3881.5999999999985"/>
        <n v="5653"/>
        <n v="10203.4"/>
        <n v="11182.4"/>
        <n v="-15135.5"/>
        <n v="6116.7999999999993"/>
        <n v="-13784.400000000001"/>
        <n v="22016"/>
        <n v="-6399.5999999999985"/>
        <n v="-14584.800000000003"/>
        <n v="-14968.400000000001"/>
        <n v="2579.1999999999989"/>
        <n v="-11679.5"/>
        <n v="4825.3999999999996"/>
        <n v="19026.599999999999"/>
        <n v="6739.1999999999989"/>
        <n v="15069.9"/>
        <n v="-10296.5"/>
        <n v="15988.3"/>
      </sharedItems>
    </cacheField>
    <cacheField name="Supplier Cost of Bad Parts" numFmtId="0">
      <sharedItems containsSemiMixedTypes="0" containsString="0" containsNumber="1" containsInteger="1" minValue="0" maxValue="2240"/>
    </cacheField>
    <cacheField name="Inspectors" numFmtId="0">
      <sharedItems containsSemiMixedTypes="0" containsString="0" containsNumber="1" containsInteger="1" minValue="0" maxValue="6" count="6">
        <n v="6"/>
        <n v="3"/>
        <n v="5"/>
        <n v="2"/>
        <n v="4"/>
        <n v="0"/>
      </sharedItems>
    </cacheField>
    <cacheField name="Training" numFmtId="0">
      <sharedItems containsSemiMixedTypes="0" containsString="0" containsNumber="1" containsInteger="1" minValue="0" maxValue="1" count="2">
        <n v="0"/>
        <n v="1"/>
      </sharedItems>
    </cacheField>
    <cacheField name="Regular" numFmtId="0">
      <sharedItems containsSemiMixedTypes="0" containsString="0" containsNumber="1" containsInteger="1" minValue="0" maxValue="4" count="5">
        <n v="3"/>
        <n v="4"/>
        <n v="2"/>
        <n v="1"/>
        <n v="0"/>
      </sharedItems>
    </cacheField>
    <cacheField name="Casual" numFmtId="0">
      <sharedItems containsSemiMixedTypes="0" containsString="0" containsNumber="1" containsInteger="1" minValue="0" maxValue="3" count="4">
        <n v="3"/>
        <n v="2"/>
        <n v="1"/>
        <n v="0"/>
      </sharedItems>
    </cacheField>
    <cacheField name="Training $" numFmtId="0">
      <sharedItems containsSemiMixedTypes="0" containsString="0" containsNumber="1" minValue="0" maxValue="170.1" count="2">
        <n v="0"/>
        <n v="170.1"/>
      </sharedItems>
    </cacheField>
    <cacheField name="Regular $" numFmtId="0">
      <sharedItems containsSemiMixedTypes="0" containsString="0" containsNumber="1" minValue="0" maxValue="982.80000000000007" count="5">
        <n v="737.10000000000014"/>
        <n v="982.80000000000007"/>
        <n v="491.40000000000003"/>
        <n v="245.70000000000002"/>
        <n v="0"/>
      </sharedItems>
    </cacheField>
    <cacheField name="Casual $" numFmtId="0">
      <sharedItems containsSemiMixedTypes="0" containsString="0" containsNumber="1" minValue="0" maxValue="680.39999999999986"/>
    </cacheField>
    <cacheField name="Total Line A $" numFmtId="0">
      <sharedItems containsSemiMixedTypes="0" containsString="0" containsNumber="1" minValue="0" maxValue="1436.4"/>
    </cacheField>
    <cacheField name="Inspect Labour $ per Part" numFmtId="0">
      <sharedItems containsSemiMixedTypes="0" containsString="0" containsNumber="1" minValue="0" maxValue="1436.4" count="11">
        <n v="1417.5"/>
        <n v="1436.4"/>
        <n v="718.2"/>
        <n v="1379.7"/>
        <n v="1360.8000000000002"/>
        <n v="1190.7"/>
        <n v="1209.6000000000001"/>
        <n v="472.5"/>
        <n v="963.90000000000009"/>
        <n v="1152.9000000000001"/>
        <n v="0"/>
      </sharedItems>
    </cacheField>
  </cacheFields>
  <extLst>
    <ext xmlns:x14="http://schemas.microsoft.com/office/spreadsheetml/2009/9/main" uri="{725AE2AE-9491-48be-B2B4-4EB974FC3084}">
      <x14:pivotCacheDefinition pivotCacheId="8771056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ner" refreshedDate="45391.67187337963" createdVersion="8" refreshedVersion="8" minRefreshableVersion="3" recordCount="21" xr:uid="{D1982D07-C307-4960-9CB6-3D19E4270A10}">
  <cacheSource type="worksheet">
    <worksheetSource ref="B6:AC27" sheet="Sheet1"/>
  </cacheSource>
  <cacheFields count="28">
    <cacheField name="InspectDataID" numFmtId="0">
      <sharedItems containsSemiMixedTypes="0" containsString="0" containsNumber="1" containsInteger="1" minValue="1009" maxValue="1037"/>
    </cacheField>
    <cacheField name="Date" numFmtId="0">
      <sharedItems containsSemiMixedTypes="0" containsString="0" containsNumber="1" containsInteger="1" minValue="45023" maxValue="45051"/>
    </cacheField>
    <cacheField name="Day of Week" numFmtId="0">
      <sharedItems containsSemiMixedTypes="0" containsString="0" containsNumber="1" containsInteger="1" minValue="3" maxValue="7" count="5">
        <n v="6"/>
        <n v="7"/>
        <n v="3"/>
        <n v="4"/>
        <n v="5"/>
      </sharedItems>
    </cacheField>
    <cacheField name="Shift" numFmtId="0">
      <sharedItems containsSemiMixedTypes="0" containsString="0" containsNumber="1" containsInteger="1" minValue="2" maxValue="2" count="1">
        <n v="2"/>
      </sharedItems>
    </cacheField>
    <cacheField name="LineA-ProdType" numFmtId="0">
      <sharedItems containsSemiMixedTypes="0" containsString="0" containsNumber="1" containsInteger="1" minValue="119" maxValue="201" count="2">
        <n v="201"/>
        <n v="119"/>
      </sharedItems>
    </cacheField>
    <cacheField name="Received" numFmtId="0">
      <sharedItems containsSemiMixedTypes="0" containsString="0" containsNumber="1" containsInteger="1" minValue="297" maxValue="1050"/>
    </cacheField>
    <cacheField name="Received Inspected" numFmtId="0">
      <sharedItems containsSemiMixedTypes="0" containsString="0" containsNumber="1" containsInteger="1" minValue="285" maxValue="901"/>
    </cacheField>
    <cacheField name="Leftover Inspected" numFmtId="0">
      <sharedItems containsSemiMixedTypes="0" containsString="0" containsNumber="1" containsInteger="1" minValue="0" maxValue="0"/>
    </cacheField>
    <cacheField name="Capacity" numFmtId="0">
      <sharedItems containsSemiMixedTypes="0" containsString="0" containsNumber="1" minValue="350" maxValue="874.99999999999989"/>
    </cacheField>
    <cacheField name="Not Inspected" numFmtId="0">
      <sharedItems containsSemiMixedTypes="0" containsString="0" containsNumber="1" containsInteger="1" minValue="0" maxValue="149" count="11">
        <n v="0"/>
        <n v="70"/>
        <n v="100"/>
        <n v="87"/>
        <n v="73"/>
        <n v="18"/>
        <n v="14"/>
        <n v="89"/>
        <n v="9"/>
        <n v="149"/>
        <n v="88"/>
      </sharedItems>
    </cacheField>
    <cacheField name="Left From Day Shift for 3rd Shift" numFmtId="0">
      <sharedItems containsSemiMixedTypes="0" containsString="0" containsNumber="1" containsInteger="1" minValue="0" maxValue="0"/>
    </cacheField>
    <cacheField name="Inspect Pass" numFmtId="0">
      <sharedItems containsSemiMixedTypes="0" containsString="0" containsNumber="1" containsInteger="1" minValue="276" maxValue="856"/>
    </cacheField>
    <cacheField name="Bad Parts" numFmtId="0">
      <sharedItems containsSemiMixedTypes="0" containsString="0" containsNumber="1" containsInteger="1" minValue="6" maxValue="64"/>
    </cacheField>
    <cacheField name="Over / Under" numFmtId="0">
      <sharedItems containsSemiMixedTypes="0" containsString="0" containsNumber="1" containsInteger="1" minValue="0" maxValue="149"/>
    </cacheField>
    <cacheField name="Pass%" numFmtId="0">
      <sharedItems containsSemiMixedTypes="0" containsString="0" containsNumber="1" minValue="0.9285714285714286" maxValue="0.97931873479318732"/>
    </cacheField>
    <cacheField name="Possible Supplier Income" numFmtId="0">
      <sharedItems containsSemiMixedTypes="0" containsString="0" containsNumber="1" containsInteger="1" minValue="19596" maxValue="27392"/>
    </cacheField>
    <cacheField name="Supplier Cost of Parts" numFmtId="0">
      <sharedItems containsSemiMixedTypes="0" containsString="0" containsNumber="1" minValue="14582.7" maxValue="30240"/>
    </cacheField>
    <cacheField name="Possible Supplier Profit" numFmtId="0">
      <sharedItems containsSemiMixedTypes="0" containsString="0" containsNumber="1" minValue="-3456" maxValue="6773.7999999999993"/>
    </cacheField>
    <cacheField name="Supplier Cost of Bad Parts" numFmtId="0">
      <sharedItems containsSemiMixedTypes="0" containsString="0" containsNumber="1" containsInteger="1" minValue="426" maxValue="2048"/>
    </cacheField>
    <cacheField name="Inspectors" numFmtId="0">
      <sharedItems containsSemiMixedTypes="0" containsString="0" containsNumber="1" containsInteger="1" minValue="4" maxValue="5"/>
    </cacheField>
    <cacheField name="Training" numFmtId="0">
      <sharedItems containsSemiMixedTypes="0" containsString="0" containsNumber="1" containsInteger="1" minValue="0" maxValue="1"/>
    </cacheField>
    <cacheField name="Regular" numFmtId="0">
      <sharedItems containsSemiMixedTypes="0" containsString="0" containsNumber="1" containsInteger="1" minValue="3" maxValue="4"/>
    </cacheField>
    <cacheField name="Casual" numFmtId="0">
      <sharedItems containsSemiMixedTypes="0" containsString="0" containsNumber="1" containsInteger="1" minValue="0" maxValue="2"/>
    </cacheField>
    <cacheField name="Training $" numFmtId="0">
      <sharedItems containsSemiMixedTypes="0" containsString="0" containsNumber="1" minValue="0" maxValue="170.1"/>
    </cacheField>
    <cacheField name="Regular $" numFmtId="0">
      <sharedItems containsSemiMixedTypes="0" containsString="0" containsNumber="1" minValue="737.10000000000014" maxValue="982.80000000000007"/>
    </cacheField>
    <cacheField name="Casual $" numFmtId="0">
      <sharedItems containsSemiMixedTypes="0" containsString="0" containsNumber="1" minValue="0" maxValue="453.59999999999997"/>
    </cacheField>
    <cacheField name="Total Line A $" numFmtId="0">
      <sharedItems containsSemiMixedTypes="0" containsString="0" containsNumber="1" minValue="963.90000000000009" maxValue="1209.6000000000001"/>
    </cacheField>
    <cacheField name="Inspect Labour $ per Part" numFmtId="0">
      <sharedItems containsSemiMixedTypes="0" containsString="0" containsNumber="1" minValue="963.90000000000009" maxValue="1209.6000000000001"/>
    </cacheField>
  </cacheFields>
  <extLst>
    <ext xmlns:x14="http://schemas.microsoft.com/office/spreadsheetml/2009/9/main" uri="{725AE2AE-9491-48be-B2B4-4EB974FC3084}">
      <x14:pivotCacheDefinition pivotCacheId="68832433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ner" refreshedDate="45391.685884027778" createdVersion="8" refreshedVersion="8" minRefreshableVersion="3" recordCount="21" xr:uid="{6CB41D91-C2AA-4464-BA02-FE6DA153E12B}">
  <cacheSource type="worksheet">
    <worksheetSource ref="B5:AC26" sheet="Assigned Data "/>
  </cacheSource>
  <cacheFields count="28">
    <cacheField name="InspectDataID" numFmtId="0">
      <sharedItems containsSemiMixedTypes="0" containsString="0" containsNumber="1" containsInteger="1" minValue="1009" maxValue="1037"/>
    </cacheField>
    <cacheField name="Date" numFmtId="0">
      <sharedItems containsSemiMixedTypes="0" containsString="0" containsNumber="1" containsInteger="1" minValue="45023" maxValue="45051" count="21">
        <n v="45023"/>
        <n v="45024"/>
        <n v="45027"/>
        <n v="45028"/>
        <n v="45029"/>
        <n v="45030"/>
        <n v="45031"/>
        <n v="45034"/>
        <n v="45035"/>
        <n v="45036"/>
        <n v="45037"/>
        <n v="45038"/>
        <n v="45041"/>
        <n v="45042"/>
        <n v="45043"/>
        <n v="45044"/>
        <n v="45045"/>
        <n v="45048"/>
        <n v="45049"/>
        <n v="45050"/>
        <n v="45051"/>
      </sharedItems>
    </cacheField>
    <cacheField name="Day of Week" numFmtId="0">
      <sharedItems containsSemiMixedTypes="0" containsString="0" containsNumber="1" containsInteger="1" minValue="3" maxValue="7" count="5">
        <n v="6"/>
        <n v="7"/>
        <n v="3"/>
        <n v="4"/>
        <n v="5"/>
      </sharedItems>
    </cacheField>
    <cacheField name="Shift" numFmtId="0">
      <sharedItems containsSemiMixedTypes="0" containsString="0" containsNumber="1" containsInteger="1" minValue="2" maxValue="2" count="1">
        <n v="2"/>
      </sharedItems>
    </cacheField>
    <cacheField name="LineA-ProdType" numFmtId="0">
      <sharedItems containsSemiMixedTypes="0" containsString="0" containsNumber="1" containsInteger="1" minValue="119" maxValue="201" count="2">
        <n v="201"/>
        <n v="119"/>
      </sharedItems>
    </cacheField>
    <cacheField name="Received" numFmtId="0">
      <sharedItems containsSemiMixedTypes="0" containsString="0" containsNumber="1" containsInteger="1" minValue="297" maxValue="1050" count="19">
        <n v="297"/>
        <n v="953"/>
        <n v="385"/>
        <n v="752"/>
        <n v="322"/>
        <n v="416"/>
        <n v="329"/>
        <n v="770"/>
        <n v="332"/>
        <n v="350"/>
        <n v="822"/>
        <n v="717"/>
        <n v="346"/>
        <n v="301"/>
        <n v="761"/>
        <n v="840"/>
        <n v="1050"/>
        <n v="945"/>
        <n v="831"/>
      </sharedItems>
    </cacheField>
    <cacheField name="Received Inspected" numFmtId="0">
      <sharedItems containsSemiMixedTypes="0" containsString="0" containsNumber="1" containsInteger="1" minValue="285" maxValue="901"/>
    </cacheField>
    <cacheField name="Leftover Inspected" numFmtId="0">
      <sharedItems containsSemiMixedTypes="0" containsString="0" containsNumber="1" containsInteger="1" minValue="0" maxValue="0"/>
    </cacheField>
    <cacheField name="Capacity" numFmtId="0">
      <sharedItems containsSemiMixedTypes="0" containsString="0" containsNumber="1" minValue="350" maxValue="874.99999999999989" count="2">
        <n v="350"/>
        <n v="874.99999999999989"/>
      </sharedItems>
    </cacheField>
    <cacheField name="Not Inspected" numFmtId="0">
      <sharedItems containsSemiMixedTypes="0" containsString="0" containsNumber="1" containsInteger="1" minValue="0" maxValue="149"/>
    </cacheField>
    <cacheField name="Left From Day Shift for 3rd Shift" numFmtId="0">
      <sharedItems containsSemiMixedTypes="0" containsString="0" containsNumber="1" containsInteger="1" minValue="0" maxValue="0"/>
    </cacheField>
    <cacheField name="Inspect Pass" numFmtId="0">
      <sharedItems containsSemiMixedTypes="0" containsString="0" containsNumber="1" containsInteger="1" minValue="276" maxValue="856"/>
    </cacheField>
    <cacheField name="Bad Parts" numFmtId="0">
      <sharedItems containsSemiMixedTypes="0" containsString="0" containsNumber="1" containsInteger="1" minValue="6" maxValue="64"/>
    </cacheField>
    <cacheField name="Over / Under" numFmtId="0">
      <sharedItems containsSemiMixedTypes="0" containsString="0" containsNumber="1" containsInteger="1" minValue="0" maxValue="149"/>
    </cacheField>
    <cacheField name="Pass%" numFmtId="0">
      <sharedItems containsSemiMixedTypes="0" containsString="0" containsNumber="1" minValue="0.9285714285714286" maxValue="0.97931873479318732" count="21">
        <n v="0.92929292929292928"/>
        <n v="0.9694224235560589"/>
        <n v="0.97894736842105268"/>
        <n v="0.96941489361702127"/>
        <n v="0.94919168591224024"/>
        <n v="0.9285714285714286"/>
        <n v="0.94752186588921283"/>
        <n v="0.94832826747720367"/>
        <n v="0.94935064935064939"/>
        <n v="0.92987012987012985"/>
        <n v="0.97891566265060237"/>
        <n v="0.93975903614457834"/>
        <n v="0.97931873479318732"/>
        <n v="0.97907949790794979"/>
        <n v="0.95783132530120485"/>
        <n v="0.96677740863787376"/>
        <n v="0.97916666666666663"/>
        <n v="0.95908543922984357"/>
        <n v="0.9289678135405105"/>
        <n v="0.94982497082847139"/>
        <n v="0.96991576413959091"/>
      </sharedItems>
    </cacheField>
    <cacheField name="Possible Supplier Income" numFmtId="0">
      <sharedItems containsSemiMixedTypes="0" containsString="0" containsNumber="1" containsInteger="1" minValue="19596" maxValue="27392"/>
    </cacheField>
    <cacheField name="Supplier Cost of Parts" numFmtId="0">
      <sharedItems containsSemiMixedTypes="0" containsString="0" containsNumber="1" minValue="14582.7" maxValue="30240"/>
    </cacheField>
    <cacheField name="Possible Supplier Profit" numFmtId="0">
      <sharedItems containsSemiMixedTypes="0" containsString="0" containsNumber="1" minValue="-3456" maxValue="6773.7999999999993"/>
    </cacheField>
    <cacheField name="Supplier Cost of Bad Parts" numFmtId="0">
      <sharedItems containsSemiMixedTypes="0" containsString="0" containsNumber="1" containsInteger="1" minValue="426" maxValue="2048"/>
    </cacheField>
    <cacheField name="Inspectors" numFmtId="0">
      <sharedItems containsSemiMixedTypes="0" containsString="0" containsNumber="1" containsInteger="1" minValue="4" maxValue="5"/>
    </cacheField>
    <cacheField name="Training" numFmtId="0">
      <sharedItems containsSemiMixedTypes="0" containsString="0" containsNumber="1" containsInteger="1" minValue="0" maxValue="1" count="2">
        <n v="0"/>
        <n v="1"/>
      </sharedItems>
    </cacheField>
    <cacheField name="Regular" numFmtId="0">
      <sharedItems containsSemiMixedTypes="0" containsString="0" containsNumber="1" containsInteger="1" minValue="3" maxValue="4" count="2">
        <n v="4"/>
        <n v="3"/>
      </sharedItems>
    </cacheField>
    <cacheField name="Casual" numFmtId="0">
      <sharedItems containsSemiMixedTypes="0" containsString="0" containsNumber="1" containsInteger="1" minValue="0" maxValue="2" count="3">
        <n v="1"/>
        <n v="2"/>
        <n v="0"/>
      </sharedItems>
    </cacheField>
    <cacheField name="Training $" numFmtId="0">
      <sharedItems containsSemiMixedTypes="0" containsString="0" containsNumber="1" minValue="0" maxValue="170.1"/>
    </cacheField>
    <cacheField name="Regular $" numFmtId="0">
      <sharedItems containsSemiMixedTypes="0" containsString="0" containsNumber="1" minValue="737.10000000000014" maxValue="982.80000000000007"/>
    </cacheField>
    <cacheField name="Casual $" numFmtId="0">
      <sharedItems containsSemiMixedTypes="0" containsString="0" containsNumber="1" minValue="0" maxValue="453.59999999999997"/>
    </cacheField>
    <cacheField name="Total Line A $" numFmtId="0">
      <sharedItems containsSemiMixedTypes="0" containsString="0" containsNumber="1" minValue="963.90000000000009" maxValue="1209.6000000000001"/>
    </cacheField>
    <cacheField name="Inspect Labour $ per Part" numFmtId="0">
      <sharedItems containsSemiMixedTypes="0" containsString="0" containsNumber="1" minValue="963.90000000000009" maxValue="1209.6000000000001" count="4">
        <n v="1209.6000000000001"/>
        <n v="963.90000000000009"/>
        <n v="1190.7"/>
        <n v="1152.9000000000001"/>
      </sharedItems>
    </cacheField>
  </cacheFields>
  <extLst>
    <ext xmlns:x14="http://schemas.microsoft.com/office/spreadsheetml/2009/9/main" uri="{725AE2AE-9491-48be-B2B4-4EB974FC3084}">
      <x14:pivotCacheDefinition pivotCacheId="6852821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
  <r>
    <n v="980"/>
    <x v="0"/>
    <x v="0"/>
    <x v="0"/>
    <x v="0"/>
    <n v="365"/>
    <n v="365"/>
    <x v="0"/>
    <n v="420"/>
    <x v="0"/>
    <n v="0"/>
    <n v="350"/>
    <x v="0"/>
    <x v="0"/>
    <x v="0"/>
    <x v="0"/>
    <n v="17921.5"/>
    <x v="0"/>
    <n v="1065"/>
    <x v="0"/>
    <x v="0"/>
    <x v="0"/>
    <x v="0"/>
    <x v="0"/>
    <x v="0"/>
    <n v="680.39999999999986"/>
    <n v="1417.5"/>
    <x v="0"/>
  </r>
  <r>
    <n v="981"/>
    <x v="1"/>
    <x v="1"/>
    <x v="0"/>
    <x v="0"/>
    <n v="487"/>
    <n v="424"/>
    <x v="0"/>
    <n v="420"/>
    <x v="1"/>
    <n v="0"/>
    <n v="411"/>
    <x v="1"/>
    <x v="1"/>
    <x v="1"/>
    <x v="1"/>
    <n v="23911.7"/>
    <x v="1"/>
    <n v="923"/>
    <x v="0"/>
    <x v="0"/>
    <x v="1"/>
    <x v="1"/>
    <x v="0"/>
    <x v="1"/>
    <n v="453.59999999999997"/>
    <n v="1436.4"/>
    <x v="1"/>
  </r>
  <r>
    <n v="982"/>
    <x v="2"/>
    <x v="2"/>
    <x v="0"/>
    <x v="1"/>
    <n v="451"/>
    <n v="451"/>
    <x v="0"/>
    <n v="524.99999999999989"/>
    <x v="0"/>
    <n v="0"/>
    <n v="419"/>
    <x v="2"/>
    <x v="0"/>
    <x v="2"/>
    <x v="2"/>
    <n v="12988.800000000001"/>
    <x v="2"/>
    <n v="1024"/>
    <x v="1"/>
    <x v="0"/>
    <x v="2"/>
    <x v="2"/>
    <x v="0"/>
    <x v="2"/>
    <n v="226.79999999999998"/>
    <n v="718.2"/>
    <x v="2"/>
  </r>
  <r>
    <n v="983"/>
    <x v="3"/>
    <x v="3"/>
    <x v="0"/>
    <x v="1"/>
    <n v="451"/>
    <n v="451"/>
    <x v="0"/>
    <n v="524.99999999999989"/>
    <x v="0"/>
    <n v="0"/>
    <n v="437"/>
    <x v="3"/>
    <x v="0"/>
    <x v="3"/>
    <x v="3"/>
    <n v="22144.100000000002"/>
    <x v="3"/>
    <n v="448"/>
    <x v="1"/>
    <x v="0"/>
    <x v="2"/>
    <x v="2"/>
    <x v="0"/>
    <x v="2"/>
    <n v="226.79999999999998"/>
    <n v="718.2"/>
    <x v="2"/>
  </r>
  <r>
    <n v="984"/>
    <x v="4"/>
    <x v="4"/>
    <x v="0"/>
    <x v="0"/>
    <n v="411"/>
    <n v="411"/>
    <x v="0"/>
    <n v="420"/>
    <x v="0"/>
    <n v="0"/>
    <n v="390"/>
    <x v="4"/>
    <x v="0"/>
    <x v="4"/>
    <x v="4"/>
    <n v="20180.100000000002"/>
    <x v="4"/>
    <n v="1491"/>
    <x v="0"/>
    <x v="0"/>
    <x v="1"/>
    <x v="1"/>
    <x v="0"/>
    <x v="1"/>
    <n v="453.59999999999997"/>
    <n v="1436.4"/>
    <x v="1"/>
  </r>
  <r>
    <n v="985"/>
    <x v="5"/>
    <x v="5"/>
    <x v="0"/>
    <x v="1"/>
    <n v="861"/>
    <n v="861"/>
    <x v="0"/>
    <n v="1049.9999999999998"/>
    <x v="0"/>
    <n v="0"/>
    <n v="809"/>
    <x v="5"/>
    <x v="0"/>
    <x v="5"/>
    <x v="5"/>
    <n v="24796.799999999999"/>
    <x v="5"/>
    <n v="1664"/>
    <x v="0"/>
    <x v="0"/>
    <x v="1"/>
    <x v="1"/>
    <x v="0"/>
    <x v="1"/>
    <n v="453.59999999999997"/>
    <n v="1436.4"/>
    <x v="1"/>
  </r>
  <r>
    <n v="986"/>
    <x v="6"/>
    <x v="6"/>
    <x v="0"/>
    <x v="0"/>
    <n v="378"/>
    <n v="378"/>
    <x v="0"/>
    <n v="420"/>
    <x v="0"/>
    <n v="0"/>
    <n v="362"/>
    <x v="6"/>
    <x v="0"/>
    <x v="6"/>
    <x v="6"/>
    <n v="18559.8"/>
    <x v="6"/>
    <n v="1136"/>
    <x v="0"/>
    <x v="0"/>
    <x v="1"/>
    <x v="1"/>
    <x v="0"/>
    <x v="1"/>
    <n v="453.59999999999997"/>
    <n v="1436.4"/>
    <x v="1"/>
  </r>
  <r>
    <n v="987"/>
    <x v="7"/>
    <x v="0"/>
    <x v="0"/>
    <x v="0"/>
    <n v="436"/>
    <n v="436"/>
    <x v="0"/>
    <n v="420"/>
    <x v="0"/>
    <n v="0"/>
    <n v="427"/>
    <x v="7"/>
    <x v="0"/>
    <x v="7"/>
    <x v="7"/>
    <n v="21407.600000000002"/>
    <x v="7"/>
    <n v="639"/>
    <x v="0"/>
    <x v="0"/>
    <x v="1"/>
    <x v="1"/>
    <x v="0"/>
    <x v="1"/>
    <n v="453.59999999999997"/>
    <n v="1436.4"/>
    <x v="1"/>
  </r>
  <r>
    <n v="988"/>
    <x v="8"/>
    <x v="1"/>
    <x v="0"/>
    <x v="0"/>
    <n v="336"/>
    <n v="336"/>
    <x v="0"/>
    <n v="420"/>
    <x v="0"/>
    <n v="0"/>
    <n v="312"/>
    <x v="8"/>
    <x v="0"/>
    <x v="8"/>
    <x v="8"/>
    <n v="9676.8000000000011"/>
    <x v="8"/>
    <n v="1704"/>
    <x v="0"/>
    <x v="0"/>
    <x v="0"/>
    <x v="0"/>
    <x v="0"/>
    <x v="0"/>
    <n v="680.39999999999986"/>
    <n v="1417.5"/>
    <x v="0"/>
  </r>
  <r>
    <n v="989"/>
    <x v="9"/>
    <x v="2"/>
    <x v="0"/>
    <x v="1"/>
    <n v="551"/>
    <n v="551"/>
    <x v="0"/>
    <n v="524.99999999999989"/>
    <x v="0"/>
    <n v="0"/>
    <n v="534"/>
    <x v="9"/>
    <x v="0"/>
    <x v="9"/>
    <x v="9"/>
    <n v="27054.100000000002"/>
    <x v="9"/>
    <n v="544"/>
    <x v="1"/>
    <x v="0"/>
    <x v="2"/>
    <x v="2"/>
    <x v="0"/>
    <x v="2"/>
    <n v="226.79999999999998"/>
    <n v="718.2"/>
    <x v="2"/>
  </r>
  <r>
    <n v="990"/>
    <x v="10"/>
    <x v="3"/>
    <x v="0"/>
    <x v="1"/>
    <n v="425"/>
    <n v="425"/>
    <x v="0"/>
    <n v="524.99999999999989"/>
    <x v="0"/>
    <n v="0"/>
    <n v="412"/>
    <x v="1"/>
    <x v="0"/>
    <x v="10"/>
    <x v="10"/>
    <n v="20867.5"/>
    <x v="10"/>
    <n v="416"/>
    <x v="1"/>
    <x v="0"/>
    <x v="2"/>
    <x v="2"/>
    <x v="0"/>
    <x v="2"/>
    <n v="226.79999999999998"/>
    <n v="718.2"/>
    <x v="2"/>
  </r>
  <r>
    <n v="991"/>
    <x v="11"/>
    <x v="4"/>
    <x v="0"/>
    <x v="0"/>
    <n v="336"/>
    <n v="336"/>
    <x v="0"/>
    <n v="420"/>
    <x v="0"/>
    <n v="0"/>
    <n v="312"/>
    <x v="8"/>
    <x v="0"/>
    <x v="8"/>
    <x v="8"/>
    <n v="9676.8000000000011"/>
    <x v="8"/>
    <n v="1704"/>
    <x v="0"/>
    <x v="1"/>
    <x v="1"/>
    <x v="2"/>
    <x v="1"/>
    <x v="1"/>
    <n v="226.79999999999998"/>
    <n v="1379.7"/>
    <x v="3"/>
  </r>
  <r>
    <n v="992"/>
    <x v="12"/>
    <x v="5"/>
    <x v="0"/>
    <x v="1"/>
    <n v="1123"/>
    <n v="1018"/>
    <x v="0"/>
    <n v="1049.9999999999998"/>
    <x v="2"/>
    <n v="0"/>
    <n v="997"/>
    <x v="4"/>
    <x v="2"/>
    <x v="11"/>
    <x v="11"/>
    <n v="55139.3"/>
    <x v="11"/>
    <n v="672"/>
    <x v="0"/>
    <x v="1"/>
    <x v="0"/>
    <x v="1"/>
    <x v="1"/>
    <x v="0"/>
    <n v="453.59999999999997"/>
    <n v="1360.8000000000002"/>
    <x v="4"/>
  </r>
  <r>
    <n v="993"/>
    <x v="13"/>
    <x v="6"/>
    <x v="0"/>
    <x v="1"/>
    <n v="1165"/>
    <n v="1018"/>
    <x v="0"/>
    <n v="1049.9999999999998"/>
    <x v="3"/>
    <n v="0"/>
    <n v="956"/>
    <x v="10"/>
    <x v="3"/>
    <x v="12"/>
    <x v="12"/>
    <n v="57201.5"/>
    <x v="12"/>
    <n v="1984"/>
    <x v="0"/>
    <x v="0"/>
    <x v="0"/>
    <x v="0"/>
    <x v="0"/>
    <x v="0"/>
    <n v="680.39999999999986"/>
    <n v="1417.5"/>
    <x v="0"/>
  </r>
  <r>
    <n v="994"/>
    <x v="14"/>
    <x v="0"/>
    <x v="0"/>
    <x v="1"/>
    <n v="1176"/>
    <n v="910"/>
    <x v="0"/>
    <n v="1049.9999999999998"/>
    <x v="4"/>
    <n v="0"/>
    <n v="891"/>
    <x v="11"/>
    <x v="4"/>
    <x v="13"/>
    <x v="13"/>
    <n v="26208"/>
    <x v="13"/>
    <n v="608"/>
    <x v="2"/>
    <x v="0"/>
    <x v="0"/>
    <x v="1"/>
    <x v="0"/>
    <x v="0"/>
    <n v="453.59999999999997"/>
    <n v="1190.7"/>
    <x v="5"/>
  </r>
  <r>
    <n v="995"/>
    <x v="15"/>
    <x v="1"/>
    <x v="0"/>
    <x v="1"/>
    <n v="1060"/>
    <n v="1060"/>
    <x v="0"/>
    <n v="1049.9999999999998"/>
    <x v="0"/>
    <n v="0"/>
    <n v="1007"/>
    <x v="12"/>
    <x v="0"/>
    <x v="14"/>
    <x v="14"/>
    <n v="52046"/>
    <x v="14"/>
    <n v="1696"/>
    <x v="0"/>
    <x v="0"/>
    <x v="0"/>
    <x v="0"/>
    <x v="0"/>
    <x v="0"/>
    <n v="680.39999999999986"/>
    <n v="1417.5"/>
    <x v="0"/>
  </r>
  <r>
    <n v="996"/>
    <x v="16"/>
    <x v="2"/>
    <x v="0"/>
    <x v="0"/>
    <n v="252"/>
    <n v="214"/>
    <x v="0"/>
    <n v="210"/>
    <x v="5"/>
    <n v="0"/>
    <n v="205"/>
    <x v="7"/>
    <x v="5"/>
    <x v="15"/>
    <x v="15"/>
    <n v="12373.2"/>
    <x v="15"/>
    <n v="639"/>
    <x v="1"/>
    <x v="0"/>
    <x v="2"/>
    <x v="2"/>
    <x v="0"/>
    <x v="2"/>
    <n v="226.79999999999998"/>
    <n v="718.2"/>
    <x v="2"/>
  </r>
  <r>
    <n v="997"/>
    <x v="17"/>
    <x v="3"/>
    <x v="0"/>
    <x v="0"/>
    <n v="174"/>
    <n v="174"/>
    <x v="0"/>
    <n v="210"/>
    <x v="0"/>
    <n v="0"/>
    <n v="168"/>
    <x v="13"/>
    <x v="0"/>
    <x v="16"/>
    <x v="16"/>
    <n v="5011.2"/>
    <x v="16"/>
    <n v="426"/>
    <x v="1"/>
    <x v="0"/>
    <x v="2"/>
    <x v="2"/>
    <x v="0"/>
    <x v="2"/>
    <n v="226.79999999999998"/>
    <n v="718.2"/>
    <x v="2"/>
  </r>
  <r>
    <n v="998"/>
    <x v="18"/>
    <x v="4"/>
    <x v="0"/>
    <x v="0"/>
    <n v="441"/>
    <n v="365"/>
    <x v="0"/>
    <n v="420"/>
    <x v="6"/>
    <n v="0"/>
    <n v="350"/>
    <x v="0"/>
    <x v="6"/>
    <x v="0"/>
    <x v="0"/>
    <n v="21653.100000000002"/>
    <x v="17"/>
    <n v="1065"/>
    <x v="0"/>
    <x v="1"/>
    <x v="0"/>
    <x v="1"/>
    <x v="1"/>
    <x v="0"/>
    <n v="453.59999999999997"/>
    <n v="1360.8000000000002"/>
    <x v="4"/>
  </r>
  <r>
    <n v="999"/>
    <x v="19"/>
    <x v="5"/>
    <x v="0"/>
    <x v="0"/>
    <n v="474"/>
    <n v="424"/>
    <x v="0"/>
    <n v="420"/>
    <x v="7"/>
    <n v="0"/>
    <n v="394"/>
    <x v="14"/>
    <x v="7"/>
    <x v="17"/>
    <x v="17"/>
    <n v="23273.4"/>
    <x v="18"/>
    <n v="2130"/>
    <x v="0"/>
    <x v="0"/>
    <x v="1"/>
    <x v="1"/>
    <x v="0"/>
    <x v="1"/>
    <n v="453.59999999999997"/>
    <n v="1436.4"/>
    <x v="1"/>
  </r>
  <r>
    <n v="1000"/>
    <x v="20"/>
    <x v="6"/>
    <x v="0"/>
    <x v="1"/>
    <n v="1155"/>
    <n v="903"/>
    <x v="0"/>
    <n v="1049.9999999999998"/>
    <x v="8"/>
    <n v="0"/>
    <n v="857"/>
    <x v="15"/>
    <x v="8"/>
    <x v="18"/>
    <x v="18"/>
    <n v="26006.400000000001"/>
    <x v="19"/>
    <n v="1472"/>
    <x v="0"/>
    <x v="1"/>
    <x v="1"/>
    <x v="2"/>
    <x v="1"/>
    <x v="1"/>
    <n v="226.79999999999998"/>
    <n v="1379.7"/>
    <x v="3"/>
  </r>
  <r>
    <n v="1001"/>
    <x v="21"/>
    <x v="0"/>
    <x v="0"/>
    <x v="1"/>
    <n v="966"/>
    <n v="966"/>
    <x v="0"/>
    <n v="1049.9999999999998"/>
    <x v="0"/>
    <n v="0"/>
    <n v="917"/>
    <x v="16"/>
    <x v="0"/>
    <x v="19"/>
    <x v="19"/>
    <n v="47430.6"/>
    <x v="20"/>
    <n v="1568"/>
    <x v="0"/>
    <x v="1"/>
    <x v="1"/>
    <x v="2"/>
    <x v="1"/>
    <x v="1"/>
    <n v="226.79999999999998"/>
    <n v="1379.7"/>
    <x v="3"/>
  </r>
  <r>
    <n v="1002"/>
    <x v="22"/>
    <x v="1"/>
    <x v="0"/>
    <x v="1"/>
    <n v="945"/>
    <n v="945"/>
    <x v="0"/>
    <n v="1049.9999999999998"/>
    <x v="0"/>
    <n v="0"/>
    <n v="916"/>
    <x v="17"/>
    <x v="0"/>
    <x v="20"/>
    <x v="20"/>
    <n v="46399.5"/>
    <x v="21"/>
    <n v="928"/>
    <x v="0"/>
    <x v="1"/>
    <x v="1"/>
    <x v="2"/>
    <x v="1"/>
    <x v="1"/>
    <n v="226.79999999999998"/>
    <n v="1379.7"/>
    <x v="3"/>
  </r>
  <r>
    <n v="1003"/>
    <x v="23"/>
    <x v="2"/>
    <x v="0"/>
    <x v="1"/>
    <n v="462"/>
    <n v="462"/>
    <x v="0"/>
    <n v="524.99999999999989"/>
    <x v="0"/>
    <n v="0"/>
    <n v="434"/>
    <x v="18"/>
    <x v="0"/>
    <x v="21"/>
    <x v="21"/>
    <n v="13305.6"/>
    <x v="22"/>
    <n v="896"/>
    <x v="1"/>
    <x v="0"/>
    <x v="2"/>
    <x v="2"/>
    <x v="0"/>
    <x v="2"/>
    <n v="226.79999999999998"/>
    <n v="718.2"/>
    <x v="2"/>
  </r>
  <r>
    <n v="1004"/>
    <x v="24"/>
    <x v="3"/>
    <x v="0"/>
    <x v="0"/>
    <n v="252"/>
    <n v="203"/>
    <x v="0"/>
    <n v="210"/>
    <x v="9"/>
    <n v="0"/>
    <n v="194"/>
    <x v="7"/>
    <x v="9"/>
    <x v="22"/>
    <x v="22"/>
    <n v="12373.2"/>
    <x v="23"/>
    <n v="639"/>
    <x v="1"/>
    <x v="0"/>
    <x v="2"/>
    <x v="2"/>
    <x v="0"/>
    <x v="2"/>
    <n v="226.79999999999998"/>
    <n v="718.2"/>
    <x v="2"/>
  </r>
  <r>
    <n v="1005"/>
    <x v="25"/>
    <x v="4"/>
    <x v="0"/>
    <x v="1"/>
    <n v="1260"/>
    <n v="1060"/>
    <x v="0"/>
    <n v="1049.9999999999998"/>
    <x v="10"/>
    <n v="0"/>
    <n v="1007"/>
    <x v="12"/>
    <x v="10"/>
    <x v="14"/>
    <x v="14"/>
    <n v="61866"/>
    <x v="24"/>
    <n v="1696"/>
    <x v="0"/>
    <x v="0"/>
    <x v="0"/>
    <x v="0"/>
    <x v="0"/>
    <x v="0"/>
    <n v="680.39999999999986"/>
    <n v="1417.5"/>
    <x v="0"/>
  </r>
  <r>
    <n v="1006"/>
    <x v="26"/>
    <x v="5"/>
    <x v="0"/>
    <x v="0"/>
    <n v="352"/>
    <n v="352"/>
    <x v="0"/>
    <n v="420"/>
    <x v="0"/>
    <n v="0"/>
    <n v="327"/>
    <x v="19"/>
    <x v="0"/>
    <x v="23"/>
    <x v="23"/>
    <n v="10137.6"/>
    <x v="25"/>
    <n v="1775"/>
    <x v="0"/>
    <x v="0"/>
    <x v="1"/>
    <x v="1"/>
    <x v="0"/>
    <x v="1"/>
    <n v="453.59999999999997"/>
    <n v="1436.4"/>
    <x v="1"/>
  </r>
  <r>
    <n v="1007"/>
    <x v="27"/>
    <x v="6"/>
    <x v="0"/>
    <x v="0"/>
    <n v="386"/>
    <n v="386"/>
    <x v="0"/>
    <n v="420"/>
    <x v="0"/>
    <n v="0"/>
    <n v="370"/>
    <x v="6"/>
    <x v="0"/>
    <x v="24"/>
    <x v="24"/>
    <n v="18952.600000000002"/>
    <x v="26"/>
    <n v="1136"/>
    <x v="0"/>
    <x v="0"/>
    <x v="1"/>
    <x v="1"/>
    <x v="0"/>
    <x v="1"/>
    <n v="453.59999999999997"/>
    <n v="1436.4"/>
    <x v="1"/>
  </r>
  <r>
    <n v="1008"/>
    <x v="28"/>
    <x v="0"/>
    <x v="0"/>
    <x v="1"/>
    <n v="1218"/>
    <n v="1060"/>
    <x v="0"/>
    <n v="1049.9999999999998"/>
    <x v="11"/>
    <n v="0"/>
    <n v="996"/>
    <x v="20"/>
    <x v="11"/>
    <x v="25"/>
    <x v="25"/>
    <n v="59803.8"/>
    <x v="27"/>
    <n v="2048"/>
    <x v="0"/>
    <x v="0"/>
    <x v="0"/>
    <x v="0"/>
    <x v="0"/>
    <x v="0"/>
    <n v="680.39999999999986"/>
    <n v="1417.5"/>
    <x v="0"/>
  </r>
  <r>
    <n v="1009"/>
    <x v="0"/>
    <x v="0"/>
    <x v="1"/>
    <x v="0"/>
    <n v="297"/>
    <n v="297"/>
    <x v="0"/>
    <n v="350"/>
    <x v="0"/>
    <n v="0"/>
    <n v="276"/>
    <x v="4"/>
    <x v="0"/>
    <x v="26"/>
    <x v="26"/>
    <n v="8553.6"/>
    <x v="28"/>
    <n v="1491"/>
    <x v="2"/>
    <x v="0"/>
    <x v="1"/>
    <x v="2"/>
    <x v="0"/>
    <x v="1"/>
    <n v="226.79999999999998"/>
    <n v="1209.6000000000001"/>
    <x v="6"/>
  </r>
  <r>
    <n v="1010"/>
    <x v="1"/>
    <x v="1"/>
    <x v="1"/>
    <x v="1"/>
    <n v="953"/>
    <n v="883"/>
    <x v="0"/>
    <n v="874.99999999999989"/>
    <x v="12"/>
    <n v="0"/>
    <n v="856"/>
    <x v="21"/>
    <x v="12"/>
    <x v="27"/>
    <x v="27"/>
    <n v="46792.3"/>
    <x v="29"/>
    <n v="864"/>
    <x v="2"/>
    <x v="0"/>
    <x v="1"/>
    <x v="2"/>
    <x v="0"/>
    <x v="1"/>
    <n v="226.79999999999998"/>
    <n v="1209.6000000000001"/>
    <x v="6"/>
  </r>
  <r>
    <n v="1011"/>
    <x v="2"/>
    <x v="2"/>
    <x v="1"/>
    <x v="1"/>
    <n v="318"/>
    <n v="318"/>
    <x v="0"/>
    <n v="349.99999999999994"/>
    <x v="0"/>
    <n v="0"/>
    <n v="305"/>
    <x v="1"/>
    <x v="0"/>
    <x v="28"/>
    <x v="28"/>
    <n v="15613.800000000001"/>
    <x v="30"/>
    <n v="416"/>
    <x v="3"/>
    <x v="0"/>
    <x v="3"/>
    <x v="2"/>
    <x v="0"/>
    <x v="3"/>
    <n v="226.79999999999998"/>
    <n v="472.5"/>
    <x v="7"/>
  </r>
  <r>
    <n v="1012"/>
    <x v="3"/>
    <x v="3"/>
    <x v="1"/>
    <x v="0"/>
    <n v="117"/>
    <n v="117"/>
    <x v="0"/>
    <n v="140"/>
    <x v="0"/>
    <n v="0"/>
    <n v="112"/>
    <x v="22"/>
    <x v="0"/>
    <x v="29"/>
    <x v="29"/>
    <n v="3369.6"/>
    <x v="31"/>
    <n v="355"/>
    <x v="3"/>
    <x v="0"/>
    <x v="3"/>
    <x v="2"/>
    <x v="0"/>
    <x v="3"/>
    <n v="226.79999999999998"/>
    <n v="472.5"/>
    <x v="7"/>
  </r>
  <r>
    <n v="1013"/>
    <x v="4"/>
    <x v="4"/>
    <x v="1"/>
    <x v="0"/>
    <n v="385"/>
    <n v="285"/>
    <x v="0"/>
    <n v="350"/>
    <x v="13"/>
    <n v="0"/>
    <n v="279"/>
    <x v="13"/>
    <x v="13"/>
    <x v="30"/>
    <x v="30"/>
    <n v="18903.5"/>
    <x v="32"/>
    <n v="426"/>
    <x v="4"/>
    <x v="0"/>
    <x v="0"/>
    <x v="2"/>
    <x v="0"/>
    <x v="0"/>
    <n v="226.79999999999998"/>
    <n v="963.90000000000009"/>
    <x v="8"/>
  </r>
  <r>
    <n v="1014"/>
    <x v="5"/>
    <x v="5"/>
    <x v="1"/>
    <x v="1"/>
    <n v="752"/>
    <n v="752"/>
    <x v="0"/>
    <n v="874.99999999999989"/>
    <x v="0"/>
    <n v="0"/>
    <n v="729"/>
    <x v="23"/>
    <x v="0"/>
    <x v="31"/>
    <x v="31"/>
    <n v="36923.200000000004"/>
    <x v="33"/>
    <n v="736"/>
    <x v="2"/>
    <x v="0"/>
    <x v="0"/>
    <x v="1"/>
    <x v="0"/>
    <x v="0"/>
    <n v="453.59999999999997"/>
    <n v="1190.7"/>
    <x v="5"/>
  </r>
  <r>
    <n v="1015"/>
    <x v="6"/>
    <x v="6"/>
    <x v="1"/>
    <x v="1"/>
    <n v="953"/>
    <n v="866"/>
    <x v="0"/>
    <n v="874.99999999999989"/>
    <x v="14"/>
    <n v="0"/>
    <n v="822"/>
    <x v="24"/>
    <x v="14"/>
    <x v="32"/>
    <x v="32"/>
    <n v="24940.799999999999"/>
    <x v="34"/>
    <n v="1408"/>
    <x v="2"/>
    <x v="0"/>
    <x v="0"/>
    <x v="1"/>
    <x v="0"/>
    <x v="0"/>
    <n v="453.59999999999997"/>
    <n v="1190.7"/>
    <x v="5"/>
  </r>
  <r>
    <n v="1016"/>
    <x v="7"/>
    <x v="0"/>
    <x v="1"/>
    <x v="0"/>
    <n v="322"/>
    <n v="322"/>
    <x v="0"/>
    <n v="350"/>
    <x v="0"/>
    <n v="0"/>
    <n v="299"/>
    <x v="23"/>
    <x v="0"/>
    <x v="8"/>
    <x v="33"/>
    <n v="15810.2"/>
    <x v="35"/>
    <n v="1633"/>
    <x v="2"/>
    <x v="0"/>
    <x v="0"/>
    <x v="1"/>
    <x v="0"/>
    <x v="0"/>
    <n v="453.59999999999997"/>
    <n v="1190.7"/>
    <x v="5"/>
  </r>
  <r>
    <n v="1017"/>
    <x v="8"/>
    <x v="1"/>
    <x v="1"/>
    <x v="0"/>
    <n v="416"/>
    <n v="343"/>
    <x v="0"/>
    <n v="350"/>
    <x v="15"/>
    <n v="0"/>
    <n v="325"/>
    <x v="25"/>
    <x v="15"/>
    <x v="33"/>
    <x v="34"/>
    <n v="20425.600000000002"/>
    <x v="36"/>
    <n v="1278"/>
    <x v="2"/>
    <x v="0"/>
    <x v="1"/>
    <x v="2"/>
    <x v="0"/>
    <x v="1"/>
    <n v="226.79999999999998"/>
    <n v="1209.6000000000001"/>
    <x v="6"/>
  </r>
  <r>
    <n v="1018"/>
    <x v="9"/>
    <x v="2"/>
    <x v="1"/>
    <x v="0"/>
    <n v="128"/>
    <n v="128"/>
    <x v="0"/>
    <n v="140"/>
    <x v="0"/>
    <n v="0"/>
    <n v="125"/>
    <x v="26"/>
    <x v="0"/>
    <x v="34"/>
    <x v="35"/>
    <n v="3686.4"/>
    <x v="37"/>
    <n v="213"/>
    <x v="3"/>
    <x v="0"/>
    <x v="3"/>
    <x v="2"/>
    <x v="0"/>
    <x v="3"/>
    <n v="226.79999999999998"/>
    <n v="472.5"/>
    <x v="7"/>
  </r>
  <r>
    <n v="1019"/>
    <x v="10"/>
    <x v="3"/>
    <x v="1"/>
    <x v="1"/>
    <n v="336"/>
    <n v="336"/>
    <x v="0"/>
    <n v="349.99999999999994"/>
    <x v="0"/>
    <n v="0"/>
    <n v="325"/>
    <x v="27"/>
    <x v="0"/>
    <x v="35"/>
    <x v="36"/>
    <n v="16497.600000000002"/>
    <x v="38"/>
    <n v="352"/>
    <x v="3"/>
    <x v="0"/>
    <x v="3"/>
    <x v="2"/>
    <x v="0"/>
    <x v="3"/>
    <n v="226.79999999999998"/>
    <n v="472.5"/>
    <x v="7"/>
  </r>
  <r>
    <n v="1020"/>
    <x v="11"/>
    <x v="4"/>
    <x v="1"/>
    <x v="0"/>
    <n v="329"/>
    <n v="329"/>
    <x v="0"/>
    <n v="350"/>
    <x v="0"/>
    <n v="0"/>
    <n v="312"/>
    <x v="9"/>
    <x v="0"/>
    <x v="36"/>
    <x v="8"/>
    <n v="16153.9"/>
    <x v="39"/>
    <n v="1207"/>
    <x v="2"/>
    <x v="0"/>
    <x v="1"/>
    <x v="2"/>
    <x v="0"/>
    <x v="1"/>
    <n v="226.79999999999998"/>
    <n v="1209.6000000000001"/>
    <x v="6"/>
  </r>
  <r>
    <n v="1021"/>
    <x v="12"/>
    <x v="5"/>
    <x v="1"/>
    <x v="1"/>
    <n v="770"/>
    <n v="770"/>
    <x v="0"/>
    <n v="874.99999999999989"/>
    <x v="0"/>
    <n v="0"/>
    <n v="731"/>
    <x v="28"/>
    <x v="0"/>
    <x v="37"/>
    <x v="37"/>
    <n v="22176"/>
    <x v="40"/>
    <n v="1248"/>
    <x v="2"/>
    <x v="0"/>
    <x v="0"/>
    <x v="1"/>
    <x v="0"/>
    <x v="0"/>
    <n v="453.59999999999997"/>
    <n v="1190.7"/>
    <x v="5"/>
  </r>
  <r>
    <n v="1022"/>
    <x v="13"/>
    <x v="6"/>
    <x v="1"/>
    <x v="1"/>
    <n v="770"/>
    <n v="770"/>
    <x v="0"/>
    <n v="874.99999999999989"/>
    <x v="0"/>
    <n v="0"/>
    <n v="716"/>
    <x v="29"/>
    <x v="0"/>
    <x v="38"/>
    <x v="38"/>
    <n v="37807"/>
    <x v="41"/>
    <n v="1728"/>
    <x v="2"/>
    <x v="0"/>
    <x v="1"/>
    <x v="2"/>
    <x v="0"/>
    <x v="1"/>
    <n v="226.79999999999998"/>
    <n v="1209.6000000000001"/>
    <x v="6"/>
  </r>
  <r>
    <n v="1023"/>
    <x v="14"/>
    <x v="0"/>
    <x v="1"/>
    <x v="0"/>
    <n v="332"/>
    <n v="332"/>
    <x v="0"/>
    <n v="350"/>
    <x v="0"/>
    <n v="0"/>
    <n v="325"/>
    <x v="30"/>
    <x v="0"/>
    <x v="39"/>
    <x v="34"/>
    <n v="16301.2"/>
    <x v="42"/>
    <n v="497"/>
    <x v="2"/>
    <x v="1"/>
    <x v="1"/>
    <x v="3"/>
    <x v="1"/>
    <x v="1"/>
    <n v="0"/>
    <n v="1152.9000000000001"/>
    <x v="9"/>
  </r>
  <r>
    <n v="1024"/>
    <x v="15"/>
    <x v="1"/>
    <x v="1"/>
    <x v="0"/>
    <n v="350"/>
    <n v="332"/>
    <x v="0"/>
    <n v="350"/>
    <x v="16"/>
    <n v="0"/>
    <n v="312"/>
    <x v="31"/>
    <x v="16"/>
    <x v="40"/>
    <x v="8"/>
    <n v="9561.6"/>
    <x v="43"/>
    <n v="1420"/>
    <x v="2"/>
    <x v="0"/>
    <x v="0"/>
    <x v="1"/>
    <x v="0"/>
    <x v="0"/>
    <n v="453.59999999999997"/>
    <n v="1190.7"/>
    <x v="5"/>
  </r>
  <r>
    <n v="1025"/>
    <x v="16"/>
    <x v="2"/>
    <x v="1"/>
    <x v="0"/>
    <n v="140"/>
    <n v="134"/>
    <x v="0"/>
    <n v="140"/>
    <x v="17"/>
    <n v="0"/>
    <n v="125"/>
    <x v="7"/>
    <x v="17"/>
    <x v="41"/>
    <x v="35"/>
    <n v="6874"/>
    <x v="44"/>
    <n v="639"/>
    <x v="3"/>
    <x v="0"/>
    <x v="3"/>
    <x v="2"/>
    <x v="0"/>
    <x v="3"/>
    <n v="226.79999999999998"/>
    <n v="472.5"/>
    <x v="7"/>
  </r>
  <r>
    <n v="1026"/>
    <x v="17"/>
    <x v="3"/>
    <x v="1"/>
    <x v="0"/>
    <n v="124"/>
    <n v="124"/>
    <x v="0"/>
    <n v="140"/>
    <x v="0"/>
    <n v="0"/>
    <n v="116"/>
    <x v="32"/>
    <x v="0"/>
    <x v="42"/>
    <x v="39"/>
    <n v="6088.4000000000005"/>
    <x v="45"/>
    <n v="568"/>
    <x v="3"/>
    <x v="0"/>
    <x v="3"/>
    <x v="2"/>
    <x v="0"/>
    <x v="3"/>
    <n v="226.79999999999998"/>
    <n v="472.5"/>
    <x v="7"/>
  </r>
  <r>
    <n v="1027"/>
    <x v="18"/>
    <x v="4"/>
    <x v="1"/>
    <x v="1"/>
    <n v="822"/>
    <n v="822"/>
    <x v="0"/>
    <n v="874.99999999999989"/>
    <x v="0"/>
    <n v="0"/>
    <n v="805"/>
    <x v="9"/>
    <x v="0"/>
    <x v="43"/>
    <x v="40"/>
    <n v="23673.600000000002"/>
    <x v="46"/>
    <n v="544"/>
    <x v="2"/>
    <x v="0"/>
    <x v="0"/>
    <x v="1"/>
    <x v="0"/>
    <x v="0"/>
    <n v="453.59999999999997"/>
    <n v="1190.7"/>
    <x v="5"/>
  </r>
  <r>
    <n v="1028"/>
    <x v="19"/>
    <x v="5"/>
    <x v="1"/>
    <x v="1"/>
    <n v="717"/>
    <n v="717"/>
    <x v="0"/>
    <n v="874.99999999999989"/>
    <x v="0"/>
    <n v="0"/>
    <n v="702"/>
    <x v="0"/>
    <x v="0"/>
    <x v="44"/>
    <x v="41"/>
    <n v="35204.700000000004"/>
    <x v="47"/>
    <n v="480"/>
    <x v="4"/>
    <x v="0"/>
    <x v="0"/>
    <x v="2"/>
    <x v="0"/>
    <x v="0"/>
    <n v="226.79999999999998"/>
    <n v="963.90000000000009"/>
    <x v="8"/>
  </r>
  <r>
    <n v="1029"/>
    <x v="20"/>
    <x v="6"/>
    <x v="1"/>
    <x v="0"/>
    <n v="346"/>
    <n v="332"/>
    <x v="0"/>
    <n v="350"/>
    <x v="18"/>
    <n v="0"/>
    <n v="318"/>
    <x v="3"/>
    <x v="18"/>
    <x v="45"/>
    <x v="42"/>
    <n v="16988.600000000002"/>
    <x v="48"/>
    <n v="994"/>
    <x v="2"/>
    <x v="0"/>
    <x v="0"/>
    <x v="1"/>
    <x v="0"/>
    <x v="0"/>
    <n v="453.59999999999997"/>
    <n v="1190.7"/>
    <x v="5"/>
  </r>
  <r>
    <n v="1030"/>
    <x v="21"/>
    <x v="0"/>
    <x v="1"/>
    <x v="0"/>
    <n v="301"/>
    <n v="301"/>
    <x v="0"/>
    <n v="350"/>
    <x v="0"/>
    <n v="0"/>
    <n v="291"/>
    <x v="33"/>
    <x v="0"/>
    <x v="46"/>
    <x v="43"/>
    <n v="8668.8000000000011"/>
    <x v="49"/>
    <n v="710"/>
    <x v="2"/>
    <x v="0"/>
    <x v="1"/>
    <x v="2"/>
    <x v="0"/>
    <x v="1"/>
    <n v="226.79999999999998"/>
    <n v="1209.6000000000001"/>
    <x v="6"/>
  </r>
  <r>
    <n v="1031"/>
    <x v="22"/>
    <x v="1"/>
    <x v="1"/>
    <x v="1"/>
    <n v="761"/>
    <n v="672"/>
    <x v="0"/>
    <n v="874.99999999999989"/>
    <x v="19"/>
    <n v="0"/>
    <n v="658"/>
    <x v="3"/>
    <x v="19"/>
    <x v="47"/>
    <x v="44"/>
    <n v="37365.1"/>
    <x v="50"/>
    <n v="448"/>
    <x v="4"/>
    <x v="0"/>
    <x v="0"/>
    <x v="2"/>
    <x v="0"/>
    <x v="0"/>
    <n v="226.79999999999998"/>
    <n v="963.90000000000009"/>
    <x v="8"/>
  </r>
  <r>
    <n v="1032"/>
    <x v="23"/>
    <x v="2"/>
    <x v="1"/>
    <x v="0"/>
    <n v="159"/>
    <n v="138"/>
    <x v="0"/>
    <n v="140"/>
    <x v="20"/>
    <n v="0"/>
    <n v="131"/>
    <x v="30"/>
    <x v="20"/>
    <x v="19"/>
    <x v="45"/>
    <n v="7806.9000000000005"/>
    <x v="51"/>
    <n v="497"/>
    <x v="3"/>
    <x v="0"/>
    <x v="3"/>
    <x v="2"/>
    <x v="0"/>
    <x v="3"/>
    <n v="226.79999999999998"/>
    <n v="472.5"/>
    <x v="7"/>
  </r>
  <r>
    <n v="1033"/>
    <x v="24"/>
    <x v="3"/>
    <x v="1"/>
    <x v="1"/>
    <n v="304"/>
    <n v="304"/>
    <x v="0"/>
    <n v="349.99999999999994"/>
    <x v="0"/>
    <n v="0"/>
    <n v="288"/>
    <x v="6"/>
    <x v="0"/>
    <x v="48"/>
    <x v="46"/>
    <n v="8755.2000000000007"/>
    <x v="52"/>
    <n v="512"/>
    <x v="3"/>
    <x v="0"/>
    <x v="3"/>
    <x v="2"/>
    <x v="0"/>
    <x v="3"/>
    <n v="226.79999999999998"/>
    <n v="472.5"/>
    <x v="7"/>
  </r>
  <r>
    <n v="1034"/>
    <x v="25"/>
    <x v="4"/>
    <x v="1"/>
    <x v="1"/>
    <n v="840"/>
    <n v="831"/>
    <x v="0"/>
    <n v="874.99999999999989"/>
    <x v="21"/>
    <n v="0"/>
    <n v="797"/>
    <x v="34"/>
    <x v="21"/>
    <x v="49"/>
    <x v="47"/>
    <n v="41244"/>
    <x v="53"/>
    <n v="1088"/>
    <x v="2"/>
    <x v="0"/>
    <x v="1"/>
    <x v="2"/>
    <x v="0"/>
    <x v="1"/>
    <n v="226.79999999999998"/>
    <n v="1209.6000000000001"/>
    <x v="6"/>
  </r>
  <r>
    <n v="1035"/>
    <x v="26"/>
    <x v="5"/>
    <x v="1"/>
    <x v="1"/>
    <n v="1050"/>
    <n v="901"/>
    <x v="0"/>
    <n v="874.99999999999989"/>
    <x v="22"/>
    <n v="0"/>
    <n v="837"/>
    <x v="20"/>
    <x v="22"/>
    <x v="50"/>
    <x v="48"/>
    <n v="51555"/>
    <x v="54"/>
    <n v="2048"/>
    <x v="2"/>
    <x v="0"/>
    <x v="0"/>
    <x v="1"/>
    <x v="0"/>
    <x v="0"/>
    <n v="453.59999999999997"/>
    <n v="1190.7"/>
    <x v="5"/>
  </r>
  <r>
    <n v="1036"/>
    <x v="27"/>
    <x v="6"/>
    <x v="1"/>
    <x v="1"/>
    <n v="945"/>
    <n v="857"/>
    <x v="0"/>
    <n v="874.99999999999989"/>
    <x v="23"/>
    <n v="0"/>
    <n v="814"/>
    <x v="35"/>
    <x v="23"/>
    <x v="51"/>
    <x v="49"/>
    <n v="24681.600000000002"/>
    <x v="55"/>
    <n v="1376"/>
    <x v="2"/>
    <x v="0"/>
    <x v="1"/>
    <x v="2"/>
    <x v="0"/>
    <x v="1"/>
    <n v="226.79999999999998"/>
    <n v="1209.6000000000001"/>
    <x v="6"/>
  </r>
  <r>
    <n v="1037"/>
    <x v="28"/>
    <x v="0"/>
    <x v="1"/>
    <x v="1"/>
    <n v="831"/>
    <n v="831"/>
    <x v="0"/>
    <n v="874.99999999999989"/>
    <x v="0"/>
    <n v="0"/>
    <n v="806"/>
    <x v="19"/>
    <x v="0"/>
    <x v="52"/>
    <x v="50"/>
    <n v="40802.1"/>
    <x v="56"/>
    <n v="800"/>
    <x v="2"/>
    <x v="0"/>
    <x v="1"/>
    <x v="2"/>
    <x v="0"/>
    <x v="1"/>
    <n v="226.79999999999998"/>
    <n v="1209.6000000000001"/>
    <x v="6"/>
  </r>
  <r>
    <n v="1038"/>
    <x v="0"/>
    <x v="0"/>
    <x v="2"/>
    <x v="1"/>
    <n v="819"/>
    <n v="819"/>
    <x v="0"/>
    <n v="1049.9999999999998"/>
    <x v="0"/>
    <n v="0"/>
    <n v="786"/>
    <x v="36"/>
    <x v="0"/>
    <x v="53"/>
    <x v="51"/>
    <n v="40212.9"/>
    <x v="57"/>
    <n v="1056"/>
    <x v="0"/>
    <x v="0"/>
    <x v="1"/>
    <x v="1"/>
    <x v="0"/>
    <x v="1"/>
    <n v="453.59999999999997"/>
    <n v="1436.4"/>
    <x v="1"/>
  </r>
  <r>
    <n v="1039"/>
    <x v="1"/>
    <x v="1"/>
    <x v="2"/>
    <x v="0"/>
    <n v="294"/>
    <n v="294"/>
    <x v="1"/>
    <n v="420"/>
    <x v="0"/>
    <n v="133"/>
    <n v="418"/>
    <x v="7"/>
    <x v="0"/>
    <x v="54"/>
    <x v="52"/>
    <n v="8467.2000000000007"/>
    <x v="58"/>
    <n v="639"/>
    <x v="0"/>
    <x v="0"/>
    <x v="0"/>
    <x v="0"/>
    <x v="0"/>
    <x v="0"/>
    <n v="680.39999999999986"/>
    <n v="1417.5"/>
    <x v="0"/>
  </r>
  <r>
    <n v="1040"/>
    <x v="2"/>
    <x v="2"/>
    <x v="2"/>
    <x v="1"/>
    <n v="0"/>
    <n v="0"/>
    <x v="0"/>
    <n v="0"/>
    <x v="0"/>
    <n v="0"/>
    <n v="0"/>
    <x v="37"/>
    <x v="0"/>
    <x v="55"/>
    <x v="53"/>
    <n v="0"/>
    <x v="59"/>
    <n v="0"/>
    <x v="5"/>
    <x v="0"/>
    <x v="4"/>
    <x v="3"/>
    <x v="0"/>
    <x v="4"/>
    <n v="0"/>
    <n v="0"/>
    <x v="10"/>
  </r>
  <r>
    <n v="1041"/>
    <x v="3"/>
    <x v="3"/>
    <x v="2"/>
    <x v="1"/>
    <n v="0"/>
    <n v="0"/>
    <x v="0"/>
    <n v="0"/>
    <x v="0"/>
    <n v="0"/>
    <n v="0"/>
    <x v="37"/>
    <x v="0"/>
    <x v="55"/>
    <x v="53"/>
    <n v="0"/>
    <x v="59"/>
    <n v="0"/>
    <x v="5"/>
    <x v="0"/>
    <x v="4"/>
    <x v="3"/>
    <x v="0"/>
    <x v="4"/>
    <n v="0"/>
    <n v="0"/>
    <x v="10"/>
  </r>
  <r>
    <n v="1042"/>
    <x v="4"/>
    <x v="4"/>
    <x v="2"/>
    <x v="1"/>
    <n v="703"/>
    <n v="703"/>
    <x v="2"/>
    <n v="1049.9999999999998"/>
    <x v="0"/>
    <n v="100"/>
    <n v="754"/>
    <x v="16"/>
    <x v="0"/>
    <x v="56"/>
    <x v="54"/>
    <n v="20246.400000000001"/>
    <x v="60"/>
    <n v="1568"/>
    <x v="0"/>
    <x v="0"/>
    <x v="1"/>
    <x v="1"/>
    <x v="0"/>
    <x v="1"/>
    <n v="453.59999999999997"/>
    <n v="1436.4"/>
    <x v="1"/>
  </r>
  <r>
    <n v="1043"/>
    <x v="5"/>
    <x v="5"/>
    <x v="2"/>
    <x v="0"/>
    <n v="310"/>
    <n v="310"/>
    <x v="0"/>
    <n v="420"/>
    <x v="0"/>
    <n v="0"/>
    <n v="294"/>
    <x v="6"/>
    <x v="0"/>
    <x v="57"/>
    <x v="55"/>
    <n v="15221"/>
    <x v="61"/>
    <n v="1136"/>
    <x v="0"/>
    <x v="0"/>
    <x v="0"/>
    <x v="0"/>
    <x v="0"/>
    <x v="0"/>
    <n v="680.39999999999986"/>
    <n v="1417.5"/>
    <x v="0"/>
  </r>
  <r>
    <n v="1044"/>
    <x v="6"/>
    <x v="6"/>
    <x v="2"/>
    <x v="0"/>
    <n v="226"/>
    <n v="226"/>
    <x v="3"/>
    <n v="420"/>
    <x v="0"/>
    <n v="87"/>
    <n v="300"/>
    <x v="1"/>
    <x v="0"/>
    <x v="58"/>
    <x v="56"/>
    <n v="11096.6"/>
    <x v="62"/>
    <n v="923"/>
    <x v="2"/>
    <x v="0"/>
    <x v="0"/>
    <x v="1"/>
    <x v="0"/>
    <x v="0"/>
    <n v="453.59999999999997"/>
    <n v="1190.7"/>
    <x v="5"/>
  </r>
  <r>
    <n v="1045"/>
    <x v="7"/>
    <x v="0"/>
    <x v="2"/>
    <x v="0"/>
    <n v="302"/>
    <n v="302"/>
    <x v="0"/>
    <n v="420"/>
    <x v="0"/>
    <n v="0"/>
    <n v="280"/>
    <x v="38"/>
    <x v="0"/>
    <x v="59"/>
    <x v="57"/>
    <n v="8697.6"/>
    <x v="63"/>
    <n v="1562"/>
    <x v="0"/>
    <x v="0"/>
    <x v="0"/>
    <x v="0"/>
    <x v="0"/>
    <x v="0"/>
    <n v="680.39999999999986"/>
    <n v="1417.5"/>
    <x v="0"/>
  </r>
  <r>
    <n v="1046"/>
    <x v="8"/>
    <x v="1"/>
    <x v="2"/>
    <x v="1"/>
    <n v="945"/>
    <n v="945"/>
    <x v="4"/>
    <n v="1049.9999999999998"/>
    <x v="0"/>
    <n v="73"/>
    <n v="977"/>
    <x v="39"/>
    <x v="0"/>
    <x v="60"/>
    <x v="58"/>
    <n v="46399.5"/>
    <x v="64"/>
    <n v="1312"/>
    <x v="0"/>
    <x v="0"/>
    <x v="1"/>
    <x v="1"/>
    <x v="0"/>
    <x v="1"/>
    <n v="453.59999999999997"/>
    <n v="1436.4"/>
    <x v="1"/>
  </r>
  <r>
    <n v="1047"/>
    <x v="9"/>
    <x v="2"/>
    <x v="2"/>
    <x v="0"/>
    <n v="0"/>
    <n v="0"/>
    <x v="0"/>
    <n v="0"/>
    <x v="0"/>
    <n v="0"/>
    <n v="0"/>
    <x v="37"/>
    <x v="0"/>
    <x v="55"/>
    <x v="53"/>
    <n v="0"/>
    <x v="59"/>
    <n v="0"/>
    <x v="5"/>
    <x v="0"/>
    <x v="4"/>
    <x v="3"/>
    <x v="0"/>
    <x v="4"/>
    <n v="0"/>
    <n v="0"/>
    <x v="10"/>
  </r>
  <r>
    <n v="1048"/>
    <x v="10"/>
    <x v="3"/>
    <x v="2"/>
    <x v="0"/>
    <n v="0"/>
    <n v="0"/>
    <x v="0"/>
    <n v="0"/>
    <x v="0"/>
    <n v="0"/>
    <n v="0"/>
    <x v="37"/>
    <x v="0"/>
    <x v="55"/>
    <x v="53"/>
    <n v="0"/>
    <x v="59"/>
    <n v="0"/>
    <x v="5"/>
    <x v="0"/>
    <x v="4"/>
    <x v="3"/>
    <x v="0"/>
    <x v="4"/>
    <n v="0"/>
    <n v="0"/>
    <x v="10"/>
  </r>
  <r>
    <n v="1049"/>
    <x v="11"/>
    <x v="4"/>
    <x v="2"/>
    <x v="0"/>
    <n v="302"/>
    <n v="302"/>
    <x v="0"/>
    <n v="420"/>
    <x v="0"/>
    <n v="0"/>
    <n v="295"/>
    <x v="30"/>
    <x v="0"/>
    <x v="61"/>
    <x v="59"/>
    <n v="14828.2"/>
    <x v="65"/>
    <n v="497"/>
    <x v="2"/>
    <x v="0"/>
    <x v="1"/>
    <x v="2"/>
    <x v="0"/>
    <x v="1"/>
    <n v="226.79999999999998"/>
    <n v="1209.6000000000001"/>
    <x v="6"/>
  </r>
  <r>
    <n v="1050"/>
    <x v="12"/>
    <x v="5"/>
    <x v="2"/>
    <x v="1"/>
    <n v="924"/>
    <n v="924"/>
    <x v="5"/>
    <n v="1049.9999999999998"/>
    <x v="0"/>
    <n v="105"/>
    <n v="987"/>
    <x v="40"/>
    <x v="0"/>
    <x v="62"/>
    <x v="60"/>
    <n v="45368.4"/>
    <x v="66"/>
    <n v="1344"/>
    <x v="0"/>
    <x v="0"/>
    <x v="0"/>
    <x v="0"/>
    <x v="0"/>
    <x v="0"/>
    <n v="680.39999999999986"/>
    <n v="1417.5"/>
    <x v="0"/>
  </r>
  <r>
    <n v="1051"/>
    <x v="13"/>
    <x v="6"/>
    <x v="2"/>
    <x v="0"/>
    <n v="340"/>
    <n v="340"/>
    <x v="6"/>
    <n v="420"/>
    <x v="24"/>
    <n v="147"/>
    <n v="448"/>
    <x v="3"/>
    <x v="0"/>
    <x v="63"/>
    <x v="61"/>
    <n v="9792"/>
    <x v="67"/>
    <n v="994"/>
    <x v="0"/>
    <x v="0"/>
    <x v="0"/>
    <x v="0"/>
    <x v="0"/>
    <x v="0"/>
    <n v="680.39999999999986"/>
    <n v="1417.5"/>
    <x v="0"/>
  </r>
  <r>
    <n v="1052"/>
    <x v="14"/>
    <x v="0"/>
    <x v="2"/>
    <x v="1"/>
    <n v="756"/>
    <n v="756"/>
    <x v="7"/>
    <n v="1049.9999999999998"/>
    <x v="0"/>
    <n v="266"/>
    <n v="960"/>
    <x v="10"/>
    <x v="0"/>
    <x v="64"/>
    <x v="62"/>
    <n v="37119.599999999999"/>
    <x v="68"/>
    <n v="1984"/>
    <x v="0"/>
    <x v="0"/>
    <x v="1"/>
    <x v="1"/>
    <x v="0"/>
    <x v="1"/>
    <n v="453.59999999999997"/>
    <n v="1436.4"/>
    <x v="1"/>
  </r>
  <r>
    <n v="1053"/>
    <x v="15"/>
    <x v="1"/>
    <x v="2"/>
    <x v="1"/>
    <n v="808"/>
    <n v="808"/>
    <x v="8"/>
    <n v="1049.9999999999998"/>
    <x v="0"/>
    <n v="18"/>
    <n v="784"/>
    <x v="40"/>
    <x v="0"/>
    <x v="65"/>
    <x v="63"/>
    <n v="39672.800000000003"/>
    <x v="69"/>
    <n v="1344"/>
    <x v="0"/>
    <x v="0"/>
    <x v="0"/>
    <x v="0"/>
    <x v="0"/>
    <x v="0"/>
    <n v="680.39999999999986"/>
    <n v="1417.5"/>
    <x v="0"/>
  </r>
  <r>
    <n v="1054"/>
    <x v="16"/>
    <x v="2"/>
    <x v="2"/>
    <x v="0"/>
    <n v="0"/>
    <n v="0"/>
    <x v="0"/>
    <n v="0"/>
    <x v="25"/>
    <n v="44"/>
    <n v="0"/>
    <x v="37"/>
    <x v="0"/>
    <x v="55"/>
    <x v="53"/>
    <n v="0"/>
    <x v="59"/>
    <n v="0"/>
    <x v="5"/>
    <x v="0"/>
    <x v="4"/>
    <x v="3"/>
    <x v="0"/>
    <x v="4"/>
    <n v="0"/>
    <n v="0"/>
    <x v="10"/>
  </r>
  <r>
    <n v="1055"/>
    <x v="17"/>
    <x v="3"/>
    <x v="2"/>
    <x v="0"/>
    <n v="0"/>
    <n v="0"/>
    <x v="0"/>
    <n v="0"/>
    <x v="0"/>
    <n v="0"/>
    <n v="0"/>
    <x v="37"/>
    <x v="0"/>
    <x v="55"/>
    <x v="53"/>
    <n v="0"/>
    <x v="59"/>
    <n v="0"/>
    <x v="5"/>
    <x v="0"/>
    <x v="4"/>
    <x v="3"/>
    <x v="0"/>
    <x v="4"/>
    <n v="0"/>
    <n v="0"/>
    <x v="10"/>
  </r>
  <r>
    <n v="1056"/>
    <x v="18"/>
    <x v="4"/>
    <x v="2"/>
    <x v="1"/>
    <n v="924"/>
    <n v="924"/>
    <x v="9"/>
    <n v="1049.9999999999998"/>
    <x v="0"/>
    <n v="76"/>
    <n v="950"/>
    <x v="41"/>
    <x v="0"/>
    <x v="66"/>
    <x v="64"/>
    <n v="45368.4"/>
    <x v="70"/>
    <n v="1600"/>
    <x v="0"/>
    <x v="0"/>
    <x v="0"/>
    <x v="0"/>
    <x v="0"/>
    <x v="0"/>
    <n v="680.39999999999986"/>
    <n v="1417.5"/>
    <x v="0"/>
  </r>
  <r>
    <n v="1057"/>
    <x v="19"/>
    <x v="5"/>
    <x v="2"/>
    <x v="1"/>
    <n v="546"/>
    <n v="546"/>
    <x v="10"/>
    <n v="1049.9999999999998"/>
    <x v="0"/>
    <n v="50"/>
    <n v="572"/>
    <x v="8"/>
    <x v="0"/>
    <x v="67"/>
    <x v="65"/>
    <n v="15724.800000000001"/>
    <x v="71"/>
    <n v="768"/>
    <x v="0"/>
    <x v="0"/>
    <x v="0"/>
    <x v="0"/>
    <x v="0"/>
    <x v="0"/>
    <n v="680.39999999999986"/>
    <n v="1417.5"/>
    <x v="0"/>
  </r>
  <r>
    <n v="1058"/>
    <x v="20"/>
    <x v="6"/>
    <x v="2"/>
    <x v="1"/>
    <n v="945"/>
    <n v="945"/>
    <x v="11"/>
    <n v="1049.9999999999998"/>
    <x v="26"/>
    <n v="266"/>
    <n v="1085"/>
    <x v="42"/>
    <x v="0"/>
    <x v="68"/>
    <x v="66"/>
    <n v="46399.5"/>
    <x v="72"/>
    <n v="2240"/>
    <x v="0"/>
    <x v="0"/>
    <x v="1"/>
    <x v="1"/>
    <x v="0"/>
    <x v="1"/>
    <n v="453.59999999999997"/>
    <n v="1436.4"/>
    <x v="1"/>
  </r>
  <r>
    <n v="1059"/>
    <x v="21"/>
    <x v="0"/>
    <x v="2"/>
    <x v="0"/>
    <n v="256"/>
    <n v="256"/>
    <x v="0"/>
    <n v="420"/>
    <x v="0"/>
    <n v="0"/>
    <n v="245"/>
    <x v="27"/>
    <x v="0"/>
    <x v="69"/>
    <x v="67"/>
    <n v="12569.6"/>
    <x v="73"/>
    <n v="781"/>
    <x v="2"/>
    <x v="0"/>
    <x v="1"/>
    <x v="2"/>
    <x v="0"/>
    <x v="1"/>
    <n v="226.79999999999998"/>
    <n v="1209.6000000000001"/>
    <x v="6"/>
  </r>
  <r>
    <n v="1060"/>
    <x v="22"/>
    <x v="1"/>
    <x v="2"/>
    <x v="0"/>
    <n v="323"/>
    <n v="323"/>
    <x v="12"/>
    <n v="420"/>
    <x v="0"/>
    <n v="89"/>
    <n v="399"/>
    <x v="1"/>
    <x v="0"/>
    <x v="70"/>
    <x v="68"/>
    <n v="9302.4"/>
    <x v="74"/>
    <n v="923"/>
    <x v="0"/>
    <x v="0"/>
    <x v="0"/>
    <x v="0"/>
    <x v="0"/>
    <x v="0"/>
    <n v="680.39999999999986"/>
    <n v="1417.5"/>
    <x v="0"/>
  </r>
  <r>
    <n v="1061"/>
    <x v="23"/>
    <x v="2"/>
    <x v="2"/>
    <x v="0"/>
    <n v="0"/>
    <n v="0"/>
    <x v="0"/>
    <n v="0"/>
    <x v="20"/>
    <n v="21"/>
    <n v="0"/>
    <x v="37"/>
    <x v="0"/>
    <x v="55"/>
    <x v="53"/>
    <n v="0"/>
    <x v="59"/>
    <n v="0"/>
    <x v="5"/>
    <x v="0"/>
    <x v="4"/>
    <x v="3"/>
    <x v="0"/>
    <x v="4"/>
    <n v="0"/>
    <n v="0"/>
    <x v="10"/>
  </r>
  <r>
    <n v="1062"/>
    <x v="24"/>
    <x v="3"/>
    <x v="2"/>
    <x v="1"/>
    <n v="0"/>
    <n v="0"/>
    <x v="0"/>
    <n v="0"/>
    <x v="9"/>
    <n v="49"/>
    <n v="0"/>
    <x v="37"/>
    <x v="0"/>
    <x v="55"/>
    <x v="53"/>
    <n v="0"/>
    <x v="59"/>
    <n v="0"/>
    <x v="5"/>
    <x v="0"/>
    <x v="4"/>
    <x v="3"/>
    <x v="0"/>
    <x v="4"/>
    <n v="0"/>
    <n v="0"/>
    <x v="10"/>
  </r>
  <r>
    <n v="1063"/>
    <x v="25"/>
    <x v="4"/>
    <x v="2"/>
    <x v="1"/>
    <n v="546"/>
    <n v="546"/>
    <x v="13"/>
    <n v="1049.9999999999998"/>
    <x v="0"/>
    <n v="209"/>
    <n v="702"/>
    <x v="12"/>
    <x v="0"/>
    <x v="71"/>
    <x v="41"/>
    <n v="15724.800000000001"/>
    <x v="75"/>
    <n v="1696"/>
    <x v="0"/>
    <x v="0"/>
    <x v="0"/>
    <x v="0"/>
    <x v="0"/>
    <x v="0"/>
    <n v="680.39999999999986"/>
    <n v="1417.5"/>
    <x v="0"/>
  </r>
  <r>
    <n v="1064"/>
    <x v="26"/>
    <x v="5"/>
    <x v="2"/>
    <x v="0"/>
    <n v="231"/>
    <n v="231"/>
    <x v="14"/>
    <n v="420"/>
    <x v="0"/>
    <n v="149"/>
    <n v="372"/>
    <x v="32"/>
    <x v="0"/>
    <x v="72"/>
    <x v="69"/>
    <n v="11342.1"/>
    <x v="76"/>
    <n v="568"/>
    <x v="0"/>
    <x v="0"/>
    <x v="0"/>
    <x v="0"/>
    <x v="0"/>
    <x v="0"/>
    <n v="680.39999999999986"/>
    <n v="1417.5"/>
    <x v="0"/>
  </r>
  <r>
    <n v="1065"/>
    <x v="27"/>
    <x v="6"/>
    <x v="2"/>
    <x v="1"/>
    <n v="735"/>
    <n v="735"/>
    <x v="15"/>
    <n v="1049.9999999999998"/>
    <x v="0"/>
    <n v="88"/>
    <n v="806"/>
    <x v="9"/>
    <x v="0"/>
    <x v="73"/>
    <x v="50"/>
    <n v="36088.5"/>
    <x v="77"/>
    <n v="544"/>
    <x v="0"/>
    <x v="0"/>
    <x v="0"/>
    <x v="0"/>
    <x v="0"/>
    <x v="0"/>
    <n v="680.39999999999986"/>
    <n v="1417.5"/>
    <x v="0"/>
  </r>
  <r>
    <n v="1066"/>
    <x v="28"/>
    <x v="0"/>
    <x v="2"/>
    <x v="0"/>
    <n v="247"/>
    <n v="247"/>
    <x v="16"/>
    <n v="420"/>
    <x v="0"/>
    <n v="158"/>
    <n v="396"/>
    <x v="7"/>
    <x v="0"/>
    <x v="74"/>
    <x v="70"/>
    <n v="12127.7"/>
    <x v="78"/>
    <n v="639"/>
    <x v="0"/>
    <x v="0"/>
    <x v="0"/>
    <x v="0"/>
    <x v="0"/>
    <x v="0"/>
    <n v="680.39999999999986"/>
    <n v="1417.5"/>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n v="1009"/>
    <n v="45023"/>
    <x v="0"/>
    <x v="0"/>
    <x v="0"/>
    <n v="297"/>
    <n v="297"/>
    <n v="0"/>
    <n v="350"/>
    <x v="0"/>
    <n v="0"/>
    <n v="276"/>
    <n v="21"/>
    <n v="0"/>
    <n v="0.92929292929292928"/>
    <n v="19596"/>
    <n v="14582.7"/>
    <n v="5013.2999999999993"/>
    <n v="1491"/>
    <n v="5"/>
    <n v="0"/>
    <n v="4"/>
    <n v="1"/>
    <n v="0"/>
    <n v="982.80000000000007"/>
    <n v="226.79999999999998"/>
    <n v="1209.6000000000001"/>
    <n v="1209.6000000000001"/>
  </r>
  <r>
    <n v="1010"/>
    <n v="45024"/>
    <x v="1"/>
    <x v="0"/>
    <x v="1"/>
    <n v="953"/>
    <n v="883"/>
    <n v="0"/>
    <n v="874.99999999999989"/>
    <x v="1"/>
    <n v="0"/>
    <n v="856"/>
    <n v="27"/>
    <n v="70"/>
    <n v="0.9694224235560589"/>
    <n v="27392"/>
    <n v="27446.400000000001"/>
    <n v="-54.400000000001455"/>
    <n v="864"/>
    <n v="5"/>
    <n v="0"/>
    <n v="4"/>
    <n v="1"/>
    <n v="0"/>
    <n v="982.80000000000007"/>
    <n v="226.79999999999998"/>
    <n v="1209.6000000000001"/>
    <n v="1209.6000000000001"/>
  </r>
  <r>
    <n v="1013"/>
    <n v="45027"/>
    <x v="2"/>
    <x v="0"/>
    <x v="0"/>
    <n v="385"/>
    <n v="285"/>
    <n v="0"/>
    <n v="350"/>
    <x v="2"/>
    <n v="0"/>
    <n v="279"/>
    <n v="6"/>
    <n v="100"/>
    <n v="0.97894736842105268"/>
    <n v="19809"/>
    <n v="18903.5"/>
    <n v="905.5"/>
    <n v="426"/>
    <n v="4"/>
    <n v="0"/>
    <n v="3"/>
    <n v="1"/>
    <n v="0"/>
    <n v="737.10000000000014"/>
    <n v="226.79999999999998"/>
    <n v="963.90000000000009"/>
    <n v="963.90000000000009"/>
  </r>
  <r>
    <n v="1014"/>
    <n v="45028"/>
    <x v="3"/>
    <x v="0"/>
    <x v="1"/>
    <n v="752"/>
    <n v="752"/>
    <n v="0"/>
    <n v="874.99999999999989"/>
    <x v="0"/>
    <n v="0"/>
    <n v="729"/>
    <n v="23"/>
    <n v="0"/>
    <n v="0.96941489361702127"/>
    <n v="23328"/>
    <n v="21657.600000000002"/>
    <n v="1670.3999999999978"/>
    <n v="736"/>
    <n v="5"/>
    <n v="0"/>
    <n v="3"/>
    <n v="2"/>
    <n v="0"/>
    <n v="737.10000000000014"/>
    <n v="453.59999999999997"/>
    <n v="1190.7"/>
    <n v="1190.7"/>
  </r>
  <r>
    <n v="1015"/>
    <n v="45029"/>
    <x v="4"/>
    <x v="0"/>
    <x v="1"/>
    <n v="953"/>
    <n v="866"/>
    <n v="0"/>
    <n v="874.99999999999989"/>
    <x v="3"/>
    <n v="0"/>
    <n v="822"/>
    <n v="44"/>
    <n v="87"/>
    <n v="0.94919168591224024"/>
    <n v="26304"/>
    <n v="27446.400000000001"/>
    <n v="-1142.4000000000015"/>
    <n v="1408"/>
    <n v="5"/>
    <n v="0"/>
    <n v="3"/>
    <n v="2"/>
    <n v="0"/>
    <n v="737.10000000000014"/>
    <n v="453.59999999999997"/>
    <n v="1190.7"/>
    <n v="1190.7"/>
  </r>
  <r>
    <n v="1016"/>
    <n v="45030"/>
    <x v="0"/>
    <x v="0"/>
    <x v="0"/>
    <n v="322"/>
    <n v="322"/>
    <n v="0"/>
    <n v="350"/>
    <x v="0"/>
    <n v="0"/>
    <n v="299"/>
    <n v="23"/>
    <n v="0"/>
    <n v="0.9285714285714286"/>
    <n v="21229"/>
    <n v="15810.2"/>
    <n v="5418.7999999999993"/>
    <n v="1633"/>
    <n v="5"/>
    <n v="0"/>
    <n v="3"/>
    <n v="2"/>
    <n v="0"/>
    <n v="737.10000000000014"/>
    <n v="453.59999999999997"/>
    <n v="1190.7"/>
    <n v="1190.7"/>
  </r>
  <r>
    <n v="1017"/>
    <n v="45031"/>
    <x v="1"/>
    <x v="0"/>
    <x v="0"/>
    <n v="416"/>
    <n v="343"/>
    <n v="0"/>
    <n v="350"/>
    <x v="4"/>
    <n v="0"/>
    <n v="325"/>
    <n v="18"/>
    <n v="73"/>
    <n v="0.94752186588921283"/>
    <n v="23075"/>
    <n v="20425.600000000002"/>
    <n v="2649.3999999999978"/>
    <n v="1278"/>
    <n v="5"/>
    <n v="0"/>
    <n v="4"/>
    <n v="1"/>
    <n v="0"/>
    <n v="982.80000000000007"/>
    <n v="226.79999999999998"/>
    <n v="1209.6000000000001"/>
    <n v="1209.6000000000001"/>
  </r>
  <r>
    <n v="1020"/>
    <n v="45034"/>
    <x v="2"/>
    <x v="0"/>
    <x v="0"/>
    <n v="329"/>
    <n v="329"/>
    <n v="0"/>
    <n v="350"/>
    <x v="0"/>
    <n v="0"/>
    <n v="312"/>
    <n v="17"/>
    <n v="0"/>
    <n v="0.94832826747720367"/>
    <n v="22152"/>
    <n v="16153.9"/>
    <n v="5998.1"/>
    <n v="1207"/>
    <n v="5"/>
    <n v="0"/>
    <n v="4"/>
    <n v="1"/>
    <n v="0"/>
    <n v="982.80000000000007"/>
    <n v="226.79999999999998"/>
    <n v="1209.6000000000001"/>
    <n v="1209.6000000000001"/>
  </r>
  <r>
    <n v="1021"/>
    <n v="45035"/>
    <x v="3"/>
    <x v="0"/>
    <x v="1"/>
    <n v="770"/>
    <n v="770"/>
    <n v="0"/>
    <n v="874.99999999999989"/>
    <x v="0"/>
    <n v="0"/>
    <n v="731"/>
    <n v="39"/>
    <n v="0"/>
    <n v="0.94935064935064939"/>
    <n v="23392"/>
    <n v="22176"/>
    <n v="1216"/>
    <n v="1248"/>
    <n v="5"/>
    <n v="0"/>
    <n v="3"/>
    <n v="2"/>
    <n v="0"/>
    <n v="737.10000000000014"/>
    <n v="453.59999999999997"/>
    <n v="1190.7"/>
    <n v="1190.7"/>
  </r>
  <r>
    <n v="1022"/>
    <n v="45036"/>
    <x v="4"/>
    <x v="0"/>
    <x v="1"/>
    <n v="770"/>
    <n v="770"/>
    <n v="0"/>
    <n v="874.99999999999989"/>
    <x v="0"/>
    <n v="0"/>
    <n v="716"/>
    <n v="54"/>
    <n v="0"/>
    <n v="0.92987012987012985"/>
    <n v="22912"/>
    <n v="22176"/>
    <n v="736"/>
    <n v="1728"/>
    <n v="5"/>
    <n v="0"/>
    <n v="4"/>
    <n v="1"/>
    <n v="0"/>
    <n v="982.80000000000007"/>
    <n v="226.79999999999998"/>
    <n v="1209.6000000000001"/>
    <n v="1209.6000000000001"/>
  </r>
  <r>
    <n v="1023"/>
    <n v="45037"/>
    <x v="0"/>
    <x v="0"/>
    <x v="0"/>
    <n v="332"/>
    <n v="332"/>
    <n v="0"/>
    <n v="350"/>
    <x v="0"/>
    <n v="0"/>
    <n v="325"/>
    <n v="7"/>
    <n v="0"/>
    <n v="0.97891566265060237"/>
    <n v="23075"/>
    <n v="16301.2"/>
    <n v="6773.7999999999993"/>
    <n v="497"/>
    <n v="5"/>
    <n v="1"/>
    <n v="4"/>
    <n v="0"/>
    <n v="170.1"/>
    <n v="982.80000000000007"/>
    <n v="0"/>
    <n v="1152.9000000000001"/>
    <n v="1152.9000000000001"/>
  </r>
  <r>
    <n v="1024"/>
    <n v="45038"/>
    <x v="1"/>
    <x v="0"/>
    <x v="0"/>
    <n v="350"/>
    <n v="332"/>
    <n v="0"/>
    <n v="350"/>
    <x v="5"/>
    <n v="0"/>
    <n v="312"/>
    <n v="20"/>
    <n v="18"/>
    <n v="0.93975903614457834"/>
    <n v="22152"/>
    <n v="17185"/>
    <n v="4967"/>
    <n v="1420"/>
    <n v="5"/>
    <n v="0"/>
    <n v="3"/>
    <n v="2"/>
    <n v="0"/>
    <n v="737.10000000000014"/>
    <n v="453.59999999999997"/>
    <n v="1190.7"/>
    <n v="1190.7"/>
  </r>
  <r>
    <n v="1027"/>
    <n v="45041"/>
    <x v="2"/>
    <x v="0"/>
    <x v="1"/>
    <n v="822"/>
    <n v="822"/>
    <n v="0"/>
    <n v="874.99999999999989"/>
    <x v="0"/>
    <n v="0"/>
    <n v="805"/>
    <n v="17"/>
    <n v="0"/>
    <n v="0.97931873479318732"/>
    <n v="25760"/>
    <n v="23673.600000000002"/>
    <n v="2086.3999999999978"/>
    <n v="544"/>
    <n v="5"/>
    <n v="0"/>
    <n v="3"/>
    <n v="2"/>
    <n v="0"/>
    <n v="737.10000000000014"/>
    <n v="453.59999999999997"/>
    <n v="1190.7"/>
    <n v="1190.7"/>
  </r>
  <r>
    <n v="1028"/>
    <n v="45042"/>
    <x v="3"/>
    <x v="0"/>
    <x v="1"/>
    <n v="717"/>
    <n v="717"/>
    <n v="0"/>
    <n v="874.99999999999989"/>
    <x v="0"/>
    <n v="0"/>
    <n v="702"/>
    <n v="15"/>
    <n v="0"/>
    <n v="0.97907949790794979"/>
    <n v="22464"/>
    <n v="20649.600000000002"/>
    <n v="1814.3999999999978"/>
    <n v="480"/>
    <n v="4"/>
    <n v="0"/>
    <n v="3"/>
    <n v="1"/>
    <n v="0"/>
    <n v="737.10000000000014"/>
    <n v="226.79999999999998"/>
    <n v="963.90000000000009"/>
    <n v="963.90000000000009"/>
  </r>
  <r>
    <n v="1029"/>
    <n v="45043"/>
    <x v="4"/>
    <x v="0"/>
    <x v="0"/>
    <n v="346"/>
    <n v="332"/>
    <n v="0"/>
    <n v="350"/>
    <x v="6"/>
    <n v="0"/>
    <n v="318"/>
    <n v="14"/>
    <n v="14"/>
    <n v="0.95783132530120485"/>
    <n v="22578"/>
    <n v="16988.600000000002"/>
    <n v="5589.3999999999978"/>
    <n v="994"/>
    <n v="5"/>
    <n v="0"/>
    <n v="3"/>
    <n v="2"/>
    <n v="0"/>
    <n v="737.10000000000014"/>
    <n v="453.59999999999997"/>
    <n v="1190.7"/>
    <n v="1190.7"/>
  </r>
  <r>
    <n v="1030"/>
    <n v="45044"/>
    <x v="0"/>
    <x v="0"/>
    <x v="0"/>
    <n v="301"/>
    <n v="301"/>
    <n v="0"/>
    <n v="350"/>
    <x v="0"/>
    <n v="0"/>
    <n v="291"/>
    <n v="10"/>
    <n v="0"/>
    <n v="0.96677740863787376"/>
    <n v="20661"/>
    <n v="14779.1"/>
    <n v="5881.9"/>
    <n v="710"/>
    <n v="5"/>
    <n v="0"/>
    <n v="4"/>
    <n v="1"/>
    <n v="0"/>
    <n v="982.80000000000007"/>
    <n v="226.79999999999998"/>
    <n v="1209.6000000000001"/>
    <n v="1209.6000000000001"/>
  </r>
  <r>
    <n v="1031"/>
    <n v="45045"/>
    <x v="1"/>
    <x v="0"/>
    <x v="1"/>
    <n v="761"/>
    <n v="672"/>
    <n v="0"/>
    <n v="874.99999999999989"/>
    <x v="7"/>
    <n v="0"/>
    <n v="658"/>
    <n v="14"/>
    <n v="89"/>
    <n v="0.97916666666666663"/>
    <n v="21056"/>
    <n v="21916.799999999999"/>
    <n v="-860.79999999999927"/>
    <n v="448"/>
    <n v="4"/>
    <n v="0"/>
    <n v="3"/>
    <n v="1"/>
    <n v="0"/>
    <n v="737.10000000000014"/>
    <n v="226.79999999999998"/>
    <n v="963.90000000000009"/>
    <n v="963.90000000000009"/>
  </r>
  <r>
    <n v="1034"/>
    <n v="45048"/>
    <x v="2"/>
    <x v="0"/>
    <x v="1"/>
    <n v="840"/>
    <n v="831"/>
    <n v="0"/>
    <n v="874.99999999999989"/>
    <x v="8"/>
    <n v="0"/>
    <n v="797"/>
    <n v="34"/>
    <n v="9"/>
    <n v="0.95908543922984357"/>
    <n v="25504"/>
    <n v="24192"/>
    <n v="1312"/>
    <n v="1088"/>
    <n v="5"/>
    <n v="0"/>
    <n v="4"/>
    <n v="1"/>
    <n v="0"/>
    <n v="982.80000000000007"/>
    <n v="226.79999999999998"/>
    <n v="1209.6000000000001"/>
    <n v="1209.6000000000001"/>
  </r>
  <r>
    <n v="1035"/>
    <n v="45049"/>
    <x v="3"/>
    <x v="0"/>
    <x v="1"/>
    <n v="1050"/>
    <n v="901"/>
    <n v="0"/>
    <n v="874.99999999999989"/>
    <x v="9"/>
    <n v="0"/>
    <n v="837"/>
    <n v="64"/>
    <n v="149"/>
    <n v="0.9289678135405105"/>
    <n v="26784"/>
    <n v="30240"/>
    <n v="-3456"/>
    <n v="2048"/>
    <n v="5"/>
    <n v="0"/>
    <n v="3"/>
    <n v="2"/>
    <n v="0"/>
    <n v="737.10000000000014"/>
    <n v="453.59999999999997"/>
    <n v="1190.7"/>
    <n v="1190.7"/>
  </r>
  <r>
    <n v="1036"/>
    <n v="45050"/>
    <x v="4"/>
    <x v="0"/>
    <x v="1"/>
    <n v="945"/>
    <n v="857"/>
    <n v="0"/>
    <n v="874.99999999999989"/>
    <x v="10"/>
    <n v="0"/>
    <n v="814"/>
    <n v="43"/>
    <n v="88"/>
    <n v="0.94982497082847139"/>
    <n v="26048"/>
    <n v="27216"/>
    <n v="-1168"/>
    <n v="1376"/>
    <n v="5"/>
    <n v="0"/>
    <n v="4"/>
    <n v="1"/>
    <n v="0"/>
    <n v="982.80000000000007"/>
    <n v="226.79999999999998"/>
    <n v="1209.6000000000001"/>
    <n v="1209.6000000000001"/>
  </r>
  <r>
    <n v="1037"/>
    <n v="45051"/>
    <x v="0"/>
    <x v="0"/>
    <x v="1"/>
    <n v="831"/>
    <n v="831"/>
    <n v="0"/>
    <n v="874.99999999999989"/>
    <x v="0"/>
    <n v="0"/>
    <n v="806"/>
    <n v="25"/>
    <n v="0"/>
    <n v="0.96991576413959091"/>
    <n v="25792"/>
    <n v="23932.799999999999"/>
    <n v="1859.2000000000007"/>
    <n v="800"/>
    <n v="5"/>
    <n v="0"/>
    <n v="4"/>
    <n v="1"/>
    <n v="0"/>
    <n v="982.80000000000007"/>
    <n v="226.79999999999998"/>
    <n v="1209.6000000000001"/>
    <n v="1209.600000000000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n v="1009"/>
    <x v="0"/>
    <x v="0"/>
    <x v="0"/>
    <x v="0"/>
    <x v="0"/>
    <n v="297"/>
    <n v="0"/>
    <x v="0"/>
    <n v="0"/>
    <n v="0"/>
    <n v="276"/>
    <n v="21"/>
    <n v="0"/>
    <x v="0"/>
    <n v="19596"/>
    <n v="14582.7"/>
    <n v="5013.2999999999993"/>
    <n v="1491"/>
    <n v="5"/>
    <x v="0"/>
    <x v="0"/>
    <x v="0"/>
    <n v="0"/>
    <n v="982.80000000000007"/>
    <n v="226.79999999999998"/>
    <n v="1209.6000000000001"/>
    <x v="0"/>
  </r>
  <r>
    <n v="1010"/>
    <x v="1"/>
    <x v="1"/>
    <x v="0"/>
    <x v="1"/>
    <x v="1"/>
    <n v="883"/>
    <n v="0"/>
    <x v="1"/>
    <n v="70"/>
    <n v="0"/>
    <n v="856"/>
    <n v="27"/>
    <n v="70"/>
    <x v="1"/>
    <n v="27392"/>
    <n v="27446.400000000001"/>
    <n v="-54.400000000001455"/>
    <n v="864"/>
    <n v="5"/>
    <x v="0"/>
    <x v="0"/>
    <x v="0"/>
    <n v="0"/>
    <n v="982.80000000000007"/>
    <n v="226.79999999999998"/>
    <n v="1209.6000000000001"/>
    <x v="0"/>
  </r>
  <r>
    <n v="1013"/>
    <x v="2"/>
    <x v="2"/>
    <x v="0"/>
    <x v="0"/>
    <x v="2"/>
    <n v="285"/>
    <n v="0"/>
    <x v="0"/>
    <n v="100"/>
    <n v="0"/>
    <n v="279"/>
    <n v="6"/>
    <n v="100"/>
    <x v="2"/>
    <n v="19809"/>
    <n v="18903.5"/>
    <n v="905.5"/>
    <n v="426"/>
    <n v="4"/>
    <x v="0"/>
    <x v="1"/>
    <x v="0"/>
    <n v="0"/>
    <n v="737.10000000000014"/>
    <n v="226.79999999999998"/>
    <n v="963.90000000000009"/>
    <x v="1"/>
  </r>
  <r>
    <n v="1014"/>
    <x v="3"/>
    <x v="3"/>
    <x v="0"/>
    <x v="1"/>
    <x v="3"/>
    <n v="752"/>
    <n v="0"/>
    <x v="1"/>
    <n v="0"/>
    <n v="0"/>
    <n v="729"/>
    <n v="23"/>
    <n v="0"/>
    <x v="3"/>
    <n v="23328"/>
    <n v="21657.600000000002"/>
    <n v="1670.3999999999978"/>
    <n v="736"/>
    <n v="5"/>
    <x v="0"/>
    <x v="1"/>
    <x v="1"/>
    <n v="0"/>
    <n v="737.10000000000014"/>
    <n v="453.59999999999997"/>
    <n v="1190.7"/>
    <x v="2"/>
  </r>
  <r>
    <n v="1015"/>
    <x v="4"/>
    <x v="4"/>
    <x v="0"/>
    <x v="1"/>
    <x v="1"/>
    <n v="866"/>
    <n v="0"/>
    <x v="1"/>
    <n v="87"/>
    <n v="0"/>
    <n v="822"/>
    <n v="44"/>
    <n v="87"/>
    <x v="4"/>
    <n v="26304"/>
    <n v="27446.400000000001"/>
    <n v="-1142.4000000000015"/>
    <n v="1408"/>
    <n v="5"/>
    <x v="0"/>
    <x v="1"/>
    <x v="1"/>
    <n v="0"/>
    <n v="737.10000000000014"/>
    <n v="453.59999999999997"/>
    <n v="1190.7"/>
    <x v="2"/>
  </r>
  <r>
    <n v="1016"/>
    <x v="5"/>
    <x v="0"/>
    <x v="0"/>
    <x v="0"/>
    <x v="4"/>
    <n v="322"/>
    <n v="0"/>
    <x v="0"/>
    <n v="0"/>
    <n v="0"/>
    <n v="299"/>
    <n v="23"/>
    <n v="0"/>
    <x v="5"/>
    <n v="21229"/>
    <n v="15810.2"/>
    <n v="5418.7999999999993"/>
    <n v="1633"/>
    <n v="5"/>
    <x v="0"/>
    <x v="1"/>
    <x v="1"/>
    <n v="0"/>
    <n v="737.10000000000014"/>
    <n v="453.59999999999997"/>
    <n v="1190.7"/>
    <x v="2"/>
  </r>
  <r>
    <n v="1017"/>
    <x v="6"/>
    <x v="1"/>
    <x v="0"/>
    <x v="0"/>
    <x v="5"/>
    <n v="343"/>
    <n v="0"/>
    <x v="0"/>
    <n v="73"/>
    <n v="0"/>
    <n v="325"/>
    <n v="18"/>
    <n v="73"/>
    <x v="6"/>
    <n v="23075"/>
    <n v="20425.600000000002"/>
    <n v="2649.3999999999978"/>
    <n v="1278"/>
    <n v="5"/>
    <x v="0"/>
    <x v="0"/>
    <x v="0"/>
    <n v="0"/>
    <n v="982.80000000000007"/>
    <n v="226.79999999999998"/>
    <n v="1209.6000000000001"/>
    <x v="0"/>
  </r>
  <r>
    <n v="1020"/>
    <x v="7"/>
    <x v="2"/>
    <x v="0"/>
    <x v="0"/>
    <x v="6"/>
    <n v="329"/>
    <n v="0"/>
    <x v="0"/>
    <n v="0"/>
    <n v="0"/>
    <n v="312"/>
    <n v="17"/>
    <n v="0"/>
    <x v="7"/>
    <n v="22152"/>
    <n v="16153.9"/>
    <n v="5998.1"/>
    <n v="1207"/>
    <n v="5"/>
    <x v="0"/>
    <x v="0"/>
    <x v="0"/>
    <n v="0"/>
    <n v="982.80000000000007"/>
    <n v="226.79999999999998"/>
    <n v="1209.6000000000001"/>
    <x v="0"/>
  </r>
  <r>
    <n v="1021"/>
    <x v="8"/>
    <x v="3"/>
    <x v="0"/>
    <x v="1"/>
    <x v="7"/>
    <n v="770"/>
    <n v="0"/>
    <x v="1"/>
    <n v="0"/>
    <n v="0"/>
    <n v="731"/>
    <n v="39"/>
    <n v="0"/>
    <x v="8"/>
    <n v="23392"/>
    <n v="22176"/>
    <n v="1216"/>
    <n v="1248"/>
    <n v="5"/>
    <x v="0"/>
    <x v="1"/>
    <x v="1"/>
    <n v="0"/>
    <n v="737.10000000000014"/>
    <n v="453.59999999999997"/>
    <n v="1190.7"/>
    <x v="2"/>
  </r>
  <r>
    <n v="1022"/>
    <x v="9"/>
    <x v="4"/>
    <x v="0"/>
    <x v="1"/>
    <x v="7"/>
    <n v="770"/>
    <n v="0"/>
    <x v="1"/>
    <n v="0"/>
    <n v="0"/>
    <n v="716"/>
    <n v="54"/>
    <n v="0"/>
    <x v="9"/>
    <n v="22912"/>
    <n v="22176"/>
    <n v="736"/>
    <n v="1728"/>
    <n v="5"/>
    <x v="0"/>
    <x v="0"/>
    <x v="0"/>
    <n v="0"/>
    <n v="982.80000000000007"/>
    <n v="226.79999999999998"/>
    <n v="1209.6000000000001"/>
    <x v="0"/>
  </r>
  <r>
    <n v="1023"/>
    <x v="10"/>
    <x v="0"/>
    <x v="0"/>
    <x v="0"/>
    <x v="8"/>
    <n v="332"/>
    <n v="0"/>
    <x v="0"/>
    <n v="0"/>
    <n v="0"/>
    <n v="325"/>
    <n v="7"/>
    <n v="0"/>
    <x v="10"/>
    <n v="23075"/>
    <n v="16301.2"/>
    <n v="6773.7999999999993"/>
    <n v="497"/>
    <n v="5"/>
    <x v="1"/>
    <x v="0"/>
    <x v="2"/>
    <n v="170.1"/>
    <n v="982.80000000000007"/>
    <n v="0"/>
    <n v="1152.9000000000001"/>
    <x v="3"/>
  </r>
  <r>
    <n v="1024"/>
    <x v="11"/>
    <x v="1"/>
    <x v="0"/>
    <x v="0"/>
    <x v="9"/>
    <n v="332"/>
    <n v="0"/>
    <x v="0"/>
    <n v="18"/>
    <n v="0"/>
    <n v="312"/>
    <n v="20"/>
    <n v="18"/>
    <x v="11"/>
    <n v="22152"/>
    <n v="17185"/>
    <n v="4967"/>
    <n v="1420"/>
    <n v="5"/>
    <x v="0"/>
    <x v="1"/>
    <x v="1"/>
    <n v="0"/>
    <n v="737.10000000000014"/>
    <n v="453.59999999999997"/>
    <n v="1190.7"/>
    <x v="2"/>
  </r>
  <r>
    <n v="1027"/>
    <x v="12"/>
    <x v="2"/>
    <x v="0"/>
    <x v="1"/>
    <x v="10"/>
    <n v="822"/>
    <n v="0"/>
    <x v="1"/>
    <n v="0"/>
    <n v="0"/>
    <n v="805"/>
    <n v="17"/>
    <n v="0"/>
    <x v="12"/>
    <n v="25760"/>
    <n v="23673.600000000002"/>
    <n v="2086.3999999999978"/>
    <n v="544"/>
    <n v="5"/>
    <x v="0"/>
    <x v="1"/>
    <x v="1"/>
    <n v="0"/>
    <n v="737.10000000000014"/>
    <n v="453.59999999999997"/>
    <n v="1190.7"/>
    <x v="2"/>
  </r>
  <r>
    <n v="1028"/>
    <x v="13"/>
    <x v="3"/>
    <x v="0"/>
    <x v="1"/>
    <x v="11"/>
    <n v="717"/>
    <n v="0"/>
    <x v="1"/>
    <n v="0"/>
    <n v="0"/>
    <n v="702"/>
    <n v="15"/>
    <n v="0"/>
    <x v="13"/>
    <n v="22464"/>
    <n v="20649.600000000002"/>
    <n v="1814.3999999999978"/>
    <n v="480"/>
    <n v="4"/>
    <x v="0"/>
    <x v="1"/>
    <x v="0"/>
    <n v="0"/>
    <n v="737.10000000000014"/>
    <n v="226.79999999999998"/>
    <n v="963.90000000000009"/>
    <x v="1"/>
  </r>
  <r>
    <n v="1029"/>
    <x v="14"/>
    <x v="4"/>
    <x v="0"/>
    <x v="0"/>
    <x v="12"/>
    <n v="332"/>
    <n v="0"/>
    <x v="0"/>
    <n v="14"/>
    <n v="0"/>
    <n v="318"/>
    <n v="14"/>
    <n v="14"/>
    <x v="14"/>
    <n v="22578"/>
    <n v="16988.600000000002"/>
    <n v="5589.3999999999978"/>
    <n v="994"/>
    <n v="5"/>
    <x v="0"/>
    <x v="1"/>
    <x v="1"/>
    <n v="0"/>
    <n v="737.10000000000014"/>
    <n v="453.59999999999997"/>
    <n v="1190.7"/>
    <x v="2"/>
  </r>
  <r>
    <n v="1030"/>
    <x v="15"/>
    <x v="0"/>
    <x v="0"/>
    <x v="0"/>
    <x v="13"/>
    <n v="301"/>
    <n v="0"/>
    <x v="0"/>
    <n v="0"/>
    <n v="0"/>
    <n v="291"/>
    <n v="10"/>
    <n v="0"/>
    <x v="15"/>
    <n v="20661"/>
    <n v="14779.1"/>
    <n v="5881.9"/>
    <n v="710"/>
    <n v="5"/>
    <x v="0"/>
    <x v="0"/>
    <x v="0"/>
    <n v="0"/>
    <n v="982.80000000000007"/>
    <n v="226.79999999999998"/>
    <n v="1209.6000000000001"/>
    <x v="0"/>
  </r>
  <r>
    <n v="1031"/>
    <x v="16"/>
    <x v="1"/>
    <x v="0"/>
    <x v="1"/>
    <x v="14"/>
    <n v="672"/>
    <n v="0"/>
    <x v="1"/>
    <n v="89"/>
    <n v="0"/>
    <n v="658"/>
    <n v="14"/>
    <n v="89"/>
    <x v="16"/>
    <n v="21056"/>
    <n v="21916.799999999999"/>
    <n v="-860.79999999999927"/>
    <n v="448"/>
    <n v="4"/>
    <x v="0"/>
    <x v="1"/>
    <x v="0"/>
    <n v="0"/>
    <n v="737.10000000000014"/>
    <n v="226.79999999999998"/>
    <n v="963.90000000000009"/>
    <x v="1"/>
  </r>
  <r>
    <n v="1034"/>
    <x v="17"/>
    <x v="2"/>
    <x v="0"/>
    <x v="1"/>
    <x v="15"/>
    <n v="831"/>
    <n v="0"/>
    <x v="1"/>
    <n v="9"/>
    <n v="0"/>
    <n v="797"/>
    <n v="34"/>
    <n v="9"/>
    <x v="17"/>
    <n v="25504"/>
    <n v="24192"/>
    <n v="1312"/>
    <n v="1088"/>
    <n v="5"/>
    <x v="0"/>
    <x v="0"/>
    <x v="0"/>
    <n v="0"/>
    <n v="982.80000000000007"/>
    <n v="226.79999999999998"/>
    <n v="1209.6000000000001"/>
    <x v="0"/>
  </r>
  <r>
    <n v="1035"/>
    <x v="18"/>
    <x v="3"/>
    <x v="0"/>
    <x v="1"/>
    <x v="16"/>
    <n v="901"/>
    <n v="0"/>
    <x v="1"/>
    <n v="149"/>
    <n v="0"/>
    <n v="837"/>
    <n v="64"/>
    <n v="149"/>
    <x v="18"/>
    <n v="26784"/>
    <n v="30240"/>
    <n v="-3456"/>
    <n v="2048"/>
    <n v="5"/>
    <x v="0"/>
    <x v="1"/>
    <x v="1"/>
    <n v="0"/>
    <n v="737.10000000000014"/>
    <n v="453.59999999999997"/>
    <n v="1190.7"/>
    <x v="2"/>
  </r>
  <r>
    <n v="1036"/>
    <x v="19"/>
    <x v="4"/>
    <x v="0"/>
    <x v="1"/>
    <x v="17"/>
    <n v="857"/>
    <n v="0"/>
    <x v="1"/>
    <n v="88"/>
    <n v="0"/>
    <n v="814"/>
    <n v="43"/>
    <n v="88"/>
    <x v="19"/>
    <n v="26048"/>
    <n v="27216"/>
    <n v="-1168"/>
    <n v="1376"/>
    <n v="5"/>
    <x v="0"/>
    <x v="0"/>
    <x v="0"/>
    <n v="0"/>
    <n v="982.80000000000007"/>
    <n v="226.79999999999998"/>
    <n v="1209.6000000000001"/>
    <x v="0"/>
  </r>
  <r>
    <n v="1037"/>
    <x v="20"/>
    <x v="0"/>
    <x v="0"/>
    <x v="1"/>
    <x v="18"/>
    <n v="831"/>
    <n v="0"/>
    <x v="1"/>
    <n v="0"/>
    <n v="0"/>
    <n v="806"/>
    <n v="25"/>
    <n v="0"/>
    <x v="20"/>
    <n v="25792"/>
    <n v="23932.799999999999"/>
    <n v="1859.2000000000007"/>
    <n v="800"/>
    <n v="5"/>
    <x v="0"/>
    <x v="0"/>
    <x v="0"/>
    <n v="0"/>
    <n v="982.80000000000007"/>
    <n v="226.79999999999998"/>
    <n v="1209.600000000000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FAE9EA-8EE1-4122-A129-6906915ACC7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B13" firstHeaderRow="1" firstDataRow="1" firstDataCol="1" rowPageCount="3" colPageCount="1"/>
  <pivotFields count="28">
    <pivotField showAll="0"/>
    <pivotField showAll="0"/>
    <pivotField axis="axisPage" showAll="0">
      <items count="6">
        <item x="2"/>
        <item x="3"/>
        <item x="4"/>
        <item x="0"/>
        <item x="1"/>
        <item t="default"/>
      </items>
    </pivotField>
    <pivotField axis="axisPage" showAll="0">
      <items count="2">
        <item x="0"/>
        <item t="default"/>
      </items>
    </pivotField>
    <pivotField axis="axisPage" multipleItemSelectionAllowed="1" showAll="0">
      <items count="3">
        <item x="1"/>
        <item h="1" x="0"/>
        <item t="default"/>
      </items>
    </pivotField>
    <pivotField showAll="0"/>
    <pivotField showAll="0"/>
    <pivotField showAll="0"/>
    <pivotField showAll="0"/>
    <pivotField axis="axisRow" showAll="0">
      <items count="12">
        <item x="0"/>
        <item x="8"/>
        <item x="6"/>
        <item x="5"/>
        <item x="1"/>
        <item x="4"/>
        <item x="3"/>
        <item x="10"/>
        <item x="7"/>
        <item x="2"/>
        <item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9"/>
  </rowFields>
  <rowItems count="8">
    <i>
      <x/>
    </i>
    <i>
      <x v="1"/>
    </i>
    <i>
      <x v="4"/>
    </i>
    <i>
      <x v="6"/>
    </i>
    <i>
      <x v="7"/>
    </i>
    <i>
      <x v="8"/>
    </i>
    <i>
      <x v="10"/>
    </i>
    <i t="grand">
      <x/>
    </i>
  </rowItems>
  <colItems count="1">
    <i/>
  </colItems>
  <pageFields count="3">
    <pageField fld="2" hier="-1"/>
    <pageField fld="3" hier="-1"/>
    <pageField fld="4" hier="-1"/>
  </pageFields>
  <dataFields count="1">
    <dataField name="Sum of Possible Supplier Profi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A6E852-855A-42DE-A89B-5317980240EA}" name="PivotTable6"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24" firstHeaderRow="1" firstDataRow="2" firstDataCol="1"/>
  <pivotFields count="28">
    <pivotField showAll="0"/>
    <pivotField showAll="0"/>
    <pivotField showAll="0">
      <items count="6">
        <item x="2"/>
        <item x="3"/>
        <item x="4"/>
        <item x="0"/>
        <item x="1"/>
        <item t="default"/>
      </items>
    </pivotField>
    <pivotField showAll="0"/>
    <pivotField axis="axisCol" showAll="0">
      <items count="3">
        <item x="1"/>
        <item x="0"/>
        <item t="default"/>
      </items>
    </pivotField>
    <pivotField axis="axisRow" showAll="0">
      <items count="20">
        <item x="0"/>
        <item x="13"/>
        <item x="4"/>
        <item x="6"/>
        <item x="8"/>
        <item x="12"/>
        <item x="9"/>
        <item x="2"/>
        <item x="5"/>
        <item x="11"/>
        <item x="3"/>
        <item x="14"/>
        <item x="7"/>
        <item x="10"/>
        <item x="18"/>
        <item x="15"/>
        <item x="17"/>
        <item x="1"/>
        <item x="16"/>
        <item t="default"/>
      </items>
    </pivotField>
    <pivotField showAll="0"/>
    <pivotField showAll="0"/>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0">
    <i>
      <x/>
    </i>
    <i>
      <x v="1"/>
    </i>
    <i>
      <x v="2"/>
    </i>
    <i>
      <x v="3"/>
    </i>
    <i>
      <x v="4"/>
    </i>
    <i>
      <x v="5"/>
    </i>
    <i>
      <x v="6"/>
    </i>
    <i>
      <x v="7"/>
    </i>
    <i>
      <x v="8"/>
    </i>
    <i>
      <x v="9"/>
    </i>
    <i>
      <x v="10"/>
    </i>
    <i>
      <x v="11"/>
    </i>
    <i>
      <x v="12"/>
    </i>
    <i>
      <x v="13"/>
    </i>
    <i>
      <x v="14"/>
    </i>
    <i>
      <x v="15"/>
    </i>
    <i>
      <x v="16"/>
    </i>
    <i>
      <x v="17"/>
    </i>
    <i>
      <x v="18"/>
    </i>
    <i t="grand">
      <x/>
    </i>
  </rowItems>
  <colFields count="1">
    <field x="4"/>
  </colFields>
  <colItems count="3">
    <i>
      <x/>
    </i>
    <i>
      <x v="1"/>
    </i>
    <i t="grand">
      <x/>
    </i>
  </colItems>
  <dataFields count="1">
    <dataField name="Max of Capacity" fld="8" subtotal="max" baseField="5" baseItem="0"/>
  </dataFields>
  <chartFormats count="6">
    <chartFormat chart="0" format="4" series="1">
      <pivotArea type="data" outline="0" fieldPosition="0">
        <references count="1">
          <reference field="4" count="1" selected="0">
            <x v="0"/>
          </reference>
        </references>
      </pivotArea>
    </chartFormat>
    <chartFormat chart="0" format="5" series="1">
      <pivotArea type="data" outline="0" fieldPosition="0">
        <references count="1">
          <reference field="4" count="1" selected="0">
            <x v="1"/>
          </reference>
        </references>
      </pivotArea>
    </chartFormat>
    <chartFormat chart="0" format="6" series="1">
      <pivotArea type="data" outline="0" fieldPosition="0">
        <references count="1">
          <reference field="4294967294" count="1" selected="0">
            <x v="0"/>
          </reference>
        </references>
      </pivotArea>
    </chartFormat>
    <chartFormat chart="0" format="7" series="1">
      <pivotArea type="data" outline="0" fieldPosition="0">
        <references count="2">
          <reference field="4294967294" count="1" selected="0">
            <x v="0"/>
          </reference>
          <reference field="4" count="1" selected="0">
            <x v="1"/>
          </reference>
        </references>
      </pivotArea>
    </chartFormat>
    <chartFormat chart="3" format="10" series="1">
      <pivotArea type="data" outline="0" fieldPosition="0">
        <references count="2">
          <reference field="4294967294" count="1" selected="0">
            <x v="0"/>
          </reference>
          <reference field="4" count="1" selected="0">
            <x v="0"/>
          </reference>
        </references>
      </pivotArea>
    </chartFormat>
    <chartFormat chart="3" format="1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8FF641-4DD5-45B0-9F8B-EF4380D65D15}" name="PivotTable8" cacheId="2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4:G7" firstHeaderRow="1" firstDataRow="2" firstDataCol="1"/>
  <pivotFields count="28">
    <pivotField showAll="0"/>
    <pivotField numFmtId="14"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axis="axisCol" multipleItemSelectionAllowed="1" showAll="0">
      <items count="8">
        <item h="1" x="2"/>
        <item h="1" x="3"/>
        <item x="4"/>
        <item x="5"/>
        <item x="6"/>
        <item x="0"/>
        <item x="1"/>
        <item t="default"/>
      </items>
    </pivotField>
    <pivotField axis="axisRow" multipleItemSelectionAllowed="1" showAll="0">
      <items count="4">
        <item h="1" x="0"/>
        <item x="1"/>
        <item h="1" x="2"/>
        <item t="default"/>
      </items>
    </pivotField>
    <pivotField showAll="0"/>
    <pivotField showAll="0"/>
    <pivotField showAll="0"/>
    <pivotField showAll="0"/>
    <pivotField showAll="0"/>
    <pivotField showAll="0"/>
    <pivotField showAll="0"/>
    <pivotField showAll="0"/>
    <pivotField showAll="0"/>
    <pivotField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3"/>
  </rowFields>
  <rowItems count="2">
    <i>
      <x v="1"/>
    </i>
    <i t="grand">
      <x/>
    </i>
  </rowItems>
  <colFields count="1">
    <field x="2"/>
  </colFields>
  <colItems count="6">
    <i>
      <x v="2"/>
    </i>
    <i>
      <x v="3"/>
    </i>
    <i>
      <x v="4"/>
    </i>
    <i>
      <x v="5"/>
    </i>
    <i>
      <x v="6"/>
    </i>
    <i t="grand">
      <x/>
    </i>
  </colItems>
  <dataFields count="1">
    <dataField name="Sum of Inspect Labour $ per Part" fld="27" baseField="0" baseItem="0"/>
  </dataFields>
  <chartFormats count="18">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0" series="1">
      <pivotArea type="data" outline="0" fieldPosition="0">
        <references count="2">
          <reference field="4294967294" count="1" selected="0">
            <x v="0"/>
          </reference>
          <reference field="2" count="1" selected="0">
            <x v="2"/>
          </reference>
        </references>
      </pivotArea>
    </chartFormat>
    <chartFormat chart="9" format="1" series="1">
      <pivotArea type="data" outline="0" fieldPosition="0">
        <references count="2">
          <reference field="4294967294" count="1" selected="0">
            <x v="0"/>
          </reference>
          <reference field="2" count="1" selected="0">
            <x v="3"/>
          </reference>
        </references>
      </pivotArea>
    </chartFormat>
    <chartFormat chart="9" format="2" series="1">
      <pivotArea type="data" outline="0" fieldPosition="0">
        <references count="2">
          <reference field="4294967294" count="1" selected="0">
            <x v="0"/>
          </reference>
          <reference field="2" count="1" selected="0">
            <x v="4"/>
          </reference>
        </references>
      </pivotArea>
    </chartFormat>
    <chartFormat chart="9" format="3" series="1">
      <pivotArea type="data" outline="0" fieldPosition="0">
        <references count="2">
          <reference field="4294967294" count="1" selected="0">
            <x v="0"/>
          </reference>
          <reference field="2" count="1" selected="0">
            <x v="5"/>
          </reference>
        </references>
      </pivotArea>
    </chartFormat>
    <chartFormat chart="9" format="4" series="1">
      <pivotArea type="data" outline="0" fieldPosition="0">
        <references count="2">
          <reference field="4294967294" count="1" selected="0">
            <x v="0"/>
          </reference>
          <reference field="2" count="1" selected="0">
            <x v="6"/>
          </reference>
        </references>
      </pivotArea>
    </chartFormat>
    <chartFormat chart="11" format="10" series="1">
      <pivotArea type="data" outline="0" fieldPosition="0">
        <references count="2">
          <reference field="4294967294" count="1" selected="0">
            <x v="0"/>
          </reference>
          <reference field="2" count="1" selected="0">
            <x v="2"/>
          </reference>
        </references>
      </pivotArea>
    </chartFormat>
    <chartFormat chart="11" format="11" series="1">
      <pivotArea type="data" outline="0" fieldPosition="0">
        <references count="2">
          <reference field="4294967294" count="1" selected="0">
            <x v="0"/>
          </reference>
          <reference field="2" count="1" selected="0">
            <x v="3"/>
          </reference>
        </references>
      </pivotArea>
    </chartFormat>
    <chartFormat chart="11" format="12" series="1">
      <pivotArea type="data" outline="0" fieldPosition="0">
        <references count="2">
          <reference field="4294967294" count="1" selected="0">
            <x v="0"/>
          </reference>
          <reference field="2" count="1" selected="0">
            <x v="4"/>
          </reference>
        </references>
      </pivotArea>
    </chartFormat>
    <chartFormat chart="11" format="13" series="1">
      <pivotArea type="data" outline="0" fieldPosition="0">
        <references count="2">
          <reference field="4294967294" count="1" selected="0">
            <x v="0"/>
          </reference>
          <reference field="2" count="1" selected="0">
            <x v="5"/>
          </reference>
        </references>
      </pivotArea>
    </chartFormat>
    <chartFormat chart="11" format="14" series="1">
      <pivotArea type="data" outline="0" fieldPosition="0">
        <references count="2">
          <reference field="4294967294" count="1" selected="0">
            <x v="0"/>
          </reference>
          <reference field="2" count="1" selected="0">
            <x v="6"/>
          </reference>
        </references>
      </pivotArea>
    </chartFormat>
    <chartFormat chart="11" format="15"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7CE7CF3-2ACF-4AC4-A13D-784F56BD50CF}"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B8" firstHeaderRow="1" firstDataRow="1" firstDataCol="1"/>
  <pivotFields count="28">
    <pivotField showAll="0"/>
    <pivotField showAll="0"/>
    <pivotField axis="axisRow" showAll="0">
      <items count="6">
        <item x="2"/>
        <item x="3"/>
        <item x="4"/>
        <item x="0"/>
        <item x="1"/>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items count="5">
        <item x="1"/>
        <item x="3"/>
        <item x="2"/>
        <item x="0"/>
        <item t="default"/>
      </items>
    </pivotField>
  </pivotFields>
  <rowFields count="1">
    <field x="2"/>
  </rowFields>
  <rowItems count="6">
    <i>
      <x/>
    </i>
    <i>
      <x v="1"/>
    </i>
    <i>
      <x v="2"/>
    </i>
    <i>
      <x v="3"/>
    </i>
    <i>
      <x v="4"/>
    </i>
    <i t="grand">
      <x/>
    </i>
  </rowItems>
  <colItems count="1">
    <i/>
  </colItems>
  <dataFields count="1">
    <dataField name="Sum of Inspectors" fld="19" baseField="0" baseItem="0"/>
  </dataFields>
  <chartFormats count="7">
    <chartFormat chart="1"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2" count="1" selected="0">
            <x v="0"/>
          </reference>
        </references>
      </pivotArea>
    </chartFormat>
    <chartFormat chart="3" format="9">
      <pivotArea type="data" outline="0" fieldPosition="0">
        <references count="2">
          <reference field="4294967294" count="1" selected="0">
            <x v="0"/>
          </reference>
          <reference field="2" count="1" selected="0">
            <x v="1"/>
          </reference>
        </references>
      </pivotArea>
    </chartFormat>
    <chartFormat chart="3" format="10">
      <pivotArea type="data" outline="0" fieldPosition="0">
        <references count="2">
          <reference field="4294967294" count="1" selected="0">
            <x v="0"/>
          </reference>
          <reference field="2" count="1" selected="0">
            <x v="2"/>
          </reference>
        </references>
      </pivotArea>
    </chartFormat>
    <chartFormat chart="3" format="11">
      <pivotArea type="data" outline="0" fieldPosition="0">
        <references count="2">
          <reference field="4294967294" count="1" selected="0">
            <x v="0"/>
          </reference>
          <reference field="2" count="1" selected="0">
            <x v="3"/>
          </reference>
        </references>
      </pivotArea>
    </chartFormat>
    <chartFormat chart="3" format="12">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ABB8C8-21A5-4B85-9B80-2F99027794A2}" name="PivotTable4" cacheId="21"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3">
  <location ref="A2:C5" firstHeaderRow="0" firstDataRow="1" firstDataCol="1"/>
  <pivotFields count="28">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items count="6">
        <item x="2"/>
        <item x="3"/>
        <item x="4"/>
        <item x="0"/>
        <item x="1"/>
        <item t="default"/>
      </items>
    </pivotField>
    <pivotField showAll="0">
      <items count="2">
        <item x="0"/>
        <item t="default"/>
      </items>
    </pivotField>
    <pivotField axis="axisRow" showAll="0">
      <items count="3">
        <item x="1"/>
        <item x="0"/>
        <item t="default"/>
      </items>
    </pivotField>
    <pivotField showAll="0"/>
    <pivotField dataField="1" showAll="0"/>
    <pivotField showAll="0"/>
    <pivotField showAll="0"/>
    <pivotField showAll="0"/>
    <pivotField showAll="0"/>
    <pivotField showAll="0"/>
    <pivotField showAll="0"/>
    <pivotField showAll="0"/>
    <pivotField showAll="0">
      <items count="22">
        <item x="5"/>
        <item x="18"/>
        <item x="0"/>
        <item x="9"/>
        <item x="11"/>
        <item x="6"/>
        <item x="7"/>
        <item x="4"/>
        <item x="8"/>
        <item x="19"/>
        <item x="14"/>
        <item x="17"/>
        <item x="15"/>
        <item x="3"/>
        <item x="1"/>
        <item x="20"/>
        <item x="10"/>
        <item x="2"/>
        <item x="13"/>
        <item x="16"/>
        <item x="12"/>
        <item t="default"/>
      </items>
    </pivotField>
    <pivotField showAll="0"/>
    <pivotField showAll="0"/>
    <pivotField showAll="0"/>
    <pivotField showAll="0"/>
    <pivotField showAll="0"/>
    <pivotField showAll="0">
      <items count="3">
        <item h="1" x="0"/>
        <item x="1"/>
        <item t="default"/>
      </items>
    </pivotField>
    <pivotField showAll="0">
      <items count="3">
        <item x="1"/>
        <item x="0"/>
        <item t="default"/>
      </items>
    </pivotField>
    <pivotField showAll="0" countASubtotal="1">
      <items count="4">
        <item x="2"/>
        <item x="0"/>
        <item x="1"/>
        <item t="countA"/>
      </items>
    </pivotField>
    <pivotField showAll="0"/>
    <pivotField showAll="0"/>
    <pivotField showAll="0"/>
    <pivotField showAll="0"/>
    <pivotField dataField="1" showAll="0"/>
  </pivotFields>
  <rowFields count="1">
    <field x="4"/>
  </rowFields>
  <rowItems count="3">
    <i>
      <x/>
    </i>
    <i>
      <x v="1"/>
    </i>
    <i t="grand">
      <x/>
    </i>
  </rowItems>
  <colFields count="1">
    <field x="-2"/>
  </colFields>
  <colItems count="2">
    <i>
      <x/>
    </i>
    <i i="1">
      <x v="1"/>
    </i>
  </colItems>
  <dataFields count="2">
    <dataField name="Sum of Inspect Labour $ per Part" fld="27" baseField="0" baseItem="0"/>
    <dataField name="Sum of Received Inspected" fld="6"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ineA_ProdType" xr10:uid="{CCD42703-BC4B-4114-A168-4712520AD920}" sourceName="LineA-ProdType">
  <pivotTables>
    <pivotTable tabId="23" name="PivotTable6"/>
    <pivotTable tabId="25" name="PivotTable2"/>
    <pivotTable tabId="26" name="PivotTable4"/>
  </pivotTables>
  <data>
    <tabular pivotCacheId="68528214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Week" xr10:uid="{5E4A5B05-5A42-41E1-8850-13FA582536A4}" sourceName="Day of Week">
  <pivotTables>
    <pivotTable tabId="26" name="PivotTable4"/>
    <pivotTable tabId="23" name="PivotTable6"/>
    <pivotTable tabId="25" name="PivotTable2"/>
  </pivotTables>
  <data>
    <tabular pivotCacheId="685282142">
      <items count="5">
        <i x="2" s="1"/>
        <i x="3" s="1"/>
        <i x="4"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ineA-ProdType" xr10:uid="{1789E4BF-FC6E-41BA-B4F4-9BE32DF56293}" cache="Slicer_LineA_ProdType" caption="LineA-ProdType" rowHeight="234950"/>
  <slicer name="Day of Week" xr10:uid="{3D64D2BC-84ED-438A-9410-E9D16C4F2675}" cache="Slicer_Day_of_Week" caption="Day of Week"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07AF88-6020-420D-8440-40CF94758CA9}" name="Table3" displayName="Table3" ref="B7:AC94" totalsRowShown="0" headerRowDxfId="25" headerRowBorderDxfId="55" tableBorderDxfId="56" totalsRowBorderDxfId="54">
  <autoFilter ref="B7:AC94" xr:uid="{3C000F51-C044-4893-AD49-6046A1F3378C}"/>
  <tableColumns count="28">
    <tableColumn id="1" xr3:uid="{62728351-0C16-409A-BEAD-1FDCCE960ADD}" name="InspectDataID" dataDxfId="53"/>
    <tableColumn id="2" xr3:uid="{DBEC32AB-6AF4-489A-BC1B-EFB166DFA98B}" name="Date" dataDxfId="52"/>
    <tableColumn id="3" xr3:uid="{DF7CC59C-3913-425D-AB48-ACBF2D24C3E1}" name="Day of Week" dataDxfId="51">
      <calculatedColumnFormula>WEEKDAY(C8)</calculatedColumnFormula>
    </tableColumn>
    <tableColumn id="4" xr3:uid="{72AB99FA-C0C3-4FF1-9697-53FCDF992783}" name="Shift" dataDxfId="50"/>
    <tableColumn id="5" xr3:uid="{0D0B4E77-926E-459D-9F67-83F666F748F8}" name="LineA-ProdType" dataDxfId="49"/>
    <tableColumn id="6" xr3:uid="{08AD77CB-26CF-4C5D-A09D-804B67C38826}" name="Received" dataDxfId="48"/>
    <tableColumn id="7" xr3:uid="{4E8C6CAB-5624-4E4A-92AD-3059571513B4}" name="Received Inspected" dataDxfId="47"/>
    <tableColumn id="8" xr3:uid="{D4EF867E-234B-4B0F-AFC7-690B75C471B4}" name="Leftover Inspected" dataDxfId="46"/>
    <tableColumn id="9" xr3:uid="{B20C79E3-031F-4462-BCF1-5E76058086C9}" name="Capacity" dataDxfId="45"/>
    <tableColumn id="10" xr3:uid="{1B47AC90-D104-4215-8C10-E70DE7B76044}" name="Not Inspected" dataDxfId="44"/>
    <tableColumn id="11" xr3:uid="{8A9F7321-510B-4161-97D7-8475A8C80E43}" name="Left From Day Shift for 3rd Shift" dataDxfId="43"/>
    <tableColumn id="12" xr3:uid="{0AB46456-3179-4301-9E65-705DB264065D}" name="Inspect Pass" dataDxfId="42"/>
    <tableColumn id="13" xr3:uid="{47C772A0-819A-4B8E-BEE2-4691036A86FC}" name="Bad Parts" dataDxfId="41">
      <calculatedColumnFormula>H8+I8-M8</calculatedColumnFormula>
    </tableColumn>
    <tableColumn id="14" xr3:uid="{901F905F-6714-4509-845B-F70D0CFAA79E}" name="Over / Under" dataDxfId="40">
      <calculatedColumnFormula>G8-H8</calculatedColumnFormula>
    </tableColumn>
    <tableColumn id="15" xr3:uid="{6687606B-0BF3-434B-938A-F2DA0EE24624}" name="Pass%" dataDxfId="39" dataCellStyle="Percent">
      <calculatedColumnFormula>IFERROR((M8/H8),0)</calculatedColumnFormula>
    </tableColumn>
    <tableColumn id="16" xr3:uid="{5B049BBC-ADCF-4474-B8DE-B74570F1DDB3}" name="Possible Supplier Income" dataDxfId="38"/>
    <tableColumn id="17" xr3:uid="{B84AEF2A-B05B-41E2-BF04-B9BFC1260971}" name="Supplier Cost of Parts" dataDxfId="37">
      <calculatedColumnFormula>(VLOOKUP(F8,'Other Lists'!$B$12:$N$15,5,0)+VLOOKUP(F8,'Other Lists'!$B$12:$N$15,6,0))*G8</calculatedColumnFormula>
    </tableColumn>
    <tableColumn id="18" xr3:uid="{C3B82174-5949-4EE4-BF03-95414B66FCFF}" name="Possible Supplier Profit" dataDxfId="36">
      <calculatedColumnFormula>Q8-R8</calculatedColumnFormula>
    </tableColumn>
    <tableColumn id="19" xr3:uid="{AD7D9B7B-E9C9-4083-8256-D49930E08533}" name="Supplier Cost of Bad Parts" dataDxfId="35">
      <calculatedColumnFormula>VLOOKUP(F8,'Other Lists'!$B$12:$N$15,7,TRUE)*N8</calculatedColumnFormula>
    </tableColumn>
    <tableColumn id="20" xr3:uid="{B394A2EE-738C-4A9D-856E-FD6FBA8C0EC9}" name="Inspectors" dataDxfId="34"/>
    <tableColumn id="21" xr3:uid="{DB1C08B7-4F96-4D06-B559-749FAA209BFF}" name="Training" dataDxfId="33"/>
    <tableColumn id="22" xr3:uid="{8164DDC0-D9B6-4208-B98C-F9DCA080AC98}" name="Regular" dataDxfId="32"/>
    <tableColumn id="23" xr3:uid="{4D5CC58C-423E-49BD-BECC-94F32E0388D3}" name="Casual" dataDxfId="31">
      <calculatedColumnFormula>U8-V8-W8</calculatedColumnFormula>
    </tableColumn>
    <tableColumn id="24" xr3:uid="{956E52EB-06C3-492E-857A-98E6D5B39500}" name="Training $" dataDxfId="30">
      <calculatedColumnFormula>VLOOKUP(1,'Other Lists'!$B$27:$H$32,7,TRUE)*V8*7</calculatedColumnFormula>
    </tableColumn>
    <tableColumn id="25" xr3:uid="{63B7343F-6D2C-4831-A625-6E121D892B8A}" name="Regular $" dataDxfId="29">
      <calculatedColumnFormula>VLOOKUP(4,'Other Lists'!$B$27:$H$32,7,TRUE)*W8*7</calculatedColumnFormula>
    </tableColumn>
    <tableColumn id="26" xr3:uid="{E4CD42E9-9DC1-425E-9BD9-8DA64EEA3611}" name="Casual $" dataDxfId="28">
      <calculatedColumnFormula>VLOOKUP(3,'Other Lists'!$B$27:$H$32,7,TRUE)*X8*7</calculatedColumnFormula>
    </tableColumn>
    <tableColumn id="27" xr3:uid="{9BB1AFCF-5ACD-4005-A41A-49E47912B7F2}" name="Total Line A $" dataDxfId="27">
      <calculatedColumnFormula>Y8+Z8+AA8</calculatedColumnFormula>
    </tableColumn>
    <tableColumn id="28" xr3:uid="{78B412F1-5EC2-4D5D-A87F-81AC1B7C95FC}" name="Inspect Labour $ per Part" dataDxfId="26">
      <calculatedColumnFormula>Y8+Z8+AA8</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2EA27B-0410-4B73-980E-312F3FC8F559}" name="Table4" displayName="Table4" ref="AE7:AY94" totalsRowShown="0" headerRowDxfId="0" headerRowBorderDxfId="23" tableBorderDxfId="24" totalsRowBorderDxfId="22">
  <autoFilter ref="AE7:AY94" xr:uid="{CB2EA27B-0410-4B73-980E-312F3FC8F559}"/>
  <tableColumns count="21">
    <tableColumn id="1" xr3:uid="{9F4BE88C-80F8-4473-90F7-D8C6EE589CC4}" name="LineB-ProdType" dataDxfId="21"/>
    <tableColumn id="2" xr3:uid="{89A6DFA7-A1FD-4B69-8734-B836DBF6D6A2}" name="Received" dataDxfId="20"/>
    <tableColumn id="3" xr3:uid="{120DE345-07A2-49C1-A941-411684805271}" name="Received Inspected" dataDxfId="19"/>
    <tableColumn id="4" xr3:uid="{C94335E7-92CF-4998-983A-AF4396D6E25F}" name="Leftover Inspected" dataDxfId="18"/>
    <tableColumn id="5" xr3:uid="{8568B004-FB3F-47A9-A579-8C041A858E31}" name="Capacity" dataDxfId="17"/>
    <tableColumn id="6" xr3:uid="{85354A39-BC2B-47FA-BEE1-004A2F7FA246}" name="Not Inspected" dataDxfId="16"/>
    <tableColumn id="7" xr3:uid="{D691185E-8CA6-433F-AF7D-BA535BF90E7F}" name="Left From Day Shift for 3rd Shift" dataDxfId="15"/>
    <tableColumn id="8" xr3:uid="{8B10654D-1032-4989-87B0-1BDA0E33A679}" name="Inspect Pass" dataDxfId="14"/>
    <tableColumn id="9" xr3:uid="{A5D16E37-2BBD-44A0-8FB7-1A93A73E38DD}" name="Bad Parts" dataDxfId="13">
      <calculatedColumnFormula>AG8+AH8-AL8</calculatedColumnFormula>
    </tableColumn>
    <tableColumn id="10" xr3:uid="{A58782FA-2078-4105-A702-663374B05493}" name="Over/Under" dataDxfId="12">
      <calculatedColumnFormula>AF8-AG8</calculatedColumnFormula>
    </tableColumn>
    <tableColumn id="11" xr3:uid="{5884220E-6C99-45CF-AF18-EE87B3B5B751}" name="Pass%" dataDxfId="11" dataCellStyle="Percent">
      <calculatedColumnFormula>IFERROR((AL8/AG8),0)</calculatedColumnFormula>
    </tableColumn>
    <tableColumn id="12" xr3:uid="{BB66B9E5-5651-4ABE-B746-CCABCBA26A2E}" name="Inspectors" dataDxfId="10"/>
    <tableColumn id="13" xr3:uid="{0F078804-E69C-4566-9C0A-08E342639956}" name="Inspectors2" dataDxfId="9"/>
    <tableColumn id="14" xr3:uid="{8519FF2D-9002-4D69-B9D3-D339D315D4F6}" name="Training" dataDxfId="8"/>
    <tableColumn id="15" xr3:uid="{D639EEAF-08EE-49DD-8A5A-CA9BC3A02D87}" name="Regular" dataDxfId="7"/>
    <tableColumn id="16" xr3:uid="{EBD82801-D909-443B-B7B2-7E71A28BCBF4}" name="Casual" dataDxfId="6">
      <calculatedColumnFormula>AQ8-AR8-AS8</calculatedColumnFormula>
    </tableColumn>
    <tableColumn id="17" xr3:uid="{6D69213D-3AB3-4D2C-AC77-8A3CC42B743D}" name="Training $" dataDxfId="5">
      <calculatedColumnFormula>VLOOKUP(1,'Other Lists'!$B$27:$H$32,7,TRUE)*AR8*7</calculatedColumnFormula>
    </tableColumn>
    <tableColumn id="18" xr3:uid="{95E533EF-C94C-493D-B78A-E7E2940343F2}" name="Regular $" dataDxfId="4">
      <calculatedColumnFormula>VLOOKUP(4,'Other Lists'!$B$27:$H$32,7,TRUE)*AS8*7</calculatedColumnFormula>
    </tableColumn>
    <tableColumn id="19" xr3:uid="{DEA5D833-820C-4831-98DD-E134C2325EAE}" name="Casual $" dataDxfId="3">
      <calculatedColumnFormula>VLOOKUP(2,'Other Lists'!$B$27:$H$32,7,TRUE)*AT8*7</calculatedColumnFormula>
    </tableColumn>
    <tableColumn id="20" xr3:uid="{B87A0181-0B40-4460-BE08-E8472F6E6AC4}" name="Total Line A $" dataDxfId="2">
      <calculatedColumnFormula>AU8+AV8+AW8</calculatedColumnFormula>
    </tableColumn>
    <tableColumn id="21" xr3:uid="{A5D57047-1BBB-41BB-8CBB-D046DD80A559}" name="Inspect Labour $ per Part" dataDxfId="1">
      <calculatedColumnFormula>AU8+AV8+AW8</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B8B707-655D-4E4F-9B33-D2C9280E3941}" name="Table1" displayName="Table1" ref="B5:AC26" totalsRowShown="0" headerRowDxfId="57" headerRowBorderDxfId="87" tableBorderDxfId="88" totalsRowBorderDxfId="86">
  <autoFilter ref="B5:AC26" xr:uid="{7EB8B707-655D-4E4F-9B33-D2C9280E3941}"/>
  <tableColumns count="28">
    <tableColumn id="1" xr3:uid="{CC0AC0D3-FC27-4B89-ABA1-05D37A6042A1}" name="InspectDataID" dataDxfId="85"/>
    <tableColumn id="2" xr3:uid="{A4F76003-8294-4721-A3B5-8A9BD9E03953}" name="Date" dataDxfId="84"/>
    <tableColumn id="3" xr3:uid="{DE3B7F90-495A-41AA-A697-E8915F2C70C1}" name="Day of Week" dataDxfId="83"/>
    <tableColumn id="4" xr3:uid="{39B76138-A7AD-4CB4-A9AE-64D81C2963DF}" name="Shift" dataDxfId="82"/>
    <tableColumn id="5" xr3:uid="{CC2F5477-8C50-4D09-BE2F-7685B2FDD286}" name="LineA-ProdType" dataDxfId="81"/>
    <tableColumn id="6" xr3:uid="{6277EF8F-88D0-4DF4-AD7A-4CDE02D8D1A6}" name="Received" dataDxfId="80"/>
    <tableColumn id="7" xr3:uid="{45EF7D33-4682-4B88-8E89-D6CF49E87ADF}" name="Received Inspected" dataDxfId="79"/>
    <tableColumn id="8" xr3:uid="{BCC07ECD-D788-4BFC-ACBB-D9BBD1C11C6C}" name="Leftover Inspected" dataDxfId="78"/>
    <tableColumn id="9" xr3:uid="{F0326745-B21C-4CCC-8844-F728EADD8CBD}" name="Capacity" dataDxfId="77"/>
    <tableColumn id="10" xr3:uid="{5B91E15B-A5BE-49AA-AAE7-D9ADE541D8D1}" name="Not Inspected" dataDxfId="76"/>
    <tableColumn id="11" xr3:uid="{741215EA-80CA-4705-B333-6360FA2F84D9}" name="Left From Day Shift for 3rd Shift" dataDxfId="75"/>
    <tableColumn id="12" xr3:uid="{BE803CC5-8C4D-4D99-BDB7-51C6374276AB}" name="Inspect Pass" dataDxfId="74"/>
    <tableColumn id="13" xr3:uid="{B5F5B566-CB10-4393-8940-3E27F5BC994A}" name="Bad Parts" dataDxfId="73"/>
    <tableColumn id="14" xr3:uid="{D669FBB4-D169-41C5-AF8B-7D8D5FEF2650}" name="Over / Under" dataDxfId="72"/>
    <tableColumn id="15" xr3:uid="{3F4B2268-3288-48D8-B7B0-98D7B4F2DE28}" name="Pass%" dataDxfId="71"/>
    <tableColumn id="16" xr3:uid="{0A418A39-CAEB-41F4-A8A2-7577C516D061}" name="Possible Supplier Income" dataDxfId="70"/>
    <tableColumn id="17" xr3:uid="{0307B04F-8859-4E14-9626-6DC533739E62}" name="Supplier Cost of Parts" dataDxfId="69"/>
    <tableColumn id="18" xr3:uid="{2FCD5FA9-5CF4-4582-8ED8-96BDF562B49C}" name="Possible Supplier Profit" dataDxfId="68"/>
    <tableColumn id="19" xr3:uid="{48242742-75AA-4F1A-9765-69E5AA4291D2}" name="Supplier Cost of Bad Parts" dataDxfId="67"/>
    <tableColumn id="20" xr3:uid="{508FE563-E60B-4BD8-A72B-DDBA577BE923}" name="Inspectors" dataDxfId="66"/>
    <tableColumn id="21" xr3:uid="{143224D1-6BF8-4EC4-BF44-6A0A1658300B}" name="Training" dataDxfId="65"/>
    <tableColumn id="22" xr3:uid="{DD164631-4DF2-4639-97C9-18AAFD293B77}" name="Regular" dataDxfId="64"/>
    <tableColumn id="23" xr3:uid="{67D20CE4-300A-4C80-98F5-EE9291C36F4D}" name="Casual" dataDxfId="63"/>
    <tableColumn id="24" xr3:uid="{328AA9F0-CD84-4189-9861-73A123D84AA6}" name="Training $" dataDxfId="62"/>
    <tableColumn id="25" xr3:uid="{33E4E6FD-0EEF-41E0-9540-A58613794096}" name="Regular $" dataDxfId="61"/>
    <tableColumn id="26" xr3:uid="{AA221D75-1AD5-4085-9B09-B5A9927A4F66}" name="Casual $" dataDxfId="60"/>
    <tableColumn id="27" xr3:uid="{7C97FFF1-2E41-4A5B-9A86-863EA8963089}" name="Total Line A $" dataDxfId="59"/>
    <tableColumn id="28" xr3:uid="{62E96418-9ED4-4AAD-B53D-85ABD4433107}" name="Inspect Labour $ per Part" dataDxfId="58"/>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11EC6DAD-83CC-4659-8F9A-7974B7D2F632}" sourceName="Date">
  <pivotTables>
    <pivotTable tabId="16" name="PivotTable8"/>
  </pivotTables>
  <state minimalRefreshVersion="6" lastRefreshVersion="6" pivotCacheId="87710560" filterType="unknown">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65AE1E50-43DA-4E3A-B688-52FA0576E5DA}" cache="NativeTimeline_Date" caption="Date" level="2" selectionLevel="2" scrollPosition="2023-05-16T00:00:00"/>
</timeline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5" Type="http://schemas.openxmlformats.org/officeDocument/2006/relationships/comments" Target="../comments2.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83AE-F49B-46DF-B988-E7F0F8CC81AF}">
  <dimension ref="A1:E98"/>
  <sheetViews>
    <sheetView workbookViewId="0"/>
  </sheetViews>
  <sheetFormatPr defaultRowHeight="14.4" x14ac:dyDescent="0.3"/>
  <cols>
    <col min="1" max="1" width="9.33203125" customWidth="1"/>
    <col min="2" max="2" width="24.44140625" customWidth="1"/>
    <col min="3" max="3" width="58.33203125" customWidth="1"/>
    <col min="4" max="4" width="13.6640625" customWidth="1"/>
  </cols>
  <sheetData>
    <row r="1" spans="1:5" ht="21" x14ac:dyDescent="0.4">
      <c r="A1" s="1" t="s">
        <v>0</v>
      </c>
      <c r="C1" s="2" t="s">
        <v>1</v>
      </c>
      <c r="D1" s="14" t="s">
        <v>163</v>
      </c>
      <c r="E1" s="14" t="s">
        <v>161</v>
      </c>
    </row>
    <row r="3" spans="1:5" x14ac:dyDescent="0.3">
      <c r="A3" s="2" t="s">
        <v>2</v>
      </c>
    </row>
    <row r="4" spans="1:5" x14ac:dyDescent="0.3">
      <c r="B4" t="s">
        <v>3</v>
      </c>
      <c r="C4" s="3" t="s">
        <v>4</v>
      </c>
    </row>
    <row r="5" spans="1:5" x14ac:dyDescent="0.3">
      <c r="B5" t="s">
        <v>5</v>
      </c>
      <c r="C5" t="s">
        <v>6</v>
      </c>
    </row>
    <row r="6" spans="1:5" x14ac:dyDescent="0.3">
      <c r="B6" t="s">
        <v>7</v>
      </c>
      <c r="C6" s="4">
        <v>45384</v>
      </c>
    </row>
    <row r="7" spans="1:5" x14ac:dyDescent="0.3">
      <c r="B7" t="s">
        <v>8</v>
      </c>
      <c r="C7" s="4" t="s">
        <v>9</v>
      </c>
    </row>
    <row r="8" spans="1:5" x14ac:dyDescent="0.3">
      <c r="B8" t="s">
        <v>10</v>
      </c>
      <c r="C8" t="s">
        <v>11</v>
      </c>
    </row>
    <row r="9" spans="1:5" x14ac:dyDescent="0.3">
      <c r="B9" t="s">
        <v>12</v>
      </c>
      <c r="C9" s="4" t="s">
        <v>13</v>
      </c>
    </row>
    <row r="10" spans="1:5" x14ac:dyDescent="0.3">
      <c r="C10" s="4" t="s">
        <v>14</v>
      </c>
    </row>
    <row r="11" spans="1:5" x14ac:dyDescent="0.3">
      <c r="C11" s="4"/>
    </row>
    <row r="12" spans="1:5" x14ac:dyDescent="0.3">
      <c r="A12" s="2" t="s">
        <v>15</v>
      </c>
    </row>
    <row r="13" spans="1:5" x14ac:dyDescent="0.3">
      <c r="A13">
        <v>1</v>
      </c>
      <c r="B13" s="3" t="s">
        <v>16</v>
      </c>
      <c r="C13" s="3"/>
    </row>
    <row r="14" spans="1:5" x14ac:dyDescent="0.3">
      <c r="A14">
        <v>2</v>
      </c>
      <c r="B14" s="3" t="s">
        <v>17</v>
      </c>
      <c r="C14" s="3"/>
    </row>
    <row r="15" spans="1:5" x14ac:dyDescent="0.3">
      <c r="A15">
        <v>3</v>
      </c>
      <c r="B15" s="3" t="s">
        <v>18</v>
      </c>
      <c r="C15" s="3"/>
    </row>
    <row r="16" spans="1:5" x14ac:dyDescent="0.3">
      <c r="A16">
        <v>4</v>
      </c>
      <c r="B16" s="3" t="s">
        <v>19</v>
      </c>
      <c r="C16" s="3"/>
    </row>
    <row r="17" spans="1:3" x14ac:dyDescent="0.3">
      <c r="A17">
        <v>5</v>
      </c>
      <c r="B17" s="3" t="s">
        <v>20</v>
      </c>
      <c r="C17" s="3"/>
    </row>
    <row r="18" spans="1:3" x14ac:dyDescent="0.3">
      <c r="A18">
        <v>6</v>
      </c>
      <c r="B18" s="3" t="s">
        <v>21</v>
      </c>
      <c r="C18" s="3"/>
    </row>
    <row r="19" spans="1:3" x14ac:dyDescent="0.3">
      <c r="A19">
        <v>7</v>
      </c>
      <c r="B19" s="3" t="s">
        <v>22</v>
      </c>
      <c r="C19" s="3"/>
    </row>
    <row r="20" spans="1:3" x14ac:dyDescent="0.3">
      <c r="A20">
        <v>9</v>
      </c>
      <c r="B20" s="3" t="s">
        <v>23</v>
      </c>
      <c r="C20" s="3"/>
    </row>
    <row r="21" spans="1:3" x14ac:dyDescent="0.3">
      <c r="A21">
        <v>10</v>
      </c>
      <c r="B21" s="3" t="s">
        <v>24</v>
      </c>
      <c r="C21" s="3"/>
    </row>
    <row r="22" spans="1:3" x14ac:dyDescent="0.3">
      <c r="B22" s="3"/>
      <c r="C22" s="3"/>
    </row>
    <row r="23" spans="1:3" x14ac:dyDescent="0.3">
      <c r="B23" s="3"/>
      <c r="C23" s="3"/>
    </row>
    <row r="24" spans="1:3" x14ac:dyDescent="0.3">
      <c r="A24" s="2" t="s">
        <v>25</v>
      </c>
      <c r="C24" s="3"/>
    </row>
    <row r="25" spans="1:3" x14ac:dyDescent="0.3">
      <c r="A25">
        <v>1</v>
      </c>
      <c r="B25" t="s">
        <v>26</v>
      </c>
      <c r="C25" s="3"/>
    </row>
    <row r="26" spans="1:3" x14ac:dyDescent="0.3">
      <c r="A26">
        <v>2</v>
      </c>
      <c r="B26" t="s">
        <v>27</v>
      </c>
      <c r="C26" s="3"/>
    </row>
    <row r="27" spans="1:3" x14ac:dyDescent="0.3">
      <c r="A27">
        <v>3</v>
      </c>
      <c r="B27" t="s">
        <v>28</v>
      </c>
      <c r="C27" s="3"/>
    </row>
    <row r="28" spans="1:3" x14ac:dyDescent="0.3">
      <c r="C28" s="3"/>
    </row>
    <row r="29" spans="1:3" x14ac:dyDescent="0.3">
      <c r="A29" s="2" t="s">
        <v>29</v>
      </c>
      <c r="C29" s="3" t="s">
        <v>30</v>
      </c>
    </row>
    <row r="30" spans="1:3" x14ac:dyDescent="0.3">
      <c r="A30">
        <v>1</v>
      </c>
      <c r="B30" t="s">
        <v>31</v>
      </c>
      <c r="C30" s="3"/>
    </row>
    <row r="31" spans="1:3" x14ac:dyDescent="0.3">
      <c r="A31">
        <v>2</v>
      </c>
      <c r="B31" t="s">
        <v>32</v>
      </c>
      <c r="C31" s="3"/>
    </row>
    <row r="32" spans="1:3" x14ac:dyDescent="0.3">
      <c r="A32">
        <v>3</v>
      </c>
      <c r="B32" t="s">
        <v>33</v>
      </c>
      <c r="C32" s="3"/>
    </row>
    <row r="33" spans="1:4" x14ac:dyDescent="0.3">
      <c r="C33" s="3"/>
    </row>
    <row r="34" spans="1:4" x14ac:dyDescent="0.3">
      <c r="A34" s="2" t="s">
        <v>34</v>
      </c>
      <c r="C34" s="3"/>
    </row>
    <row r="35" spans="1:4" x14ac:dyDescent="0.3">
      <c r="A35">
        <v>1</v>
      </c>
      <c r="B35" t="s">
        <v>35</v>
      </c>
      <c r="C35" s="3"/>
    </row>
    <row r="36" spans="1:4" x14ac:dyDescent="0.3">
      <c r="A36">
        <v>2</v>
      </c>
      <c r="B36" t="s">
        <v>36</v>
      </c>
      <c r="C36" s="3"/>
    </row>
    <row r="37" spans="1:4" x14ac:dyDescent="0.3">
      <c r="A37">
        <v>3</v>
      </c>
      <c r="B37" t="s">
        <v>37</v>
      </c>
      <c r="C37" s="3"/>
    </row>
    <row r="38" spans="1:4" x14ac:dyDescent="0.3">
      <c r="A38">
        <v>4</v>
      </c>
      <c r="B38" t="s">
        <v>38</v>
      </c>
      <c r="C38" s="3"/>
    </row>
    <row r="39" spans="1:4" x14ac:dyDescent="0.3">
      <c r="A39">
        <v>5</v>
      </c>
      <c r="B39" t="s">
        <v>39</v>
      </c>
      <c r="C39" s="3"/>
    </row>
    <row r="40" spans="1:4" x14ac:dyDescent="0.3">
      <c r="C40" s="3"/>
    </row>
    <row r="41" spans="1:4" x14ac:dyDescent="0.3">
      <c r="A41" s="2" t="s">
        <v>40</v>
      </c>
      <c r="C41" s="3"/>
    </row>
    <row r="42" spans="1:4" x14ac:dyDescent="0.3">
      <c r="A42" s="2"/>
      <c r="B42" t="s">
        <v>41</v>
      </c>
      <c r="C42" s="3"/>
    </row>
    <row r="43" spans="1:4" x14ac:dyDescent="0.3">
      <c r="A43" s="2"/>
      <c r="B43" t="s">
        <v>42</v>
      </c>
      <c r="C43" s="3"/>
    </row>
    <row r="44" spans="1:4" x14ac:dyDescent="0.3">
      <c r="A44" s="2"/>
      <c r="B44" t="s">
        <v>43</v>
      </c>
      <c r="C44" s="3"/>
    </row>
    <row r="45" spans="1:4" x14ac:dyDescent="0.3">
      <c r="C45" s="3"/>
    </row>
    <row r="46" spans="1:4" x14ac:dyDescent="0.3">
      <c r="A46" s="2" t="s">
        <v>44</v>
      </c>
    </row>
    <row r="47" spans="1:4" x14ac:dyDescent="0.3">
      <c r="A47" s="5" t="s">
        <v>45</v>
      </c>
      <c r="B47" s="5" t="s">
        <v>46</v>
      </c>
      <c r="C47" s="5" t="s">
        <v>47</v>
      </c>
      <c r="D47" s="5" t="s">
        <v>48</v>
      </c>
    </row>
    <row r="48" spans="1:4" x14ac:dyDescent="0.3">
      <c r="A48">
        <v>1</v>
      </c>
      <c r="B48" s="3" t="s">
        <v>49</v>
      </c>
      <c r="C48" s="4">
        <v>45384</v>
      </c>
      <c r="D48" s="3"/>
    </row>
    <row r="49" spans="1:4" x14ac:dyDescent="0.3">
      <c r="B49" s="3"/>
      <c r="C49" s="4"/>
      <c r="D49" s="3"/>
    </row>
    <row r="51" spans="1:4" x14ac:dyDescent="0.3">
      <c r="A51" s="2" t="s">
        <v>50</v>
      </c>
    </row>
    <row r="52" spans="1:4" x14ac:dyDescent="0.3">
      <c r="A52">
        <v>1</v>
      </c>
      <c r="B52" t="s">
        <v>51</v>
      </c>
    </row>
    <row r="53" spans="1:4" x14ac:dyDescent="0.3">
      <c r="A53">
        <v>2</v>
      </c>
      <c r="B53" t="s">
        <v>52</v>
      </c>
    </row>
    <row r="54" spans="1:4" x14ac:dyDescent="0.3">
      <c r="A54">
        <v>3</v>
      </c>
      <c r="B54" t="s">
        <v>53</v>
      </c>
    </row>
    <row r="55" spans="1:4" x14ac:dyDescent="0.3">
      <c r="B55" s="6"/>
    </row>
    <row r="57" spans="1:4" x14ac:dyDescent="0.3">
      <c r="A57" s="2" t="s">
        <v>54</v>
      </c>
    </row>
    <row r="58" spans="1:4" x14ac:dyDescent="0.3">
      <c r="A58" s="5" t="s">
        <v>45</v>
      </c>
      <c r="B58" s="5" t="s">
        <v>55</v>
      </c>
      <c r="C58" s="5" t="s">
        <v>56</v>
      </c>
    </row>
    <row r="59" spans="1:4" x14ac:dyDescent="0.3">
      <c r="A59">
        <v>1</v>
      </c>
      <c r="B59" s="6" t="s">
        <v>57</v>
      </c>
      <c r="C59" t="s">
        <v>58</v>
      </c>
    </row>
    <row r="60" spans="1:4" x14ac:dyDescent="0.3">
      <c r="B60" s="6"/>
      <c r="C60" t="s">
        <v>59</v>
      </c>
    </row>
    <row r="61" spans="1:4" x14ac:dyDescent="0.3">
      <c r="A61">
        <v>2</v>
      </c>
      <c r="B61" t="s">
        <v>60</v>
      </c>
      <c r="C61" t="s">
        <v>61</v>
      </c>
    </row>
    <row r="62" spans="1:4" x14ac:dyDescent="0.3">
      <c r="B62" s="6"/>
    </row>
    <row r="63" spans="1:4" x14ac:dyDescent="0.3">
      <c r="A63">
        <v>3</v>
      </c>
      <c r="B63" t="s">
        <v>62</v>
      </c>
      <c r="C63" t="s">
        <v>63</v>
      </c>
    </row>
    <row r="64" spans="1:4" x14ac:dyDescent="0.3">
      <c r="C64" t="s">
        <v>64</v>
      </c>
    </row>
    <row r="65" spans="1:3" x14ac:dyDescent="0.3">
      <c r="C65" t="s">
        <v>65</v>
      </c>
    </row>
    <row r="66" spans="1:3" x14ac:dyDescent="0.3">
      <c r="A66">
        <v>4</v>
      </c>
      <c r="B66" t="s">
        <v>66</v>
      </c>
      <c r="C66" t="s">
        <v>67</v>
      </c>
    </row>
    <row r="67" spans="1:3" x14ac:dyDescent="0.3">
      <c r="C67" t="s">
        <v>68</v>
      </c>
    </row>
    <row r="68" spans="1:3" x14ac:dyDescent="0.3">
      <c r="C68" t="s">
        <v>69</v>
      </c>
    </row>
    <row r="69" spans="1:3" x14ac:dyDescent="0.3">
      <c r="A69">
        <v>5</v>
      </c>
      <c r="B69" t="s">
        <v>70</v>
      </c>
      <c r="C69" t="s">
        <v>67</v>
      </c>
    </row>
    <row r="70" spans="1:3" x14ac:dyDescent="0.3">
      <c r="C70" t="s">
        <v>71</v>
      </c>
    </row>
    <row r="71" spans="1:3" x14ac:dyDescent="0.3">
      <c r="C71" t="s">
        <v>69</v>
      </c>
    </row>
    <row r="73" spans="1:3" x14ac:dyDescent="0.3">
      <c r="C73" s="7"/>
    </row>
    <row r="74" spans="1:3" x14ac:dyDescent="0.3">
      <c r="C74" s="7"/>
    </row>
    <row r="75" spans="1:3" x14ac:dyDescent="0.3">
      <c r="C75" s="7"/>
    </row>
    <row r="76" spans="1:3" x14ac:dyDescent="0.3">
      <c r="C76" s="7"/>
    </row>
    <row r="83" spans="2:2" x14ac:dyDescent="0.3">
      <c r="B83" s="8"/>
    </row>
    <row r="98" spans="2:2" x14ac:dyDescent="0.3">
      <c r="B98" s="8"/>
    </row>
  </sheetData>
  <hyperlinks>
    <hyperlink ref="B59" location="ReadMeFirst!A1" display="ReadMeFirst" xr:uid="{29F11C03-D4C3-4936-805E-6729AFCF6DA1}"/>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E4F41-9D13-4E60-BC3E-F808586A3435}">
  <dimension ref="A1:U78"/>
  <sheetViews>
    <sheetView topLeftCell="A2" workbookViewId="0">
      <selection activeCell="E16" sqref="E16"/>
    </sheetView>
  </sheetViews>
  <sheetFormatPr defaultRowHeight="14.4" x14ac:dyDescent="0.3"/>
  <cols>
    <col min="2" max="2" width="11" customWidth="1"/>
    <col min="3" max="3" width="16.5546875" customWidth="1"/>
    <col min="4" max="4" width="16.33203125" customWidth="1"/>
    <col min="5" max="5" width="13.109375" customWidth="1"/>
    <col min="7" max="7" width="13.5546875" customWidth="1"/>
    <col min="10" max="10" width="16.109375" customWidth="1"/>
    <col min="11" max="11" width="15.33203125" customWidth="1"/>
    <col min="18" max="18" width="11" customWidth="1"/>
    <col min="19" max="19" width="10.6640625" customWidth="1"/>
    <col min="21" max="21" width="12.33203125" customWidth="1"/>
  </cols>
  <sheetData>
    <row r="1" spans="1:21" ht="21" x14ac:dyDescent="0.4">
      <c r="A1" t="s">
        <v>72</v>
      </c>
      <c r="G1" s="14" t="str">
        <f>ReadMeFirst!D1&amp;" "&amp;ReadMeFirst!E1</f>
        <v>Data Set N</v>
      </c>
    </row>
    <row r="5" spans="1:21" x14ac:dyDescent="0.3">
      <c r="B5" s="5" t="s">
        <v>73</v>
      </c>
    </row>
    <row r="6" spans="1:21" x14ac:dyDescent="0.3">
      <c r="B6" t="s">
        <v>74</v>
      </c>
      <c r="C6" t="s">
        <v>75</v>
      </c>
      <c r="D6" t="s">
        <v>76</v>
      </c>
    </row>
    <row r="7" spans="1:21" x14ac:dyDescent="0.3">
      <c r="B7">
        <v>55</v>
      </c>
      <c r="C7" t="s">
        <v>77</v>
      </c>
      <c r="D7" t="s">
        <v>78</v>
      </c>
    </row>
    <row r="8" spans="1:21" x14ac:dyDescent="0.3">
      <c r="B8">
        <v>92</v>
      </c>
      <c r="C8" t="s">
        <v>79</v>
      </c>
      <c r="D8" t="s">
        <v>80</v>
      </c>
    </row>
    <row r="9" spans="1:21" x14ac:dyDescent="0.3">
      <c r="Q9" s="5" t="s">
        <v>81</v>
      </c>
    </row>
    <row r="10" spans="1:21" x14ac:dyDescent="0.3">
      <c r="Q10" s="9" t="s">
        <v>82</v>
      </c>
    </row>
    <row r="11" spans="1:21" x14ac:dyDescent="0.3">
      <c r="B11" s="5" t="s">
        <v>83</v>
      </c>
      <c r="K11" s="9" t="s">
        <v>84</v>
      </c>
    </row>
    <row r="12" spans="1:21" s="7" customFormat="1" ht="34.5" customHeight="1" x14ac:dyDescent="0.3">
      <c r="B12" s="7" t="s">
        <v>85</v>
      </c>
      <c r="C12" s="7" t="s">
        <v>86</v>
      </c>
      <c r="D12" s="7" t="s">
        <v>74</v>
      </c>
      <c r="E12" s="7" t="s">
        <v>87</v>
      </c>
      <c r="F12" s="7" t="s">
        <v>88</v>
      </c>
      <c r="G12" s="7" t="s">
        <v>89</v>
      </c>
      <c r="H12" s="7" t="s">
        <v>90</v>
      </c>
      <c r="I12" s="7" t="s">
        <v>91</v>
      </c>
      <c r="J12" s="7" t="s">
        <v>92</v>
      </c>
      <c r="K12" s="7" t="s">
        <v>93</v>
      </c>
      <c r="L12" s="7" t="s">
        <v>94</v>
      </c>
      <c r="M12" s="7" t="s">
        <v>95</v>
      </c>
      <c r="N12" s="7" t="s">
        <v>96</v>
      </c>
      <c r="Q12" t="s">
        <v>97</v>
      </c>
      <c r="R12" s="7" t="s">
        <v>85</v>
      </c>
      <c r="S12" s="7" t="s">
        <v>98</v>
      </c>
      <c r="T12" s="7" t="s">
        <v>74</v>
      </c>
      <c r="U12" s="7" t="s">
        <v>87</v>
      </c>
    </row>
    <row r="13" spans="1:21" x14ac:dyDescent="0.3">
      <c r="B13">
        <v>105</v>
      </c>
      <c r="C13" t="s">
        <v>99</v>
      </c>
      <c r="D13">
        <v>55</v>
      </c>
      <c r="E13">
        <v>3</v>
      </c>
      <c r="F13">
        <v>129</v>
      </c>
      <c r="G13">
        <v>36</v>
      </c>
      <c r="H13">
        <v>184</v>
      </c>
      <c r="I13">
        <v>14</v>
      </c>
      <c r="J13">
        <v>1.1000000000000001</v>
      </c>
      <c r="K13" s="9">
        <f>INT(7/(I13*J13/60))</f>
        <v>27</v>
      </c>
      <c r="L13">
        <f>ROUNDUP(K13/2,0)</f>
        <v>14</v>
      </c>
      <c r="M13">
        <v>0.35</v>
      </c>
      <c r="N13">
        <v>12</v>
      </c>
      <c r="Q13" s="9" t="str">
        <f>R13&amp;"-"&amp;S13</f>
        <v>105-1</v>
      </c>
      <c r="R13">
        <v>105</v>
      </c>
      <c r="S13">
        <v>1</v>
      </c>
      <c r="T13">
        <v>55</v>
      </c>
      <c r="U13" t="s">
        <v>100</v>
      </c>
    </row>
    <row r="14" spans="1:21" x14ac:dyDescent="0.3">
      <c r="B14">
        <v>119</v>
      </c>
      <c r="C14" t="s">
        <v>101</v>
      </c>
      <c r="D14">
        <v>92</v>
      </c>
      <c r="E14">
        <v>6</v>
      </c>
      <c r="F14">
        <v>17.8</v>
      </c>
      <c r="G14">
        <v>11</v>
      </c>
      <c r="H14">
        <v>32</v>
      </c>
      <c r="I14">
        <v>6</v>
      </c>
      <c r="J14">
        <v>0.4</v>
      </c>
      <c r="K14">
        <f>7/(I14*J14/60)</f>
        <v>174.99999999999997</v>
      </c>
      <c r="L14">
        <f t="shared" ref="L14:L15" si="0">ROUNDUP(K14/2,0)</f>
        <v>88</v>
      </c>
      <c r="M14">
        <v>0.2</v>
      </c>
      <c r="N14">
        <v>50</v>
      </c>
      <c r="Q14" t="str">
        <f t="shared" ref="Q14:Q25" si="1">R14&amp;"-"&amp;S14</f>
        <v>105-2</v>
      </c>
      <c r="R14">
        <v>105</v>
      </c>
      <c r="S14">
        <v>2</v>
      </c>
      <c r="T14">
        <v>55</v>
      </c>
      <c r="U14" t="s">
        <v>102</v>
      </c>
    </row>
    <row r="15" spans="1:21" x14ac:dyDescent="0.3">
      <c r="B15">
        <v>201</v>
      </c>
      <c r="C15" t="s">
        <v>103</v>
      </c>
      <c r="D15">
        <v>92</v>
      </c>
      <c r="E15">
        <v>4</v>
      </c>
      <c r="F15">
        <v>32.6</v>
      </c>
      <c r="G15">
        <v>16.5</v>
      </c>
      <c r="H15">
        <v>71</v>
      </c>
      <c r="I15">
        <v>10</v>
      </c>
      <c r="J15">
        <v>0.6</v>
      </c>
      <c r="K15">
        <f>7/(I15*J15/60)</f>
        <v>70</v>
      </c>
      <c r="L15">
        <f t="shared" si="0"/>
        <v>35</v>
      </c>
      <c r="M15">
        <v>0.2</v>
      </c>
      <c r="N15">
        <v>40</v>
      </c>
      <c r="Q15" t="str">
        <f t="shared" si="1"/>
        <v>105-3</v>
      </c>
      <c r="R15">
        <v>105</v>
      </c>
      <c r="S15">
        <v>3</v>
      </c>
      <c r="T15">
        <v>55</v>
      </c>
      <c r="U15" t="s">
        <v>104</v>
      </c>
    </row>
    <row r="16" spans="1:21" x14ac:dyDescent="0.3">
      <c r="Q16" t="str">
        <f t="shared" si="1"/>
        <v>119-1</v>
      </c>
      <c r="R16">
        <v>119</v>
      </c>
      <c r="S16">
        <v>1</v>
      </c>
      <c r="T16">
        <v>92</v>
      </c>
      <c r="U16" t="s">
        <v>105</v>
      </c>
    </row>
    <row r="17" spans="2:21" x14ac:dyDescent="0.3">
      <c r="Q17" t="str">
        <f t="shared" si="1"/>
        <v>119-2</v>
      </c>
      <c r="R17">
        <v>119</v>
      </c>
      <c r="S17">
        <v>2</v>
      </c>
      <c r="T17">
        <v>92</v>
      </c>
      <c r="U17" t="s">
        <v>106</v>
      </c>
    </row>
    <row r="18" spans="2:21" x14ac:dyDescent="0.3">
      <c r="B18" s="5" t="s">
        <v>107</v>
      </c>
      <c r="Q18" t="str">
        <f t="shared" si="1"/>
        <v>119-3</v>
      </c>
      <c r="R18">
        <v>119</v>
      </c>
      <c r="S18">
        <v>3</v>
      </c>
      <c r="T18">
        <v>92</v>
      </c>
      <c r="U18" t="s">
        <v>108</v>
      </c>
    </row>
    <row r="19" spans="2:21" x14ac:dyDescent="0.3">
      <c r="B19" t="s">
        <v>109</v>
      </c>
      <c r="C19" t="s">
        <v>110</v>
      </c>
      <c r="Q19" t="str">
        <f t="shared" si="1"/>
        <v>119-4</v>
      </c>
      <c r="R19">
        <v>119</v>
      </c>
      <c r="S19">
        <v>4</v>
      </c>
      <c r="T19">
        <v>92</v>
      </c>
      <c r="U19" t="s">
        <v>111</v>
      </c>
    </row>
    <row r="20" spans="2:21" x14ac:dyDescent="0.3">
      <c r="B20">
        <v>101</v>
      </c>
      <c r="C20" t="s">
        <v>112</v>
      </c>
      <c r="Q20" t="str">
        <f t="shared" si="1"/>
        <v>119-5</v>
      </c>
      <c r="R20">
        <v>119</v>
      </c>
      <c r="S20">
        <v>5</v>
      </c>
      <c r="T20">
        <v>92</v>
      </c>
      <c r="U20" t="s">
        <v>113</v>
      </c>
    </row>
    <row r="21" spans="2:21" x14ac:dyDescent="0.3">
      <c r="B21">
        <v>102</v>
      </c>
      <c r="C21" t="s">
        <v>114</v>
      </c>
      <c r="Q21" t="str">
        <f t="shared" si="1"/>
        <v>119-6</v>
      </c>
      <c r="R21">
        <v>119</v>
      </c>
      <c r="S21">
        <v>6</v>
      </c>
      <c r="T21">
        <v>92</v>
      </c>
      <c r="U21" t="s">
        <v>115</v>
      </c>
    </row>
    <row r="22" spans="2:21" x14ac:dyDescent="0.3">
      <c r="B22">
        <v>103</v>
      </c>
      <c r="C22" t="s">
        <v>116</v>
      </c>
      <c r="Q22" t="str">
        <f t="shared" si="1"/>
        <v>201-1</v>
      </c>
      <c r="R22">
        <v>201</v>
      </c>
      <c r="S22">
        <v>1</v>
      </c>
      <c r="T22">
        <v>92</v>
      </c>
      <c r="U22" t="s">
        <v>117</v>
      </c>
    </row>
    <row r="23" spans="2:21" x14ac:dyDescent="0.3">
      <c r="Q23" t="str">
        <f t="shared" si="1"/>
        <v>201-2</v>
      </c>
      <c r="R23">
        <v>201</v>
      </c>
      <c r="S23">
        <v>2</v>
      </c>
      <c r="T23">
        <v>92</v>
      </c>
      <c r="U23" t="s">
        <v>118</v>
      </c>
    </row>
    <row r="24" spans="2:21" x14ac:dyDescent="0.3">
      <c r="Q24" t="str">
        <f t="shared" si="1"/>
        <v>201-3</v>
      </c>
      <c r="R24">
        <v>201</v>
      </c>
      <c r="S24">
        <v>3</v>
      </c>
      <c r="T24">
        <v>92</v>
      </c>
      <c r="U24" t="s">
        <v>119</v>
      </c>
    </row>
    <row r="25" spans="2:21" x14ac:dyDescent="0.3">
      <c r="B25" s="5" t="s">
        <v>120</v>
      </c>
      <c r="Q25" t="str">
        <f t="shared" si="1"/>
        <v>201-4</v>
      </c>
      <c r="R25">
        <v>201</v>
      </c>
      <c r="S25">
        <v>4</v>
      </c>
      <c r="T25">
        <v>92</v>
      </c>
      <c r="U25" t="s">
        <v>121</v>
      </c>
    </row>
    <row r="26" spans="2:21" x14ac:dyDescent="0.3">
      <c r="B26" t="s">
        <v>122</v>
      </c>
      <c r="C26" t="s">
        <v>123</v>
      </c>
      <c r="D26" t="s">
        <v>124</v>
      </c>
      <c r="E26" t="s">
        <v>109</v>
      </c>
      <c r="F26" t="s">
        <v>125</v>
      </c>
      <c r="G26" t="s">
        <v>126</v>
      </c>
      <c r="H26" t="s">
        <v>127</v>
      </c>
    </row>
    <row r="27" spans="2:21" x14ac:dyDescent="0.3">
      <c r="B27">
        <v>1</v>
      </c>
      <c r="C27" t="s">
        <v>128</v>
      </c>
      <c r="E27">
        <v>101</v>
      </c>
      <c r="F27" s="10">
        <v>18</v>
      </c>
      <c r="G27" s="11">
        <f>F27*0.35</f>
        <v>6.3</v>
      </c>
      <c r="H27" s="11">
        <f>F27+G27</f>
        <v>24.3</v>
      </c>
    </row>
    <row r="28" spans="2:21" x14ac:dyDescent="0.3">
      <c r="B28">
        <v>2</v>
      </c>
      <c r="C28" t="s">
        <v>129</v>
      </c>
      <c r="D28" t="s">
        <v>130</v>
      </c>
      <c r="E28">
        <v>101</v>
      </c>
      <c r="F28" s="10">
        <v>22</v>
      </c>
      <c r="G28" s="11">
        <f t="shared" ref="G28:G32" si="2">F28*0.35</f>
        <v>7.6999999999999993</v>
      </c>
      <c r="H28" s="11">
        <f t="shared" ref="H28:H32" si="3">F28+G28</f>
        <v>29.7</v>
      </c>
    </row>
    <row r="29" spans="2:21" x14ac:dyDescent="0.3">
      <c r="B29">
        <v>3</v>
      </c>
      <c r="C29" t="s">
        <v>129</v>
      </c>
      <c r="D29" t="s">
        <v>131</v>
      </c>
      <c r="E29">
        <v>101</v>
      </c>
      <c r="F29" s="10">
        <v>24</v>
      </c>
      <c r="G29" s="11">
        <f t="shared" si="2"/>
        <v>8.3999999999999986</v>
      </c>
      <c r="H29" s="11">
        <f t="shared" si="3"/>
        <v>32.4</v>
      </c>
    </row>
    <row r="30" spans="2:21" x14ac:dyDescent="0.3">
      <c r="B30">
        <v>4</v>
      </c>
      <c r="C30" t="s">
        <v>132</v>
      </c>
      <c r="D30" t="s">
        <v>133</v>
      </c>
      <c r="E30">
        <v>101</v>
      </c>
      <c r="F30" s="10">
        <v>26</v>
      </c>
      <c r="G30" s="11">
        <f t="shared" si="2"/>
        <v>9.1</v>
      </c>
      <c r="H30" s="11">
        <f t="shared" si="3"/>
        <v>35.1</v>
      </c>
    </row>
    <row r="31" spans="2:21" x14ac:dyDescent="0.3">
      <c r="B31">
        <v>5</v>
      </c>
      <c r="C31" t="s">
        <v>114</v>
      </c>
      <c r="D31" t="s">
        <v>134</v>
      </c>
      <c r="E31">
        <v>102</v>
      </c>
      <c r="F31" s="10">
        <v>30</v>
      </c>
      <c r="G31" s="11">
        <f t="shared" si="2"/>
        <v>10.5</v>
      </c>
      <c r="H31" s="11">
        <f t="shared" si="3"/>
        <v>40.5</v>
      </c>
    </row>
    <row r="32" spans="2:21" x14ac:dyDescent="0.3">
      <c r="B32">
        <v>6</v>
      </c>
      <c r="C32" t="s">
        <v>116</v>
      </c>
      <c r="E32">
        <v>103</v>
      </c>
      <c r="F32" s="10">
        <v>30</v>
      </c>
      <c r="G32" s="11">
        <f t="shared" si="2"/>
        <v>10.5</v>
      </c>
      <c r="H32" s="11">
        <f t="shared" si="3"/>
        <v>40.5</v>
      </c>
    </row>
    <row r="35" spans="2:9" x14ac:dyDescent="0.3">
      <c r="B35" s="5" t="s">
        <v>135</v>
      </c>
    </row>
    <row r="36" spans="2:9" x14ac:dyDescent="0.3">
      <c r="B36" t="s">
        <v>136</v>
      </c>
      <c r="C36" t="s">
        <v>137</v>
      </c>
      <c r="D36" t="s">
        <v>138</v>
      </c>
      <c r="E36" t="s">
        <v>139</v>
      </c>
    </row>
    <row r="37" spans="2:9" x14ac:dyDescent="0.3">
      <c r="B37">
        <v>1</v>
      </c>
      <c r="C37" t="s">
        <v>140</v>
      </c>
      <c r="D37" t="s">
        <v>141</v>
      </c>
      <c r="E37" s="12">
        <v>0</v>
      </c>
    </row>
    <row r="38" spans="2:9" x14ac:dyDescent="0.3">
      <c r="B38">
        <v>2</v>
      </c>
      <c r="C38" t="s">
        <v>142</v>
      </c>
      <c r="D38" t="s">
        <v>143</v>
      </c>
      <c r="E38" s="12">
        <v>0.1</v>
      </c>
    </row>
    <row r="39" spans="2:9" x14ac:dyDescent="0.3">
      <c r="B39">
        <v>3</v>
      </c>
      <c r="C39" t="s">
        <v>144</v>
      </c>
      <c r="D39" t="s">
        <v>145</v>
      </c>
      <c r="E39" s="12">
        <v>0.35</v>
      </c>
    </row>
    <row r="41" spans="2:9" x14ac:dyDescent="0.3">
      <c r="B41" s="5" t="s">
        <v>146</v>
      </c>
    </row>
    <row r="42" spans="2:9" x14ac:dyDescent="0.3">
      <c r="B42" t="s">
        <v>147</v>
      </c>
      <c r="C42" t="s">
        <v>148</v>
      </c>
    </row>
    <row r="43" spans="2:9" x14ac:dyDescent="0.3">
      <c r="B43" t="s">
        <v>149</v>
      </c>
      <c r="C43" t="s">
        <v>150</v>
      </c>
    </row>
    <row r="44" spans="2:9" x14ac:dyDescent="0.3">
      <c r="B44" t="s">
        <v>151</v>
      </c>
      <c r="C44" t="s">
        <v>152</v>
      </c>
    </row>
    <row r="46" spans="2:9" x14ac:dyDescent="0.3">
      <c r="G46" s="9" t="s">
        <v>153</v>
      </c>
    </row>
    <row r="47" spans="2:9" x14ac:dyDescent="0.3">
      <c r="B47" s="5" t="s">
        <v>154</v>
      </c>
    </row>
    <row r="48" spans="2:9" x14ac:dyDescent="0.3">
      <c r="B48" t="s">
        <v>155</v>
      </c>
      <c r="C48" t="s">
        <v>156</v>
      </c>
      <c r="D48" t="s">
        <v>136</v>
      </c>
      <c r="E48" t="s">
        <v>157</v>
      </c>
      <c r="F48" t="s">
        <v>158</v>
      </c>
      <c r="G48" t="s">
        <v>159</v>
      </c>
      <c r="H48" t="s">
        <v>109</v>
      </c>
      <c r="I48" s="2" t="s">
        <v>160</v>
      </c>
    </row>
    <row r="49" spans="2:9" x14ac:dyDescent="0.3">
      <c r="B49">
        <v>1</v>
      </c>
      <c r="C49" s="13">
        <v>45231</v>
      </c>
      <c r="D49">
        <v>1</v>
      </c>
      <c r="E49" t="s">
        <v>149</v>
      </c>
      <c r="F49" t="s">
        <v>161</v>
      </c>
      <c r="G49" s="9" t="str">
        <f>D49&amp;E49&amp;"-"&amp;H49&amp;"-"&amp;F49</f>
        <v>1A-101-N</v>
      </c>
      <c r="H49">
        <v>101</v>
      </c>
      <c r="I49">
        <v>6</v>
      </c>
    </row>
    <row r="50" spans="2:9" x14ac:dyDescent="0.3">
      <c r="B50">
        <v>1</v>
      </c>
      <c r="C50" s="13">
        <v>45231</v>
      </c>
      <c r="D50">
        <v>1</v>
      </c>
      <c r="E50" t="s">
        <v>149</v>
      </c>
      <c r="F50" t="s">
        <v>162</v>
      </c>
      <c r="G50" t="str">
        <f>D50&amp;E50&amp;"-"&amp;H50&amp;"-"&amp;F50</f>
        <v>1A-101-Y</v>
      </c>
      <c r="H50">
        <v>101</v>
      </c>
      <c r="I50">
        <v>3</v>
      </c>
    </row>
    <row r="51" spans="2:9" x14ac:dyDescent="0.3">
      <c r="B51">
        <v>2</v>
      </c>
      <c r="C51" s="13">
        <v>45232</v>
      </c>
      <c r="D51">
        <v>1</v>
      </c>
      <c r="E51" t="s">
        <v>149</v>
      </c>
      <c r="F51" t="s">
        <v>161</v>
      </c>
      <c r="G51" t="str">
        <f t="shared" ref="G51:G78" si="4">D51&amp;E51&amp;"-"&amp;H51&amp;"-"&amp;F51</f>
        <v>1A-102-N</v>
      </c>
      <c r="H51">
        <v>102</v>
      </c>
      <c r="I51">
        <v>1</v>
      </c>
    </row>
    <row r="52" spans="2:9" x14ac:dyDescent="0.3">
      <c r="B52">
        <v>2</v>
      </c>
      <c r="C52" s="13">
        <v>45232</v>
      </c>
      <c r="D52">
        <v>1</v>
      </c>
      <c r="E52" t="s">
        <v>149</v>
      </c>
      <c r="F52" t="s">
        <v>162</v>
      </c>
      <c r="G52" t="str">
        <f t="shared" si="4"/>
        <v>1A-102-Y</v>
      </c>
      <c r="H52">
        <v>102</v>
      </c>
      <c r="I52">
        <v>0.5</v>
      </c>
    </row>
    <row r="53" spans="2:9" x14ac:dyDescent="0.3">
      <c r="B53">
        <v>3</v>
      </c>
      <c r="C53" s="13">
        <v>45233</v>
      </c>
      <c r="D53">
        <v>1</v>
      </c>
      <c r="E53" t="s">
        <v>149</v>
      </c>
      <c r="F53" t="s">
        <v>161</v>
      </c>
      <c r="G53" t="str">
        <f t="shared" si="4"/>
        <v>1A-103-N</v>
      </c>
      <c r="H53">
        <v>103</v>
      </c>
      <c r="I53">
        <v>1</v>
      </c>
    </row>
    <row r="54" spans="2:9" x14ac:dyDescent="0.3">
      <c r="B54">
        <v>3</v>
      </c>
      <c r="C54" s="13">
        <v>45233</v>
      </c>
      <c r="D54">
        <v>1</v>
      </c>
      <c r="E54" t="s">
        <v>149</v>
      </c>
      <c r="F54" t="s">
        <v>162</v>
      </c>
      <c r="G54" t="str">
        <f t="shared" si="4"/>
        <v>1A-103-Y</v>
      </c>
      <c r="H54">
        <v>103</v>
      </c>
      <c r="I54">
        <v>0.5</v>
      </c>
    </row>
    <row r="55" spans="2:9" x14ac:dyDescent="0.3">
      <c r="B55">
        <v>4</v>
      </c>
      <c r="C55" s="13">
        <v>45234</v>
      </c>
      <c r="D55">
        <v>1</v>
      </c>
      <c r="E55" t="s">
        <v>151</v>
      </c>
      <c r="F55" t="s">
        <v>161</v>
      </c>
      <c r="G55" t="str">
        <f t="shared" si="4"/>
        <v>1B-101-N</v>
      </c>
      <c r="H55">
        <v>101</v>
      </c>
      <c r="I55">
        <v>8</v>
      </c>
    </row>
    <row r="56" spans="2:9" x14ac:dyDescent="0.3">
      <c r="B56">
        <v>4</v>
      </c>
      <c r="C56" s="13">
        <v>45234</v>
      </c>
      <c r="D56">
        <v>1</v>
      </c>
      <c r="E56" t="s">
        <v>151</v>
      </c>
      <c r="F56" t="s">
        <v>162</v>
      </c>
      <c r="G56" t="str">
        <f t="shared" si="4"/>
        <v>1B-101-Y</v>
      </c>
      <c r="H56">
        <v>101</v>
      </c>
      <c r="I56">
        <v>4</v>
      </c>
    </row>
    <row r="57" spans="2:9" x14ac:dyDescent="0.3">
      <c r="B57">
        <v>5</v>
      </c>
      <c r="C57" s="13">
        <v>45235</v>
      </c>
      <c r="D57">
        <v>1</v>
      </c>
      <c r="E57" t="s">
        <v>151</v>
      </c>
      <c r="F57" t="s">
        <v>161</v>
      </c>
      <c r="G57" t="str">
        <f t="shared" si="4"/>
        <v>1B-102-N</v>
      </c>
      <c r="H57">
        <v>102</v>
      </c>
      <c r="I57">
        <v>1</v>
      </c>
    </row>
    <row r="58" spans="2:9" x14ac:dyDescent="0.3">
      <c r="B58">
        <v>5</v>
      </c>
      <c r="C58" s="13">
        <v>45235</v>
      </c>
      <c r="D58">
        <v>1</v>
      </c>
      <c r="E58" t="s">
        <v>151</v>
      </c>
      <c r="F58" t="s">
        <v>162</v>
      </c>
      <c r="G58" t="str">
        <f t="shared" si="4"/>
        <v>1B-102-Y</v>
      </c>
      <c r="H58">
        <v>102</v>
      </c>
      <c r="I58">
        <v>0.5</v>
      </c>
    </row>
    <row r="59" spans="2:9" x14ac:dyDescent="0.3">
      <c r="B59">
        <v>6</v>
      </c>
      <c r="C59" s="13">
        <v>45236</v>
      </c>
      <c r="D59">
        <v>1</v>
      </c>
      <c r="E59" t="s">
        <v>151</v>
      </c>
      <c r="F59" t="s">
        <v>161</v>
      </c>
      <c r="G59" t="str">
        <f t="shared" si="4"/>
        <v>1B-103-N</v>
      </c>
      <c r="H59">
        <v>103</v>
      </c>
      <c r="I59">
        <v>1</v>
      </c>
    </row>
    <row r="60" spans="2:9" x14ac:dyDescent="0.3">
      <c r="B60">
        <v>6</v>
      </c>
      <c r="C60" s="13">
        <v>45236</v>
      </c>
      <c r="D60">
        <v>1</v>
      </c>
      <c r="E60" t="s">
        <v>151</v>
      </c>
      <c r="F60" t="s">
        <v>162</v>
      </c>
      <c r="G60" t="str">
        <f t="shared" si="4"/>
        <v>1B-103-Y</v>
      </c>
      <c r="H60">
        <v>103</v>
      </c>
      <c r="I60">
        <v>0.5</v>
      </c>
    </row>
    <row r="61" spans="2:9" x14ac:dyDescent="0.3">
      <c r="B61">
        <v>7</v>
      </c>
      <c r="C61" s="13">
        <v>45237</v>
      </c>
      <c r="D61">
        <v>2</v>
      </c>
      <c r="E61" t="s">
        <v>149</v>
      </c>
      <c r="F61" t="s">
        <v>161</v>
      </c>
      <c r="G61" t="str">
        <f t="shared" si="4"/>
        <v>2A-101-N</v>
      </c>
      <c r="H61">
        <v>101</v>
      </c>
      <c r="I61">
        <v>5</v>
      </c>
    </row>
    <row r="62" spans="2:9" x14ac:dyDescent="0.3">
      <c r="B62">
        <v>7</v>
      </c>
      <c r="C62" s="13">
        <v>45237</v>
      </c>
      <c r="D62">
        <v>2</v>
      </c>
      <c r="E62" t="s">
        <v>149</v>
      </c>
      <c r="F62" t="s">
        <v>162</v>
      </c>
      <c r="G62" t="str">
        <f t="shared" si="4"/>
        <v>2A-101-Y</v>
      </c>
      <c r="H62">
        <v>101</v>
      </c>
      <c r="I62">
        <v>2</v>
      </c>
    </row>
    <row r="63" spans="2:9" x14ac:dyDescent="0.3">
      <c r="B63">
        <v>8</v>
      </c>
      <c r="C63" s="13">
        <v>45238</v>
      </c>
      <c r="D63">
        <v>2</v>
      </c>
      <c r="E63" t="s">
        <v>149</v>
      </c>
      <c r="F63" t="s">
        <v>161</v>
      </c>
      <c r="G63" t="str">
        <f t="shared" si="4"/>
        <v>2A-102-N</v>
      </c>
      <c r="H63">
        <v>102</v>
      </c>
      <c r="I63">
        <v>1</v>
      </c>
    </row>
    <row r="64" spans="2:9" x14ac:dyDescent="0.3">
      <c r="B64">
        <v>8</v>
      </c>
      <c r="C64" s="13">
        <v>45238</v>
      </c>
      <c r="D64">
        <v>2</v>
      </c>
      <c r="E64" t="s">
        <v>149</v>
      </c>
      <c r="F64" t="s">
        <v>162</v>
      </c>
      <c r="G64" t="str">
        <f t="shared" si="4"/>
        <v>2A-102-Y</v>
      </c>
      <c r="H64">
        <v>102</v>
      </c>
      <c r="I64">
        <v>0.5</v>
      </c>
    </row>
    <row r="65" spans="2:9" x14ac:dyDescent="0.3">
      <c r="B65">
        <v>9</v>
      </c>
      <c r="C65" s="13">
        <v>45239</v>
      </c>
      <c r="D65">
        <v>2</v>
      </c>
      <c r="E65" t="s">
        <v>149</v>
      </c>
      <c r="F65" t="s">
        <v>161</v>
      </c>
      <c r="G65" t="str">
        <f t="shared" si="4"/>
        <v>2A-103-N</v>
      </c>
      <c r="H65">
        <v>103</v>
      </c>
      <c r="I65">
        <v>1</v>
      </c>
    </row>
    <row r="66" spans="2:9" x14ac:dyDescent="0.3">
      <c r="B66">
        <v>9</v>
      </c>
      <c r="C66" s="13">
        <v>45239</v>
      </c>
      <c r="D66">
        <v>2</v>
      </c>
      <c r="E66" t="s">
        <v>149</v>
      </c>
      <c r="F66" t="s">
        <v>162</v>
      </c>
      <c r="G66" t="str">
        <f t="shared" si="4"/>
        <v>2A-103-Y</v>
      </c>
      <c r="H66">
        <v>103</v>
      </c>
      <c r="I66">
        <v>0.5</v>
      </c>
    </row>
    <row r="67" spans="2:9" x14ac:dyDescent="0.3">
      <c r="B67">
        <v>10</v>
      </c>
      <c r="C67" s="13">
        <v>45240</v>
      </c>
      <c r="D67">
        <v>2</v>
      </c>
      <c r="E67" t="s">
        <v>151</v>
      </c>
      <c r="F67" t="s">
        <v>161</v>
      </c>
      <c r="G67" t="str">
        <f t="shared" si="4"/>
        <v>2B-101-N</v>
      </c>
      <c r="H67">
        <v>101</v>
      </c>
      <c r="I67">
        <v>7</v>
      </c>
    </row>
    <row r="68" spans="2:9" x14ac:dyDescent="0.3">
      <c r="B68">
        <v>10</v>
      </c>
      <c r="C68" s="13">
        <v>45240</v>
      </c>
      <c r="D68">
        <v>2</v>
      </c>
      <c r="E68" t="s">
        <v>151</v>
      </c>
      <c r="F68" t="s">
        <v>162</v>
      </c>
      <c r="G68" t="str">
        <f t="shared" si="4"/>
        <v>2B-101-Y</v>
      </c>
      <c r="H68">
        <v>101</v>
      </c>
      <c r="I68">
        <v>3</v>
      </c>
    </row>
    <row r="69" spans="2:9" x14ac:dyDescent="0.3">
      <c r="B69">
        <v>11</v>
      </c>
      <c r="C69" s="13">
        <v>45241</v>
      </c>
      <c r="D69">
        <v>2</v>
      </c>
      <c r="E69" t="s">
        <v>151</v>
      </c>
      <c r="F69" t="s">
        <v>161</v>
      </c>
      <c r="G69" t="str">
        <f t="shared" si="4"/>
        <v>2B-102-N</v>
      </c>
      <c r="H69">
        <v>102</v>
      </c>
      <c r="I69">
        <v>1</v>
      </c>
    </row>
    <row r="70" spans="2:9" x14ac:dyDescent="0.3">
      <c r="B70">
        <v>11</v>
      </c>
      <c r="C70" s="13">
        <v>45241</v>
      </c>
      <c r="D70">
        <v>2</v>
      </c>
      <c r="E70" t="s">
        <v>151</v>
      </c>
      <c r="F70" t="s">
        <v>162</v>
      </c>
      <c r="G70" t="str">
        <f t="shared" si="4"/>
        <v>2B-102-Y</v>
      </c>
      <c r="H70">
        <v>102</v>
      </c>
      <c r="I70">
        <v>0.5</v>
      </c>
    </row>
    <row r="71" spans="2:9" x14ac:dyDescent="0.3">
      <c r="B71">
        <v>12</v>
      </c>
      <c r="C71" s="13">
        <v>45242</v>
      </c>
      <c r="D71">
        <v>2</v>
      </c>
      <c r="E71" t="s">
        <v>151</v>
      </c>
      <c r="F71" t="s">
        <v>161</v>
      </c>
      <c r="G71" t="str">
        <f t="shared" si="4"/>
        <v>2B-103-N</v>
      </c>
      <c r="H71">
        <v>103</v>
      </c>
      <c r="I71">
        <v>1</v>
      </c>
    </row>
    <row r="72" spans="2:9" x14ac:dyDescent="0.3">
      <c r="B72">
        <v>12</v>
      </c>
      <c r="C72" s="13">
        <v>45242</v>
      </c>
      <c r="D72">
        <v>2</v>
      </c>
      <c r="E72" t="s">
        <v>151</v>
      </c>
      <c r="F72" t="s">
        <v>162</v>
      </c>
      <c r="G72" t="str">
        <f t="shared" si="4"/>
        <v>2B-103-Y</v>
      </c>
      <c r="H72">
        <v>103</v>
      </c>
      <c r="I72">
        <v>0.5</v>
      </c>
    </row>
    <row r="73" spans="2:9" x14ac:dyDescent="0.3">
      <c r="B73">
        <v>13</v>
      </c>
      <c r="C73" s="13">
        <v>45243</v>
      </c>
      <c r="D73">
        <v>3</v>
      </c>
      <c r="E73" t="s">
        <v>149</v>
      </c>
      <c r="F73" t="s">
        <v>161</v>
      </c>
      <c r="G73" t="str">
        <f t="shared" si="4"/>
        <v>3A-101-N</v>
      </c>
      <c r="H73">
        <v>101</v>
      </c>
      <c r="I73">
        <v>6</v>
      </c>
    </row>
    <row r="74" spans="2:9" x14ac:dyDescent="0.3">
      <c r="B74">
        <v>14</v>
      </c>
      <c r="C74" s="13">
        <v>45244</v>
      </c>
      <c r="D74">
        <v>3</v>
      </c>
      <c r="E74" t="s">
        <v>149</v>
      </c>
      <c r="F74" t="s">
        <v>161</v>
      </c>
      <c r="G74" t="str">
        <f t="shared" si="4"/>
        <v>3A-102-N</v>
      </c>
      <c r="H74">
        <v>102</v>
      </c>
      <c r="I74">
        <v>1</v>
      </c>
    </row>
    <row r="75" spans="2:9" x14ac:dyDescent="0.3">
      <c r="B75">
        <v>15</v>
      </c>
      <c r="C75" s="13">
        <v>45245</v>
      </c>
      <c r="D75">
        <v>3</v>
      </c>
      <c r="E75" t="s">
        <v>149</v>
      </c>
      <c r="F75" t="s">
        <v>161</v>
      </c>
      <c r="G75" t="str">
        <f t="shared" si="4"/>
        <v>3A-103-N</v>
      </c>
      <c r="H75">
        <v>103</v>
      </c>
      <c r="I75">
        <v>0.5</v>
      </c>
    </row>
    <row r="76" spans="2:9" x14ac:dyDescent="0.3">
      <c r="B76">
        <v>16</v>
      </c>
      <c r="C76" s="13">
        <v>45246</v>
      </c>
      <c r="D76">
        <v>3</v>
      </c>
      <c r="E76" t="s">
        <v>151</v>
      </c>
      <c r="F76" t="s">
        <v>161</v>
      </c>
      <c r="G76" t="str">
        <f t="shared" si="4"/>
        <v>3B-101-N</v>
      </c>
      <c r="H76">
        <v>101</v>
      </c>
      <c r="I76">
        <v>6</v>
      </c>
    </row>
    <row r="77" spans="2:9" x14ac:dyDescent="0.3">
      <c r="B77">
        <v>17</v>
      </c>
      <c r="C77" s="13">
        <v>45247</v>
      </c>
      <c r="D77">
        <v>3</v>
      </c>
      <c r="E77" t="s">
        <v>151</v>
      </c>
      <c r="F77" t="s">
        <v>161</v>
      </c>
      <c r="G77" t="str">
        <f t="shared" si="4"/>
        <v>3B-102-N</v>
      </c>
      <c r="H77">
        <v>102</v>
      </c>
      <c r="I77">
        <v>1</v>
      </c>
    </row>
    <row r="78" spans="2:9" x14ac:dyDescent="0.3">
      <c r="B78">
        <v>18</v>
      </c>
      <c r="C78" s="13">
        <v>45248</v>
      </c>
      <c r="D78">
        <v>3</v>
      </c>
      <c r="E78" t="s">
        <v>151</v>
      </c>
      <c r="F78" t="s">
        <v>161</v>
      </c>
      <c r="G78" t="str">
        <f t="shared" si="4"/>
        <v>3B-103-N</v>
      </c>
      <c r="H78">
        <v>103</v>
      </c>
      <c r="I78">
        <v>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00F51-C044-4893-AD49-6046A1F3378C}">
  <dimension ref="A1:BE94"/>
  <sheetViews>
    <sheetView topLeftCell="J1" zoomScale="64" workbookViewId="0">
      <pane ySplit="7" topLeftCell="A8" activePane="bottomLeft" state="frozen"/>
      <selection pane="bottomLeft" activeCell="B7" sqref="B7"/>
    </sheetView>
  </sheetViews>
  <sheetFormatPr defaultRowHeight="14.4" x14ac:dyDescent="0.3"/>
  <cols>
    <col min="2" max="2" width="14.44140625" customWidth="1"/>
    <col min="3" max="3" width="10.44140625" bestFit="1" customWidth="1"/>
    <col min="4" max="4" width="13.33203125" customWidth="1"/>
    <col min="6" max="6" width="15.6640625" customWidth="1"/>
    <col min="7" max="7" width="10.21875" customWidth="1"/>
    <col min="8" max="8" width="18.5546875" customWidth="1"/>
    <col min="9" max="9" width="18.109375" customWidth="1"/>
    <col min="10" max="10" width="9.88671875" customWidth="1"/>
    <col min="11" max="11" width="14.33203125" customWidth="1"/>
    <col min="12" max="12" width="28.5546875" customWidth="1"/>
    <col min="13" max="13" width="12.77734375" customWidth="1"/>
    <col min="14" max="14" width="10.5546875" customWidth="1"/>
    <col min="15" max="15" width="13.44140625" customWidth="1"/>
    <col min="16" max="16" width="10.5546875" customWidth="1"/>
    <col min="17" max="17" width="22.88671875" customWidth="1"/>
    <col min="18" max="18" width="44.109375" customWidth="1"/>
    <col min="19" max="19" width="21.33203125" customWidth="1"/>
    <col min="20" max="20" width="34.109375" customWidth="1"/>
    <col min="21" max="21" width="11.33203125" customWidth="1"/>
    <col min="22" max="22" width="9.33203125" customWidth="1"/>
    <col min="23" max="23" width="9" customWidth="1"/>
    <col min="25" max="25" width="28.6640625" customWidth="1"/>
    <col min="26" max="26" width="10.44140625" customWidth="1"/>
    <col min="27" max="27" width="9.6640625" customWidth="1"/>
    <col min="28" max="28" width="13.88671875" customWidth="1"/>
    <col min="29" max="29" width="23.21875" customWidth="1"/>
    <col min="30" max="30" width="4.44140625" customWidth="1"/>
    <col min="31" max="31" width="15.6640625" customWidth="1"/>
    <col min="32" max="32" width="10.21875" customWidth="1"/>
    <col min="33" max="33" width="18.5546875" customWidth="1"/>
    <col min="34" max="34" width="18.109375" customWidth="1"/>
    <col min="35" max="35" width="9.88671875" customWidth="1"/>
    <col min="36" max="36" width="14.33203125" customWidth="1"/>
    <col min="37" max="37" width="28.5546875" customWidth="1"/>
    <col min="38" max="38" width="12.77734375" customWidth="1"/>
    <col min="39" max="39" width="10.5546875" customWidth="1"/>
    <col min="40" max="40" width="12.5546875" customWidth="1"/>
    <col min="41" max="41" width="9.44140625" customWidth="1"/>
    <col min="42" max="42" width="11.44140625" customWidth="1"/>
    <col min="43" max="43" width="12.33203125" customWidth="1"/>
    <col min="44" max="44" width="9.33203125" customWidth="1"/>
    <col min="45" max="45" width="9" customWidth="1"/>
    <col min="47" max="47" width="10.77734375" customWidth="1"/>
    <col min="48" max="48" width="10.44140625" customWidth="1"/>
    <col min="49" max="49" width="9.6640625" customWidth="1"/>
    <col min="50" max="50" width="13.88671875" customWidth="1"/>
    <col min="51" max="51" width="23.21875" customWidth="1"/>
  </cols>
  <sheetData>
    <row r="1" spans="1:57" ht="21" x14ac:dyDescent="0.4">
      <c r="A1" t="s">
        <v>164</v>
      </c>
      <c r="G1" s="14" t="str">
        <f>ReadMeFirst!D1&amp;" "&amp;ReadMeFirst!E1</f>
        <v>Data Set N</v>
      </c>
    </row>
    <row r="2" spans="1:57" x14ac:dyDescent="0.3">
      <c r="G2" t="s">
        <v>165</v>
      </c>
    </row>
    <row r="6" spans="1:57" ht="43.2" x14ac:dyDescent="0.3">
      <c r="F6" t="s">
        <v>166</v>
      </c>
      <c r="R6" s="20" t="s">
        <v>836</v>
      </c>
      <c r="T6" s="20" t="s">
        <v>808</v>
      </c>
      <c r="Y6" s="20" t="s">
        <v>809</v>
      </c>
      <c r="AE6" t="s">
        <v>167</v>
      </c>
      <c r="AO6" s="9" t="s">
        <v>810</v>
      </c>
    </row>
    <row r="7" spans="1:57" s="7" customFormat="1" ht="65.25" customHeight="1" x14ac:dyDescent="0.3">
      <c r="B7" s="30" t="s">
        <v>168</v>
      </c>
      <c r="C7" s="31" t="s">
        <v>189</v>
      </c>
      <c r="D7" s="31" t="s">
        <v>169</v>
      </c>
      <c r="E7" s="31" t="s">
        <v>190</v>
      </c>
      <c r="F7" s="31" t="s">
        <v>191</v>
      </c>
      <c r="G7" s="31" t="s">
        <v>192</v>
      </c>
      <c r="H7" s="31" t="s">
        <v>193</v>
      </c>
      <c r="I7" s="31" t="s">
        <v>194</v>
      </c>
      <c r="J7" s="31" t="s">
        <v>195</v>
      </c>
      <c r="K7" s="31" t="s">
        <v>196</v>
      </c>
      <c r="L7" s="31" t="s">
        <v>197</v>
      </c>
      <c r="M7" s="31" t="s">
        <v>198</v>
      </c>
      <c r="N7" s="31" t="s">
        <v>807</v>
      </c>
      <c r="O7" s="31" t="s">
        <v>170</v>
      </c>
      <c r="P7" s="31" t="s">
        <v>171</v>
      </c>
      <c r="Q7" s="31" t="s">
        <v>172</v>
      </c>
      <c r="R7" s="31" t="s">
        <v>173</v>
      </c>
      <c r="S7" s="31" t="s">
        <v>174</v>
      </c>
      <c r="T7" s="31" t="s">
        <v>175</v>
      </c>
      <c r="U7" s="31" t="s">
        <v>199</v>
      </c>
      <c r="V7" s="31" t="s">
        <v>128</v>
      </c>
      <c r="W7" s="31" t="s">
        <v>132</v>
      </c>
      <c r="X7" s="31" t="s">
        <v>129</v>
      </c>
      <c r="Y7" s="31" t="s">
        <v>176</v>
      </c>
      <c r="Z7" s="31" t="s">
        <v>177</v>
      </c>
      <c r="AA7" s="31" t="s">
        <v>178</v>
      </c>
      <c r="AB7" s="31" t="s">
        <v>179</v>
      </c>
      <c r="AC7" s="32" t="s">
        <v>180</v>
      </c>
      <c r="AE7" s="30" t="s">
        <v>200</v>
      </c>
      <c r="AF7" s="31" t="s">
        <v>192</v>
      </c>
      <c r="AG7" s="31" t="s">
        <v>193</v>
      </c>
      <c r="AH7" s="31" t="s">
        <v>194</v>
      </c>
      <c r="AI7" s="31" t="s">
        <v>195</v>
      </c>
      <c r="AJ7" s="31" t="s">
        <v>196</v>
      </c>
      <c r="AK7" s="31" t="s">
        <v>197</v>
      </c>
      <c r="AL7" s="31" t="s">
        <v>198</v>
      </c>
      <c r="AM7" s="31" t="s">
        <v>807</v>
      </c>
      <c r="AN7" s="31" t="s">
        <v>181</v>
      </c>
      <c r="AO7" s="31" t="s">
        <v>171</v>
      </c>
      <c r="AP7" s="31" t="s">
        <v>199</v>
      </c>
      <c r="AQ7" s="31" t="s">
        <v>840</v>
      </c>
      <c r="AR7" s="31" t="s">
        <v>128</v>
      </c>
      <c r="AS7" s="31" t="s">
        <v>132</v>
      </c>
      <c r="AT7" s="31" t="s">
        <v>129</v>
      </c>
      <c r="AU7" s="31" t="s">
        <v>176</v>
      </c>
      <c r="AV7" s="31" t="s">
        <v>177</v>
      </c>
      <c r="AW7" s="31" t="s">
        <v>178</v>
      </c>
      <c r="AX7" s="31" t="s">
        <v>179</v>
      </c>
      <c r="AY7" s="32" t="s">
        <v>180</v>
      </c>
      <c r="BA7" s="7" t="s">
        <v>114</v>
      </c>
      <c r="BB7" s="7" t="s">
        <v>201</v>
      </c>
      <c r="BC7" s="7" t="s">
        <v>182</v>
      </c>
      <c r="BD7" s="7" t="str">
        <f>BB7&amp; " $"</f>
        <v>Shipper/Receiver/Porter $</v>
      </c>
      <c r="BE7" s="7" t="s">
        <v>183</v>
      </c>
    </row>
    <row r="8" spans="1:57" x14ac:dyDescent="0.3">
      <c r="B8" s="24">
        <v>980</v>
      </c>
      <c r="C8" s="33">
        <v>45023</v>
      </c>
      <c r="D8" s="25">
        <f>WEEKDAY(C8)</f>
        <v>6</v>
      </c>
      <c r="E8" s="25">
        <v>1</v>
      </c>
      <c r="F8" s="25">
        <v>201</v>
      </c>
      <c r="G8" s="25">
        <v>365</v>
      </c>
      <c r="H8" s="25">
        <v>365</v>
      </c>
      <c r="I8" s="25">
        <v>0</v>
      </c>
      <c r="J8" s="25">
        <v>420</v>
      </c>
      <c r="K8" s="25">
        <v>0</v>
      </c>
      <c r="L8" s="25">
        <v>0</v>
      </c>
      <c r="M8" s="25">
        <v>350</v>
      </c>
      <c r="N8" s="25">
        <f>H8+I8-M8</f>
        <v>15</v>
      </c>
      <c r="O8" s="25">
        <f>G8-H8</f>
        <v>0</v>
      </c>
      <c r="P8" s="34">
        <f>IFERROR((M8/H8),0)</f>
        <v>0.95890410958904104</v>
      </c>
      <c r="Q8" s="25">
        <f>M8*'Other Lists'!$H$15</f>
        <v>24850</v>
      </c>
      <c r="R8" s="25">
        <f>(VLOOKUP(F8,'Other Lists'!$B$12:$N$15,5,0)+VLOOKUP(F8,'Other Lists'!$B$12:$N$15,6,0))*G8</f>
        <v>17921.5</v>
      </c>
      <c r="S8" s="25">
        <f t="shared" ref="S8:S39" si="0">Q8-R8</f>
        <v>6928.5</v>
      </c>
      <c r="T8" s="25">
        <f>VLOOKUP(F8,'Other Lists'!$B$12:$N$15,7,TRUE)*N8</f>
        <v>1065</v>
      </c>
      <c r="U8" s="25">
        <v>6</v>
      </c>
      <c r="V8" s="25">
        <v>0</v>
      </c>
      <c r="W8" s="25">
        <v>3</v>
      </c>
      <c r="X8" s="25">
        <f>U8-V8-W8</f>
        <v>3</v>
      </c>
      <c r="Y8" s="25">
        <f>VLOOKUP(1,'Other Lists'!$B$27:$H$32,7,TRUE)*V8*7</f>
        <v>0</v>
      </c>
      <c r="Z8" s="25">
        <f>VLOOKUP(4,'Other Lists'!$B$27:$H$32,7,TRUE)*W8*7</f>
        <v>737.10000000000014</v>
      </c>
      <c r="AA8" s="25">
        <f>VLOOKUP(3,'Other Lists'!$B$27:$H$32,7,TRUE)*X8*7</f>
        <v>680.39999999999986</v>
      </c>
      <c r="AB8" s="25">
        <f>Y8+Z8+AA8</f>
        <v>1417.5</v>
      </c>
      <c r="AC8" s="26">
        <f>Y8+Z8+AA8</f>
        <v>1417.5</v>
      </c>
      <c r="AE8" s="24">
        <v>105</v>
      </c>
      <c r="AF8" s="25">
        <v>239</v>
      </c>
      <c r="AG8" s="25">
        <v>218</v>
      </c>
      <c r="AH8" s="25">
        <v>0</v>
      </c>
      <c r="AI8" s="25">
        <v>216</v>
      </c>
      <c r="AJ8" s="25">
        <v>21</v>
      </c>
      <c r="AK8" s="25">
        <v>0</v>
      </c>
      <c r="AL8" s="25">
        <v>202</v>
      </c>
      <c r="AM8" s="25">
        <f>AG8+AH8-AL8</f>
        <v>16</v>
      </c>
      <c r="AN8" s="25">
        <f>AF8-AG8</f>
        <v>21</v>
      </c>
      <c r="AO8" s="34">
        <f>IFERROR((AL8/AG8),0)</f>
        <v>0.92660550458715596</v>
      </c>
      <c r="AP8" s="25">
        <v>8</v>
      </c>
      <c r="AQ8" s="25">
        <v>8</v>
      </c>
      <c r="AR8" s="25">
        <v>0</v>
      </c>
      <c r="AS8" s="25">
        <v>4</v>
      </c>
      <c r="AT8" s="25">
        <f>AQ8-AR8-AS8</f>
        <v>4</v>
      </c>
      <c r="AU8" s="25">
        <f>VLOOKUP(1,'Other Lists'!$B$27:$H$32,7,TRUE)*AR8*7</f>
        <v>0</v>
      </c>
      <c r="AV8" s="25">
        <f>VLOOKUP(4,'Other Lists'!$B$27:$H$32,7,TRUE)*AS8*7</f>
        <v>982.80000000000007</v>
      </c>
      <c r="AW8" s="25">
        <f>VLOOKUP(2,'Other Lists'!$B$27:$H$32,7,TRUE)*AT8*7</f>
        <v>831.6</v>
      </c>
      <c r="AX8" s="25">
        <f>AU8+AV8+AW8</f>
        <v>1814.4</v>
      </c>
      <c r="AY8" s="26">
        <f>AU8+AV8+AW8</f>
        <v>1814.4</v>
      </c>
      <c r="BA8">
        <v>2</v>
      </c>
      <c r="BB8">
        <v>2</v>
      </c>
      <c r="BC8">
        <f>VLOOKUP(5,'Other Lists'!$B$27:$H$32,7,TRUE)*BA8*7</f>
        <v>567</v>
      </c>
      <c r="BD8">
        <f>VLOOKUP(6,'Other Lists'!$B$27:$H$32,7,TRUE)*BB8*7</f>
        <v>567</v>
      </c>
      <c r="BE8">
        <f>BC8+BD8+AX8+AC8</f>
        <v>4365.8999999999996</v>
      </c>
    </row>
    <row r="9" spans="1:57" x14ac:dyDescent="0.3">
      <c r="B9" s="24">
        <v>981</v>
      </c>
      <c r="C9" s="33">
        <v>45024</v>
      </c>
      <c r="D9" s="25">
        <f t="shared" ref="D9:D72" si="1">WEEKDAY(C9)</f>
        <v>7</v>
      </c>
      <c r="E9" s="25">
        <v>1</v>
      </c>
      <c r="F9" s="25">
        <v>201</v>
      </c>
      <c r="G9" s="25">
        <v>487</v>
      </c>
      <c r="H9" s="25">
        <v>424</v>
      </c>
      <c r="I9" s="25">
        <v>0</v>
      </c>
      <c r="J9" s="25">
        <v>420</v>
      </c>
      <c r="K9" s="25">
        <v>63</v>
      </c>
      <c r="L9" s="25">
        <v>0</v>
      </c>
      <c r="M9" s="25">
        <v>411</v>
      </c>
      <c r="N9" s="25">
        <f t="shared" ref="N9:N72" si="2">H9+I9-M9</f>
        <v>13</v>
      </c>
      <c r="O9" s="25">
        <f t="shared" ref="O9:O72" si="3">G9-H9</f>
        <v>63</v>
      </c>
      <c r="P9" s="34">
        <f t="shared" ref="P9:P72" si="4">IFERROR((M9/H9),0)</f>
        <v>0.96933962264150941</v>
      </c>
      <c r="Q9" s="25">
        <f>M9*'Other Lists'!$H$15</f>
        <v>29181</v>
      </c>
      <c r="R9" s="25">
        <f>(VLOOKUP(F9,'Other Lists'!$B$12:$N$15,5,0)+VLOOKUP(F9,'Other Lists'!$B$12:$N$15,6,0))*G9</f>
        <v>23911.7</v>
      </c>
      <c r="S9" s="25">
        <f t="shared" si="0"/>
        <v>5269.2999999999993</v>
      </c>
      <c r="T9" s="25">
        <f>VLOOKUP(F9,'Other Lists'!$B$12:$N$15,7,TRUE)*N9</f>
        <v>923</v>
      </c>
      <c r="U9" s="25">
        <v>6</v>
      </c>
      <c r="V9" s="25">
        <v>0</v>
      </c>
      <c r="W9" s="25">
        <v>4</v>
      </c>
      <c r="X9" s="25">
        <f t="shared" ref="X9:X72" si="5">U9-V9-W9</f>
        <v>2</v>
      </c>
      <c r="Y9" s="25">
        <f>VLOOKUP(1,'Other Lists'!$B$27:$H$32,7,TRUE)*V9*7</f>
        <v>0</v>
      </c>
      <c r="Z9" s="25">
        <f>VLOOKUP(4,'Other Lists'!$B$27:$H$32,7,TRUE)*W9*7</f>
        <v>982.80000000000007</v>
      </c>
      <c r="AA9" s="25">
        <f>VLOOKUP(3,'Other Lists'!$B$27:$H$32,7,TRUE)*X9*7</f>
        <v>453.59999999999997</v>
      </c>
      <c r="AB9" s="25">
        <f t="shared" ref="AB9:AB72" si="6">Y9+Z9+AA9</f>
        <v>1436.4</v>
      </c>
      <c r="AC9" s="26">
        <f t="shared" ref="AC9:AC72" si="7">Y9+Z9+AA9</f>
        <v>1436.4</v>
      </c>
      <c r="AE9" s="24">
        <v>105</v>
      </c>
      <c r="AF9" s="25">
        <v>177</v>
      </c>
      <c r="AG9" s="25">
        <v>177</v>
      </c>
      <c r="AH9" s="25">
        <v>0</v>
      </c>
      <c r="AI9" s="25">
        <v>216</v>
      </c>
      <c r="AJ9" s="25">
        <v>0</v>
      </c>
      <c r="AK9" s="25">
        <v>0</v>
      </c>
      <c r="AL9" s="25">
        <v>173</v>
      </c>
      <c r="AM9" s="25">
        <f t="shared" ref="AM9:AM72" si="8">AG9+AH9-AL9</f>
        <v>4</v>
      </c>
      <c r="AN9" s="25">
        <f t="shared" ref="AN9:AN72" si="9">AF9-AG9</f>
        <v>0</v>
      </c>
      <c r="AO9" s="34">
        <f t="shared" ref="AO9:AO72" si="10">IFERROR((AL9/AG9),0)</f>
        <v>0.97740112994350281</v>
      </c>
      <c r="AP9" s="25">
        <v>8</v>
      </c>
      <c r="AQ9" s="25">
        <v>8</v>
      </c>
      <c r="AR9" s="25">
        <v>0</v>
      </c>
      <c r="AS9" s="25">
        <v>4</v>
      </c>
      <c r="AT9" s="25">
        <f t="shared" ref="AT9:AT72" si="11">AQ9-AR9-AS9</f>
        <v>4</v>
      </c>
      <c r="AU9" s="25">
        <f>VLOOKUP(1,'Other Lists'!$B$27:$H$32,7,TRUE)*AR9*7</f>
        <v>0</v>
      </c>
      <c r="AV9" s="25">
        <f>VLOOKUP(4,'Other Lists'!$B$27:$H$32,7,TRUE)*AS9*7</f>
        <v>982.80000000000007</v>
      </c>
      <c r="AW9" s="25">
        <f>VLOOKUP(2,'Other Lists'!$B$27:$H$32,7,TRUE)*AT9*7</f>
        <v>831.6</v>
      </c>
      <c r="AX9" s="25">
        <f t="shared" ref="AX9:AX72" si="12">AU9+AV9+AW9</f>
        <v>1814.4</v>
      </c>
      <c r="AY9" s="26">
        <f t="shared" ref="AY9:AY72" si="13">AU9+AV9+AW9</f>
        <v>1814.4</v>
      </c>
      <c r="BA9">
        <v>2</v>
      </c>
      <c r="BB9">
        <v>2</v>
      </c>
      <c r="BC9">
        <f>VLOOKUP(5,'Other Lists'!$B$27:$H$32,7,TRUE)*BA9*7</f>
        <v>567</v>
      </c>
      <c r="BD9">
        <f>VLOOKUP(6,'Other Lists'!$B$27:$H$32,7,TRUE)*BB9*7</f>
        <v>567</v>
      </c>
      <c r="BE9">
        <f t="shared" ref="BE9:BE72" si="14">BC9+BD9+AX9+AC9</f>
        <v>4384.8</v>
      </c>
    </row>
    <row r="10" spans="1:57" x14ac:dyDescent="0.3">
      <c r="B10" s="24">
        <v>982</v>
      </c>
      <c r="C10" s="33">
        <v>45025</v>
      </c>
      <c r="D10" s="25">
        <f t="shared" si="1"/>
        <v>1</v>
      </c>
      <c r="E10" s="25">
        <v>1</v>
      </c>
      <c r="F10" s="25">
        <v>119</v>
      </c>
      <c r="G10" s="25">
        <v>451</v>
      </c>
      <c r="H10" s="25">
        <v>451</v>
      </c>
      <c r="I10" s="25">
        <v>0</v>
      </c>
      <c r="J10" s="25">
        <v>524.99999999999989</v>
      </c>
      <c r="K10" s="25">
        <v>0</v>
      </c>
      <c r="L10" s="25">
        <v>0</v>
      </c>
      <c r="M10" s="25">
        <v>419</v>
      </c>
      <c r="N10" s="25">
        <f t="shared" si="2"/>
        <v>32</v>
      </c>
      <c r="O10" s="25">
        <f t="shared" si="3"/>
        <v>0</v>
      </c>
      <c r="P10" s="34">
        <f t="shared" si="4"/>
        <v>0.92904656319290468</v>
      </c>
      <c r="Q10" s="25">
        <f>M10*'Other Lists'!$H$14</f>
        <v>13408</v>
      </c>
      <c r="R10" s="25">
        <f>(VLOOKUP(F10,'Other Lists'!$B$12:$N$15,5,0)+VLOOKUP(F10,'Other Lists'!$B$12:$N$15,6,0))*G10</f>
        <v>12988.800000000001</v>
      </c>
      <c r="S10" s="25">
        <f t="shared" si="0"/>
        <v>419.19999999999891</v>
      </c>
      <c r="T10" s="25">
        <f>VLOOKUP(F10,'Other Lists'!$B$12:$N$15,7,TRUE)*N10</f>
        <v>1024</v>
      </c>
      <c r="U10" s="25">
        <v>3</v>
      </c>
      <c r="V10" s="25">
        <v>0</v>
      </c>
      <c r="W10" s="25">
        <v>2</v>
      </c>
      <c r="X10" s="25">
        <f t="shared" si="5"/>
        <v>1</v>
      </c>
      <c r="Y10" s="25">
        <f>VLOOKUP(1,'Other Lists'!$B$27:$H$32,7,TRUE)*V10*7</f>
        <v>0</v>
      </c>
      <c r="Z10" s="25">
        <f>VLOOKUP(4,'Other Lists'!$B$27:$H$32,7,TRUE)*W10*7</f>
        <v>491.40000000000003</v>
      </c>
      <c r="AA10" s="25">
        <f>VLOOKUP(3,'Other Lists'!$B$27:$H$32,7,TRUE)*X10*7</f>
        <v>226.79999999999998</v>
      </c>
      <c r="AB10" s="25">
        <f t="shared" si="6"/>
        <v>718.2</v>
      </c>
      <c r="AC10" s="26">
        <f t="shared" si="7"/>
        <v>718.2</v>
      </c>
      <c r="AE10" s="24">
        <v>105</v>
      </c>
      <c r="AF10" s="25">
        <v>106</v>
      </c>
      <c r="AG10" s="25">
        <v>104</v>
      </c>
      <c r="AH10" s="25">
        <v>0</v>
      </c>
      <c r="AI10" s="25">
        <v>108</v>
      </c>
      <c r="AJ10" s="25">
        <v>2</v>
      </c>
      <c r="AK10" s="25">
        <v>0</v>
      </c>
      <c r="AL10" s="25">
        <v>98</v>
      </c>
      <c r="AM10" s="25">
        <f t="shared" si="8"/>
        <v>6</v>
      </c>
      <c r="AN10" s="25">
        <f t="shared" si="9"/>
        <v>2</v>
      </c>
      <c r="AO10" s="34">
        <f t="shared" si="10"/>
        <v>0.94230769230769229</v>
      </c>
      <c r="AP10" s="25">
        <v>4</v>
      </c>
      <c r="AQ10" s="25">
        <v>4</v>
      </c>
      <c r="AR10" s="25">
        <v>0</v>
      </c>
      <c r="AS10" s="25">
        <v>2</v>
      </c>
      <c r="AT10" s="25">
        <f t="shared" si="11"/>
        <v>2</v>
      </c>
      <c r="AU10" s="25">
        <f>VLOOKUP(1,'Other Lists'!$B$27:$H$32,7,TRUE)*AR10*7</f>
        <v>0</v>
      </c>
      <c r="AV10" s="25">
        <f>VLOOKUP(4,'Other Lists'!$B$27:$H$32,7,TRUE)*AS10*7</f>
        <v>491.40000000000003</v>
      </c>
      <c r="AW10" s="25">
        <f>VLOOKUP(2,'Other Lists'!$B$27:$H$32,7,TRUE)*AT10*7</f>
        <v>415.8</v>
      </c>
      <c r="AX10" s="25">
        <f t="shared" si="12"/>
        <v>907.2</v>
      </c>
      <c r="AY10" s="26">
        <f t="shared" si="13"/>
        <v>907.2</v>
      </c>
      <c r="BA10">
        <v>1</v>
      </c>
      <c r="BB10">
        <v>1</v>
      </c>
      <c r="BC10">
        <f>VLOOKUP(5,'Other Lists'!$B$27:$H$32,7,TRUE)*BA10*7</f>
        <v>283.5</v>
      </c>
      <c r="BD10">
        <f>VLOOKUP(6,'Other Lists'!$B$27:$H$32,7,TRUE)*BB10*7</f>
        <v>283.5</v>
      </c>
      <c r="BE10">
        <f t="shared" si="14"/>
        <v>2192.4</v>
      </c>
    </row>
    <row r="11" spans="1:57" x14ac:dyDescent="0.3">
      <c r="B11" s="24">
        <v>983</v>
      </c>
      <c r="C11" s="33">
        <v>45026</v>
      </c>
      <c r="D11" s="25">
        <f t="shared" si="1"/>
        <v>2</v>
      </c>
      <c r="E11" s="25">
        <v>1</v>
      </c>
      <c r="F11" s="25">
        <v>119</v>
      </c>
      <c r="G11" s="25">
        <v>451</v>
      </c>
      <c r="H11" s="25">
        <v>451</v>
      </c>
      <c r="I11" s="25">
        <v>0</v>
      </c>
      <c r="J11" s="25">
        <v>524.99999999999989</v>
      </c>
      <c r="K11" s="25">
        <v>0</v>
      </c>
      <c r="L11" s="25">
        <v>0</v>
      </c>
      <c r="M11" s="25">
        <v>437</v>
      </c>
      <c r="N11" s="25">
        <f t="shared" si="2"/>
        <v>14</v>
      </c>
      <c r="O11" s="25">
        <f t="shared" si="3"/>
        <v>0</v>
      </c>
      <c r="P11" s="34">
        <f t="shared" si="4"/>
        <v>0.96895787139689582</v>
      </c>
      <c r="Q11" s="25">
        <f>M11*'Other Lists'!$H$14</f>
        <v>13984</v>
      </c>
      <c r="R11" s="25">
        <f>(VLOOKUP(F11,'Other Lists'!$B$12:$N$15,5,0)+VLOOKUP(F11,'Other Lists'!$B$12:$N$15,6,0))*G11</f>
        <v>12988.800000000001</v>
      </c>
      <c r="S11" s="25">
        <f t="shared" si="0"/>
        <v>995.19999999999891</v>
      </c>
      <c r="T11" s="25">
        <f>VLOOKUP(F11,'Other Lists'!$B$12:$N$15,7,TRUE)*N11</f>
        <v>448</v>
      </c>
      <c r="U11" s="25">
        <v>3</v>
      </c>
      <c r="V11" s="25">
        <v>0</v>
      </c>
      <c r="W11" s="25">
        <v>2</v>
      </c>
      <c r="X11" s="25">
        <f t="shared" si="5"/>
        <v>1</v>
      </c>
      <c r="Y11" s="25">
        <f>VLOOKUP(1,'Other Lists'!$B$27:$H$32,7,TRUE)*V11*7</f>
        <v>0</v>
      </c>
      <c r="Z11" s="25">
        <f>VLOOKUP(4,'Other Lists'!$B$27:$H$32,7,TRUE)*W11*7</f>
        <v>491.40000000000003</v>
      </c>
      <c r="AA11" s="25">
        <f>VLOOKUP(3,'Other Lists'!$B$27:$H$32,7,TRUE)*X11*7</f>
        <v>226.79999999999998</v>
      </c>
      <c r="AB11" s="25">
        <f t="shared" si="6"/>
        <v>718.2</v>
      </c>
      <c r="AC11" s="26">
        <f t="shared" si="7"/>
        <v>718.2</v>
      </c>
      <c r="AE11" s="24">
        <v>105</v>
      </c>
      <c r="AF11" s="25">
        <v>115</v>
      </c>
      <c r="AG11" s="25">
        <v>110</v>
      </c>
      <c r="AH11" s="25">
        <v>0</v>
      </c>
      <c r="AI11" s="25">
        <v>108</v>
      </c>
      <c r="AJ11" s="25">
        <v>5</v>
      </c>
      <c r="AK11" s="25">
        <v>0</v>
      </c>
      <c r="AL11" s="25">
        <v>106</v>
      </c>
      <c r="AM11" s="25">
        <f t="shared" si="8"/>
        <v>4</v>
      </c>
      <c r="AN11" s="25">
        <f t="shared" si="9"/>
        <v>5</v>
      </c>
      <c r="AO11" s="34">
        <f t="shared" si="10"/>
        <v>0.96363636363636362</v>
      </c>
      <c r="AP11" s="25">
        <v>4</v>
      </c>
      <c r="AQ11" s="25">
        <v>4</v>
      </c>
      <c r="AR11" s="25">
        <v>0</v>
      </c>
      <c r="AS11" s="25">
        <v>2</v>
      </c>
      <c r="AT11" s="25">
        <f t="shared" si="11"/>
        <v>2</v>
      </c>
      <c r="AU11" s="25">
        <f>VLOOKUP(1,'Other Lists'!$B$27:$H$32,7,TRUE)*AR11*7</f>
        <v>0</v>
      </c>
      <c r="AV11" s="25">
        <f>VLOOKUP(4,'Other Lists'!$B$27:$H$32,7,TRUE)*AS11*7</f>
        <v>491.40000000000003</v>
      </c>
      <c r="AW11" s="25">
        <f>VLOOKUP(2,'Other Lists'!$B$27:$H$32,7,TRUE)*AT11*7</f>
        <v>415.8</v>
      </c>
      <c r="AX11" s="25">
        <f t="shared" si="12"/>
        <v>907.2</v>
      </c>
      <c r="AY11" s="26">
        <f t="shared" si="13"/>
        <v>907.2</v>
      </c>
      <c r="BA11">
        <v>1</v>
      </c>
      <c r="BB11">
        <v>1</v>
      </c>
      <c r="BC11">
        <f>VLOOKUP(5,'Other Lists'!$B$27:$H$32,7,TRUE)*BA11*7</f>
        <v>283.5</v>
      </c>
      <c r="BD11">
        <f>VLOOKUP(6,'Other Lists'!$B$27:$H$32,7,TRUE)*BB11*7</f>
        <v>283.5</v>
      </c>
      <c r="BE11">
        <f t="shared" si="14"/>
        <v>2192.4</v>
      </c>
    </row>
    <row r="12" spans="1:57" x14ac:dyDescent="0.3">
      <c r="B12" s="24">
        <v>984</v>
      </c>
      <c r="C12" s="33">
        <v>45027</v>
      </c>
      <c r="D12" s="25">
        <f t="shared" si="1"/>
        <v>3</v>
      </c>
      <c r="E12" s="25">
        <v>1</v>
      </c>
      <c r="F12" s="25">
        <v>201</v>
      </c>
      <c r="G12" s="25">
        <v>411</v>
      </c>
      <c r="H12" s="25">
        <v>411</v>
      </c>
      <c r="I12" s="25">
        <v>0</v>
      </c>
      <c r="J12" s="25">
        <v>420</v>
      </c>
      <c r="K12" s="25">
        <v>0</v>
      </c>
      <c r="L12" s="25">
        <v>0</v>
      </c>
      <c r="M12" s="25">
        <v>390</v>
      </c>
      <c r="N12" s="25">
        <f t="shared" si="2"/>
        <v>21</v>
      </c>
      <c r="O12" s="25">
        <f t="shared" si="3"/>
        <v>0</v>
      </c>
      <c r="P12" s="34">
        <f t="shared" si="4"/>
        <v>0.94890510948905105</v>
      </c>
      <c r="Q12" s="25">
        <f>M12*'Other Lists'!$H$15</f>
        <v>27690</v>
      </c>
      <c r="R12" s="25">
        <f>(VLOOKUP(F12,'Other Lists'!$B$12:$N$15,5,0)+VLOOKUP(F12,'Other Lists'!$B$12:$N$15,6,0))*G12</f>
        <v>20180.100000000002</v>
      </c>
      <c r="S12" s="25">
        <f t="shared" si="0"/>
        <v>7509.8999999999978</v>
      </c>
      <c r="T12" s="25">
        <f>VLOOKUP(F12,'Other Lists'!$B$12:$N$15,7,TRUE)*N12</f>
        <v>1491</v>
      </c>
      <c r="U12" s="25">
        <v>6</v>
      </c>
      <c r="V12" s="25">
        <v>0</v>
      </c>
      <c r="W12" s="25">
        <v>4</v>
      </c>
      <c r="X12" s="25">
        <f t="shared" si="5"/>
        <v>2</v>
      </c>
      <c r="Y12" s="25">
        <f>VLOOKUP(1,'Other Lists'!$B$27:$H$32,7,TRUE)*V12*7</f>
        <v>0</v>
      </c>
      <c r="Z12" s="25">
        <f>VLOOKUP(4,'Other Lists'!$B$27:$H$32,7,TRUE)*W12*7</f>
        <v>982.80000000000007</v>
      </c>
      <c r="AA12" s="25">
        <f>VLOOKUP(3,'Other Lists'!$B$27:$H$32,7,TRUE)*X12*7</f>
        <v>453.59999999999997</v>
      </c>
      <c r="AB12" s="25">
        <f t="shared" si="6"/>
        <v>1436.4</v>
      </c>
      <c r="AC12" s="26">
        <f t="shared" si="7"/>
        <v>1436.4</v>
      </c>
      <c r="AE12" s="24">
        <v>105</v>
      </c>
      <c r="AF12" s="25">
        <v>218</v>
      </c>
      <c r="AG12" s="25">
        <v>211</v>
      </c>
      <c r="AH12" s="25">
        <v>0</v>
      </c>
      <c r="AI12" s="25">
        <v>216</v>
      </c>
      <c r="AJ12" s="25">
        <v>7</v>
      </c>
      <c r="AK12" s="25">
        <v>0</v>
      </c>
      <c r="AL12" s="25">
        <v>198</v>
      </c>
      <c r="AM12" s="25">
        <f t="shared" si="8"/>
        <v>13</v>
      </c>
      <c r="AN12" s="25">
        <f t="shared" si="9"/>
        <v>7</v>
      </c>
      <c r="AO12" s="34">
        <f t="shared" si="10"/>
        <v>0.93838862559241709</v>
      </c>
      <c r="AP12" s="25">
        <v>8</v>
      </c>
      <c r="AQ12" s="25">
        <v>8</v>
      </c>
      <c r="AR12" s="25">
        <v>0</v>
      </c>
      <c r="AS12" s="25">
        <v>4</v>
      </c>
      <c r="AT12" s="25">
        <f t="shared" si="11"/>
        <v>4</v>
      </c>
      <c r="AU12" s="25">
        <f>VLOOKUP(1,'Other Lists'!$B$27:$H$32,7,TRUE)*AR12*7</f>
        <v>0</v>
      </c>
      <c r="AV12" s="25">
        <f>VLOOKUP(4,'Other Lists'!$B$27:$H$32,7,TRUE)*AS12*7</f>
        <v>982.80000000000007</v>
      </c>
      <c r="AW12" s="25">
        <f>VLOOKUP(2,'Other Lists'!$B$27:$H$32,7,TRUE)*AT12*7</f>
        <v>831.6</v>
      </c>
      <c r="AX12" s="25">
        <f t="shared" si="12"/>
        <v>1814.4</v>
      </c>
      <c r="AY12" s="26">
        <f t="shared" si="13"/>
        <v>1814.4</v>
      </c>
      <c r="BA12">
        <v>2</v>
      </c>
      <c r="BB12">
        <v>2</v>
      </c>
      <c r="BC12">
        <f>VLOOKUP(5,'Other Lists'!$B$27:$H$32,7,TRUE)*BA12*7</f>
        <v>567</v>
      </c>
      <c r="BD12">
        <f>VLOOKUP(6,'Other Lists'!$B$27:$H$32,7,TRUE)*BB12*7</f>
        <v>567</v>
      </c>
      <c r="BE12">
        <f t="shared" si="14"/>
        <v>4384.8</v>
      </c>
    </row>
    <row r="13" spans="1:57" x14ac:dyDescent="0.3">
      <c r="B13" s="24">
        <v>985</v>
      </c>
      <c r="C13" s="33">
        <v>45028</v>
      </c>
      <c r="D13" s="25">
        <f t="shared" si="1"/>
        <v>4</v>
      </c>
      <c r="E13" s="25">
        <v>1</v>
      </c>
      <c r="F13" s="25">
        <v>119</v>
      </c>
      <c r="G13" s="25">
        <v>861</v>
      </c>
      <c r="H13" s="25">
        <v>861</v>
      </c>
      <c r="I13" s="25">
        <v>0</v>
      </c>
      <c r="J13" s="25">
        <v>1049.9999999999998</v>
      </c>
      <c r="K13" s="25">
        <v>0</v>
      </c>
      <c r="L13" s="25">
        <v>0</v>
      </c>
      <c r="M13" s="25">
        <v>809</v>
      </c>
      <c r="N13" s="25">
        <f t="shared" si="2"/>
        <v>52</v>
      </c>
      <c r="O13" s="25">
        <f t="shared" si="3"/>
        <v>0</v>
      </c>
      <c r="P13" s="34">
        <f t="shared" si="4"/>
        <v>0.93960511033681771</v>
      </c>
      <c r="Q13" s="25">
        <f>M13*'Other Lists'!$H$14</f>
        <v>25888</v>
      </c>
      <c r="R13" s="25">
        <f>(VLOOKUP(F13,'Other Lists'!$B$12:$N$15,5,0)+VLOOKUP(F13,'Other Lists'!$B$12:$N$15,6,0))*G13</f>
        <v>24796.799999999999</v>
      </c>
      <c r="S13" s="25">
        <f t="shared" si="0"/>
        <v>1091.2000000000007</v>
      </c>
      <c r="T13" s="25">
        <f>VLOOKUP(F13,'Other Lists'!$B$12:$N$15,7,TRUE)*N13</f>
        <v>1664</v>
      </c>
      <c r="U13" s="25">
        <v>6</v>
      </c>
      <c r="V13" s="25">
        <v>0</v>
      </c>
      <c r="W13" s="25">
        <v>4</v>
      </c>
      <c r="X13" s="25">
        <f t="shared" si="5"/>
        <v>2</v>
      </c>
      <c r="Y13" s="25">
        <f>VLOOKUP(1,'Other Lists'!$B$27:$H$32,7,TRUE)*V13*7</f>
        <v>0</v>
      </c>
      <c r="Z13" s="25">
        <f>VLOOKUP(4,'Other Lists'!$B$27:$H$32,7,TRUE)*W13*7</f>
        <v>982.80000000000007</v>
      </c>
      <c r="AA13" s="25">
        <f>VLOOKUP(3,'Other Lists'!$B$27:$H$32,7,TRUE)*X13*7</f>
        <v>453.59999999999997</v>
      </c>
      <c r="AB13" s="25">
        <f t="shared" si="6"/>
        <v>1436.4</v>
      </c>
      <c r="AC13" s="26">
        <f t="shared" si="7"/>
        <v>1436.4</v>
      </c>
      <c r="AE13" s="24">
        <v>105</v>
      </c>
      <c r="AF13" s="25">
        <v>239</v>
      </c>
      <c r="AG13" s="25">
        <v>181</v>
      </c>
      <c r="AH13" s="25">
        <v>0</v>
      </c>
      <c r="AI13" s="25">
        <v>216</v>
      </c>
      <c r="AJ13" s="25">
        <v>58</v>
      </c>
      <c r="AK13" s="25">
        <v>0</v>
      </c>
      <c r="AL13" s="25">
        <v>170</v>
      </c>
      <c r="AM13" s="25">
        <f t="shared" si="8"/>
        <v>11</v>
      </c>
      <c r="AN13" s="25">
        <f t="shared" si="9"/>
        <v>58</v>
      </c>
      <c r="AO13" s="34">
        <f t="shared" si="10"/>
        <v>0.93922651933701662</v>
      </c>
      <c r="AP13" s="25">
        <v>8</v>
      </c>
      <c r="AQ13" s="25">
        <v>7</v>
      </c>
      <c r="AR13" s="25">
        <v>0</v>
      </c>
      <c r="AS13" s="25">
        <v>3</v>
      </c>
      <c r="AT13" s="25">
        <f t="shared" si="11"/>
        <v>4</v>
      </c>
      <c r="AU13" s="25">
        <f>VLOOKUP(1,'Other Lists'!$B$27:$H$32,7,TRUE)*AR13*7</f>
        <v>0</v>
      </c>
      <c r="AV13" s="25">
        <f>VLOOKUP(4,'Other Lists'!$B$27:$H$32,7,TRUE)*AS13*7</f>
        <v>737.10000000000014</v>
      </c>
      <c r="AW13" s="25">
        <f>VLOOKUP(2,'Other Lists'!$B$27:$H$32,7,TRUE)*AT13*7</f>
        <v>831.6</v>
      </c>
      <c r="AX13" s="25">
        <f t="shared" si="12"/>
        <v>1568.7000000000003</v>
      </c>
      <c r="AY13" s="26">
        <f t="shared" si="13"/>
        <v>1568.7000000000003</v>
      </c>
      <c r="BA13">
        <v>2</v>
      </c>
      <c r="BB13">
        <v>2</v>
      </c>
      <c r="BC13">
        <f>VLOOKUP(5,'Other Lists'!$B$27:$H$32,7,TRUE)*BA13*7</f>
        <v>567</v>
      </c>
      <c r="BD13">
        <f>VLOOKUP(6,'Other Lists'!$B$27:$H$32,7,TRUE)*BB13*7</f>
        <v>567</v>
      </c>
      <c r="BE13">
        <f t="shared" si="14"/>
        <v>4139.1000000000004</v>
      </c>
    </row>
    <row r="14" spans="1:57" x14ac:dyDescent="0.3">
      <c r="B14" s="24">
        <v>986</v>
      </c>
      <c r="C14" s="33">
        <v>45029</v>
      </c>
      <c r="D14" s="25">
        <f t="shared" si="1"/>
        <v>5</v>
      </c>
      <c r="E14" s="25">
        <v>1</v>
      </c>
      <c r="F14" s="25">
        <v>201</v>
      </c>
      <c r="G14" s="25">
        <v>378</v>
      </c>
      <c r="H14" s="25">
        <v>378</v>
      </c>
      <c r="I14" s="25">
        <v>0</v>
      </c>
      <c r="J14" s="25">
        <v>420</v>
      </c>
      <c r="K14" s="25">
        <v>0</v>
      </c>
      <c r="L14" s="25">
        <v>0</v>
      </c>
      <c r="M14" s="25">
        <v>362</v>
      </c>
      <c r="N14" s="25">
        <f t="shared" si="2"/>
        <v>16</v>
      </c>
      <c r="O14" s="25">
        <f t="shared" si="3"/>
        <v>0</v>
      </c>
      <c r="P14" s="34">
        <f t="shared" si="4"/>
        <v>0.95767195767195767</v>
      </c>
      <c r="Q14" s="25">
        <f>M14*'Other Lists'!$H$15</f>
        <v>25702</v>
      </c>
      <c r="R14" s="25">
        <f>(VLOOKUP(F14,'Other Lists'!$B$12:$N$15,5,0)+VLOOKUP(F14,'Other Lists'!$B$12:$N$15,6,0))*G14</f>
        <v>18559.8</v>
      </c>
      <c r="S14" s="25">
        <f t="shared" si="0"/>
        <v>7142.2000000000007</v>
      </c>
      <c r="T14" s="25">
        <f>VLOOKUP(F14,'Other Lists'!$B$12:$N$15,7,TRUE)*N14</f>
        <v>1136</v>
      </c>
      <c r="U14" s="25">
        <v>6</v>
      </c>
      <c r="V14" s="25">
        <v>0</v>
      </c>
      <c r="W14" s="25">
        <v>4</v>
      </c>
      <c r="X14" s="25">
        <f t="shared" si="5"/>
        <v>2</v>
      </c>
      <c r="Y14" s="25">
        <f>VLOOKUP(1,'Other Lists'!$B$27:$H$32,7,TRUE)*V14*7</f>
        <v>0</v>
      </c>
      <c r="Z14" s="25">
        <f>VLOOKUP(4,'Other Lists'!$B$27:$H$32,7,TRUE)*W14*7</f>
        <v>982.80000000000007</v>
      </c>
      <c r="AA14" s="25">
        <f>VLOOKUP(3,'Other Lists'!$B$27:$H$32,7,TRUE)*X14*7</f>
        <v>453.59999999999997</v>
      </c>
      <c r="AB14" s="25">
        <f t="shared" si="6"/>
        <v>1436.4</v>
      </c>
      <c r="AC14" s="26">
        <f t="shared" si="7"/>
        <v>1436.4</v>
      </c>
      <c r="AE14" s="24">
        <v>105</v>
      </c>
      <c r="AF14" s="25">
        <v>192</v>
      </c>
      <c r="AG14" s="25">
        <v>192</v>
      </c>
      <c r="AH14" s="25">
        <v>0</v>
      </c>
      <c r="AI14" s="25">
        <v>216</v>
      </c>
      <c r="AJ14" s="25">
        <v>0</v>
      </c>
      <c r="AK14" s="25">
        <v>0</v>
      </c>
      <c r="AL14" s="25">
        <v>188</v>
      </c>
      <c r="AM14" s="25">
        <f t="shared" si="8"/>
        <v>4</v>
      </c>
      <c r="AN14" s="25">
        <f t="shared" si="9"/>
        <v>0</v>
      </c>
      <c r="AO14" s="34">
        <f t="shared" si="10"/>
        <v>0.97916666666666663</v>
      </c>
      <c r="AP14" s="25">
        <v>8</v>
      </c>
      <c r="AQ14" s="25">
        <v>8</v>
      </c>
      <c r="AR14" s="25">
        <v>0</v>
      </c>
      <c r="AS14" s="25">
        <v>4</v>
      </c>
      <c r="AT14" s="25">
        <f t="shared" si="11"/>
        <v>4</v>
      </c>
      <c r="AU14" s="25">
        <f>VLOOKUP(1,'Other Lists'!$B$27:$H$32,7,TRUE)*AR14*7</f>
        <v>0</v>
      </c>
      <c r="AV14" s="25">
        <f>VLOOKUP(4,'Other Lists'!$B$27:$H$32,7,TRUE)*AS14*7</f>
        <v>982.80000000000007</v>
      </c>
      <c r="AW14" s="25">
        <f>VLOOKUP(2,'Other Lists'!$B$27:$H$32,7,TRUE)*AT14*7</f>
        <v>831.6</v>
      </c>
      <c r="AX14" s="25">
        <f t="shared" si="12"/>
        <v>1814.4</v>
      </c>
      <c r="AY14" s="26">
        <f t="shared" si="13"/>
        <v>1814.4</v>
      </c>
      <c r="BA14">
        <v>2</v>
      </c>
      <c r="BB14">
        <v>2</v>
      </c>
      <c r="BC14">
        <f>VLOOKUP(5,'Other Lists'!$B$27:$H$32,7,TRUE)*BA14*7</f>
        <v>567</v>
      </c>
      <c r="BD14">
        <f>VLOOKUP(6,'Other Lists'!$B$27:$H$32,7,TRUE)*BB14*7</f>
        <v>567</v>
      </c>
      <c r="BE14">
        <f t="shared" si="14"/>
        <v>4384.8</v>
      </c>
    </row>
    <row r="15" spans="1:57" x14ac:dyDescent="0.3">
      <c r="B15" s="24">
        <v>987</v>
      </c>
      <c r="C15" s="33">
        <v>45030</v>
      </c>
      <c r="D15" s="25">
        <f t="shared" si="1"/>
        <v>6</v>
      </c>
      <c r="E15" s="25">
        <v>1</v>
      </c>
      <c r="F15" s="25">
        <v>201</v>
      </c>
      <c r="G15" s="25">
        <v>436</v>
      </c>
      <c r="H15" s="25">
        <v>436</v>
      </c>
      <c r="I15" s="25">
        <v>0</v>
      </c>
      <c r="J15" s="25">
        <v>420</v>
      </c>
      <c r="K15" s="25">
        <v>0</v>
      </c>
      <c r="L15" s="25">
        <v>0</v>
      </c>
      <c r="M15" s="25">
        <v>427</v>
      </c>
      <c r="N15" s="25">
        <f t="shared" si="2"/>
        <v>9</v>
      </c>
      <c r="O15" s="25">
        <f t="shared" si="3"/>
        <v>0</v>
      </c>
      <c r="P15" s="34">
        <f t="shared" si="4"/>
        <v>0.97935779816513757</v>
      </c>
      <c r="Q15" s="25">
        <f>M15*'Other Lists'!$H$15</f>
        <v>30317</v>
      </c>
      <c r="R15" s="25">
        <f>(VLOOKUP(F15,'Other Lists'!$B$12:$N$15,5,0)+VLOOKUP(F15,'Other Lists'!$B$12:$N$15,6,0))*G15</f>
        <v>21407.600000000002</v>
      </c>
      <c r="S15" s="25">
        <f t="shared" si="0"/>
        <v>8909.3999999999978</v>
      </c>
      <c r="T15" s="25">
        <f>VLOOKUP(F15,'Other Lists'!$B$12:$N$15,7,TRUE)*N15</f>
        <v>639</v>
      </c>
      <c r="U15" s="25">
        <v>6</v>
      </c>
      <c r="V15" s="25">
        <v>0</v>
      </c>
      <c r="W15" s="25">
        <v>4</v>
      </c>
      <c r="X15" s="25">
        <f t="shared" si="5"/>
        <v>2</v>
      </c>
      <c r="Y15" s="25">
        <f>VLOOKUP(1,'Other Lists'!$B$27:$H$32,7,TRUE)*V15*7</f>
        <v>0</v>
      </c>
      <c r="Z15" s="25">
        <f>VLOOKUP(4,'Other Lists'!$B$27:$H$32,7,TRUE)*W15*7</f>
        <v>982.80000000000007</v>
      </c>
      <c r="AA15" s="25">
        <f>VLOOKUP(3,'Other Lists'!$B$27:$H$32,7,TRUE)*X15*7</f>
        <v>453.59999999999997</v>
      </c>
      <c r="AB15" s="25">
        <f t="shared" si="6"/>
        <v>1436.4</v>
      </c>
      <c r="AC15" s="26">
        <f t="shared" si="7"/>
        <v>1436.4</v>
      </c>
      <c r="AE15" s="24">
        <v>105</v>
      </c>
      <c r="AF15" s="25">
        <v>181</v>
      </c>
      <c r="AG15" s="25">
        <v>181</v>
      </c>
      <c r="AH15" s="25">
        <v>0</v>
      </c>
      <c r="AI15" s="25">
        <v>216</v>
      </c>
      <c r="AJ15" s="25">
        <v>0</v>
      </c>
      <c r="AK15" s="25">
        <v>0</v>
      </c>
      <c r="AL15" s="25">
        <v>173</v>
      </c>
      <c r="AM15" s="25">
        <f t="shared" si="8"/>
        <v>8</v>
      </c>
      <c r="AN15" s="25">
        <f t="shared" si="9"/>
        <v>0</v>
      </c>
      <c r="AO15" s="34">
        <f t="shared" si="10"/>
        <v>0.95580110497237569</v>
      </c>
      <c r="AP15" s="25">
        <v>8</v>
      </c>
      <c r="AQ15" s="25">
        <v>8</v>
      </c>
      <c r="AR15" s="25">
        <v>0</v>
      </c>
      <c r="AS15" s="25">
        <v>4</v>
      </c>
      <c r="AT15" s="25">
        <f t="shared" si="11"/>
        <v>4</v>
      </c>
      <c r="AU15" s="25">
        <f>VLOOKUP(1,'Other Lists'!$B$27:$H$32,7,TRUE)*AR15*7</f>
        <v>0</v>
      </c>
      <c r="AV15" s="25">
        <f>VLOOKUP(4,'Other Lists'!$B$27:$H$32,7,TRUE)*AS15*7</f>
        <v>982.80000000000007</v>
      </c>
      <c r="AW15" s="25">
        <f>VLOOKUP(2,'Other Lists'!$B$27:$H$32,7,TRUE)*AT15*7</f>
        <v>831.6</v>
      </c>
      <c r="AX15" s="25">
        <f t="shared" si="12"/>
        <v>1814.4</v>
      </c>
      <c r="AY15" s="26">
        <f t="shared" si="13"/>
        <v>1814.4</v>
      </c>
      <c r="BA15">
        <v>2</v>
      </c>
      <c r="BB15">
        <v>1</v>
      </c>
      <c r="BC15">
        <f>VLOOKUP(5,'Other Lists'!$B$27:$H$32,7,TRUE)*BA15*7</f>
        <v>567</v>
      </c>
      <c r="BD15">
        <f>VLOOKUP(6,'Other Lists'!$B$27:$H$32,7,TRUE)*BB15*7</f>
        <v>283.5</v>
      </c>
      <c r="BE15">
        <f t="shared" si="14"/>
        <v>4101.3</v>
      </c>
    </row>
    <row r="16" spans="1:57" x14ac:dyDescent="0.3">
      <c r="B16" s="24">
        <v>988</v>
      </c>
      <c r="C16" s="33">
        <v>45031</v>
      </c>
      <c r="D16" s="25">
        <f t="shared" si="1"/>
        <v>7</v>
      </c>
      <c r="E16" s="25">
        <v>1</v>
      </c>
      <c r="F16" s="25">
        <v>201</v>
      </c>
      <c r="G16" s="25">
        <v>336</v>
      </c>
      <c r="H16" s="25">
        <v>336</v>
      </c>
      <c r="I16" s="25">
        <v>0</v>
      </c>
      <c r="J16" s="25">
        <v>420</v>
      </c>
      <c r="K16" s="25">
        <v>0</v>
      </c>
      <c r="L16" s="25">
        <v>0</v>
      </c>
      <c r="M16" s="25">
        <v>312</v>
      </c>
      <c r="N16" s="25">
        <f t="shared" si="2"/>
        <v>24</v>
      </c>
      <c r="O16" s="25">
        <f t="shared" si="3"/>
        <v>0</v>
      </c>
      <c r="P16" s="34">
        <f t="shared" si="4"/>
        <v>0.9285714285714286</v>
      </c>
      <c r="Q16" s="25">
        <f>M16*'Other Lists'!$H$15</f>
        <v>22152</v>
      </c>
      <c r="R16" s="25">
        <f>(VLOOKUP(F16,'Other Lists'!$B$12:$N$15,5,0)+VLOOKUP(F16,'Other Lists'!$B$12:$N$15,6,0))*G16</f>
        <v>16497.600000000002</v>
      </c>
      <c r="S16" s="25">
        <f t="shared" si="0"/>
        <v>5654.3999999999978</v>
      </c>
      <c r="T16" s="25">
        <f>VLOOKUP(F16,'Other Lists'!$B$12:$N$15,7,TRUE)*N16</f>
        <v>1704</v>
      </c>
      <c r="U16" s="25">
        <v>6</v>
      </c>
      <c r="V16" s="25">
        <v>0</v>
      </c>
      <c r="W16" s="25">
        <v>3</v>
      </c>
      <c r="X16" s="25">
        <f t="shared" si="5"/>
        <v>3</v>
      </c>
      <c r="Y16" s="25">
        <f>VLOOKUP(1,'Other Lists'!$B$27:$H$32,7,TRUE)*V16*7</f>
        <v>0</v>
      </c>
      <c r="Z16" s="25">
        <f>VLOOKUP(4,'Other Lists'!$B$27:$H$32,7,TRUE)*W16*7</f>
        <v>737.10000000000014</v>
      </c>
      <c r="AA16" s="25">
        <f>VLOOKUP(3,'Other Lists'!$B$27:$H$32,7,TRUE)*X16*7</f>
        <v>680.39999999999986</v>
      </c>
      <c r="AB16" s="25">
        <f t="shared" si="6"/>
        <v>1417.5</v>
      </c>
      <c r="AC16" s="26">
        <f t="shared" si="7"/>
        <v>1417.5</v>
      </c>
      <c r="AE16" s="24">
        <v>105</v>
      </c>
      <c r="AF16" s="25">
        <v>250</v>
      </c>
      <c r="AG16" s="25">
        <v>205</v>
      </c>
      <c r="AH16" s="25">
        <v>0</v>
      </c>
      <c r="AI16" s="25">
        <v>216</v>
      </c>
      <c r="AJ16" s="25">
        <v>45</v>
      </c>
      <c r="AK16" s="25">
        <v>0</v>
      </c>
      <c r="AL16" s="25">
        <v>196</v>
      </c>
      <c r="AM16" s="25">
        <f t="shared" si="8"/>
        <v>9</v>
      </c>
      <c r="AN16" s="25">
        <f t="shared" si="9"/>
        <v>45</v>
      </c>
      <c r="AO16" s="34">
        <f t="shared" si="10"/>
        <v>0.95609756097560972</v>
      </c>
      <c r="AP16" s="25">
        <v>8</v>
      </c>
      <c r="AQ16" s="25">
        <v>8</v>
      </c>
      <c r="AR16" s="25">
        <v>0</v>
      </c>
      <c r="AS16" s="25">
        <v>4</v>
      </c>
      <c r="AT16" s="25">
        <f t="shared" si="11"/>
        <v>4</v>
      </c>
      <c r="AU16" s="25">
        <f>VLOOKUP(1,'Other Lists'!$B$27:$H$32,7,TRUE)*AR16*7</f>
        <v>0</v>
      </c>
      <c r="AV16" s="25">
        <f>VLOOKUP(4,'Other Lists'!$B$27:$H$32,7,TRUE)*AS16*7</f>
        <v>982.80000000000007</v>
      </c>
      <c r="AW16" s="25">
        <f>VLOOKUP(2,'Other Lists'!$B$27:$H$32,7,TRUE)*AT16*7</f>
        <v>831.6</v>
      </c>
      <c r="AX16" s="25">
        <f t="shared" si="12"/>
        <v>1814.4</v>
      </c>
      <c r="AY16" s="26">
        <f t="shared" si="13"/>
        <v>1814.4</v>
      </c>
      <c r="BA16">
        <v>2</v>
      </c>
      <c r="BB16">
        <v>2</v>
      </c>
      <c r="BC16">
        <f>VLOOKUP(5,'Other Lists'!$B$27:$H$32,7,TRUE)*BA16*7</f>
        <v>567</v>
      </c>
      <c r="BD16">
        <f>VLOOKUP(6,'Other Lists'!$B$27:$H$32,7,TRUE)*BB16*7</f>
        <v>567</v>
      </c>
      <c r="BE16">
        <f t="shared" si="14"/>
        <v>4365.8999999999996</v>
      </c>
    </row>
    <row r="17" spans="2:57" x14ac:dyDescent="0.3">
      <c r="B17" s="24">
        <v>989</v>
      </c>
      <c r="C17" s="33">
        <v>45032</v>
      </c>
      <c r="D17" s="25">
        <f t="shared" si="1"/>
        <v>1</v>
      </c>
      <c r="E17" s="25">
        <v>1</v>
      </c>
      <c r="F17" s="25">
        <v>119</v>
      </c>
      <c r="G17" s="25">
        <v>551</v>
      </c>
      <c r="H17" s="25">
        <v>551</v>
      </c>
      <c r="I17" s="25">
        <v>0</v>
      </c>
      <c r="J17" s="25">
        <v>524.99999999999989</v>
      </c>
      <c r="K17" s="25">
        <v>0</v>
      </c>
      <c r="L17" s="25">
        <v>0</v>
      </c>
      <c r="M17" s="25">
        <v>534</v>
      </c>
      <c r="N17" s="25">
        <f t="shared" si="2"/>
        <v>17</v>
      </c>
      <c r="O17" s="25">
        <f t="shared" si="3"/>
        <v>0</v>
      </c>
      <c r="P17" s="34">
        <f t="shared" si="4"/>
        <v>0.96914700544464605</v>
      </c>
      <c r="Q17" s="25">
        <f>M17*'Other Lists'!$H$14</f>
        <v>17088</v>
      </c>
      <c r="R17" s="25">
        <f>(VLOOKUP(F17,'Other Lists'!$B$12:$N$15,5,0)+VLOOKUP(F17,'Other Lists'!$B$12:$N$15,6,0))*G17</f>
        <v>15868.800000000001</v>
      </c>
      <c r="S17" s="25">
        <f t="shared" si="0"/>
        <v>1219.1999999999989</v>
      </c>
      <c r="T17" s="25">
        <f>VLOOKUP(F17,'Other Lists'!$B$12:$N$15,7,TRUE)*N17</f>
        <v>544</v>
      </c>
      <c r="U17" s="25">
        <v>3</v>
      </c>
      <c r="V17" s="25">
        <v>0</v>
      </c>
      <c r="W17" s="25">
        <v>2</v>
      </c>
      <c r="X17" s="25">
        <f t="shared" si="5"/>
        <v>1</v>
      </c>
      <c r="Y17" s="25">
        <f>VLOOKUP(1,'Other Lists'!$B$27:$H$32,7,TRUE)*V17*7</f>
        <v>0</v>
      </c>
      <c r="Z17" s="25">
        <f>VLOOKUP(4,'Other Lists'!$B$27:$H$32,7,TRUE)*W17*7</f>
        <v>491.40000000000003</v>
      </c>
      <c r="AA17" s="25">
        <f>VLOOKUP(3,'Other Lists'!$B$27:$H$32,7,TRUE)*X17*7</f>
        <v>226.79999999999998</v>
      </c>
      <c r="AB17" s="25">
        <f t="shared" si="6"/>
        <v>718.2</v>
      </c>
      <c r="AC17" s="26">
        <f t="shared" si="7"/>
        <v>718.2</v>
      </c>
      <c r="AE17" s="24">
        <v>105</v>
      </c>
      <c r="AF17" s="25">
        <v>112</v>
      </c>
      <c r="AG17" s="25">
        <v>106</v>
      </c>
      <c r="AH17" s="25">
        <v>0</v>
      </c>
      <c r="AI17" s="25">
        <v>108</v>
      </c>
      <c r="AJ17" s="25">
        <v>6</v>
      </c>
      <c r="AK17" s="25">
        <v>0</v>
      </c>
      <c r="AL17" s="25">
        <v>100</v>
      </c>
      <c r="AM17" s="25">
        <f t="shared" si="8"/>
        <v>6</v>
      </c>
      <c r="AN17" s="25">
        <f t="shared" si="9"/>
        <v>6</v>
      </c>
      <c r="AO17" s="34">
        <f t="shared" si="10"/>
        <v>0.94339622641509435</v>
      </c>
      <c r="AP17" s="25">
        <v>4</v>
      </c>
      <c r="AQ17" s="25">
        <v>4</v>
      </c>
      <c r="AR17" s="25">
        <v>0</v>
      </c>
      <c r="AS17" s="25">
        <v>2</v>
      </c>
      <c r="AT17" s="25">
        <f t="shared" si="11"/>
        <v>2</v>
      </c>
      <c r="AU17" s="25">
        <f>VLOOKUP(1,'Other Lists'!$B$27:$H$32,7,TRUE)*AR17*7</f>
        <v>0</v>
      </c>
      <c r="AV17" s="25">
        <f>VLOOKUP(4,'Other Lists'!$B$27:$H$32,7,TRUE)*AS17*7</f>
        <v>491.40000000000003</v>
      </c>
      <c r="AW17" s="25">
        <f>VLOOKUP(2,'Other Lists'!$B$27:$H$32,7,TRUE)*AT17*7</f>
        <v>415.8</v>
      </c>
      <c r="AX17" s="25">
        <f t="shared" si="12"/>
        <v>907.2</v>
      </c>
      <c r="AY17" s="26">
        <f t="shared" si="13"/>
        <v>907.2</v>
      </c>
      <c r="BA17">
        <v>1</v>
      </c>
      <c r="BB17">
        <v>1</v>
      </c>
      <c r="BC17">
        <f>VLOOKUP(5,'Other Lists'!$B$27:$H$32,7,TRUE)*BA17*7</f>
        <v>283.5</v>
      </c>
      <c r="BD17">
        <f>VLOOKUP(6,'Other Lists'!$B$27:$H$32,7,TRUE)*BB17*7</f>
        <v>283.5</v>
      </c>
      <c r="BE17">
        <f t="shared" si="14"/>
        <v>2192.4</v>
      </c>
    </row>
    <row r="18" spans="2:57" x14ac:dyDescent="0.3">
      <c r="B18" s="24">
        <v>990</v>
      </c>
      <c r="C18" s="33">
        <v>45033</v>
      </c>
      <c r="D18" s="25">
        <f t="shared" si="1"/>
        <v>2</v>
      </c>
      <c r="E18" s="25">
        <v>1</v>
      </c>
      <c r="F18" s="25">
        <v>119</v>
      </c>
      <c r="G18" s="25">
        <v>425</v>
      </c>
      <c r="H18" s="25">
        <v>425</v>
      </c>
      <c r="I18" s="25">
        <v>0</v>
      </c>
      <c r="J18" s="25">
        <v>524.99999999999989</v>
      </c>
      <c r="K18" s="25">
        <v>0</v>
      </c>
      <c r="L18" s="25">
        <v>0</v>
      </c>
      <c r="M18" s="25">
        <v>412</v>
      </c>
      <c r="N18" s="25">
        <f t="shared" si="2"/>
        <v>13</v>
      </c>
      <c r="O18" s="25">
        <f t="shared" si="3"/>
        <v>0</v>
      </c>
      <c r="P18" s="34">
        <f t="shared" si="4"/>
        <v>0.96941176470588231</v>
      </c>
      <c r="Q18" s="25">
        <f>M18*'Other Lists'!$H$14</f>
        <v>13184</v>
      </c>
      <c r="R18" s="25">
        <f>(VLOOKUP(F18,'Other Lists'!$B$12:$N$15,5,0)+VLOOKUP(F18,'Other Lists'!$B$12:$N$15,6,0))*G18</f>
        <v>12240</v>
      </c>
      <c r="S18" s="25">
        <f t="shared" si="0"/>
        <v>944</v>
      </c>
      <c r="T18" s="25">
        <f>VLOOKUP(F18,'Other Lists'!$B$12:$N$15,7,TRUE)*N18</f>
        <v>416</v>
      </c>
      <c r="U18" s="25">
        <v>3</v>
      </c>
      <c r="V18" s="25">
        <v>0</v>
      </c>
      <c r="W18" s="25">
        <v>2</v>
      </c>
      <c r="X18" s="25">
        <f t="shared" si="5"/>
        <v>1</v>
      </c>
      <c r="Y18" s="25">
        <f>VLOOKUP(1,'Other Lists'!$B$27:$H$32,7,TRUE)*V18*7</f>
        <v>0</v>
      </c>
      <c r="Z18" s="25">
        <f>VLOOKUP(4,'Other Lists'!$B$27:$H$32,7,TRUE)*W18*7</f>
        <v>491.40000000000003</v>
      </c>
      <c r="AA18" s="25">
        <f>VLOOKUP(3,'Other Lists'!$B$27:$H$32,7,TRUE)*X18*7</f>
        <v>226.79999999999998</v>
      </c>
      <c r="AB18" s="25">
        <f t="shared" si="6"/>
        <v>718.2</v>
      </c>
      <c r="AC18" s="26">
        <f t="shared" si="7"/>
        <v>718.2</v>
      </c>
      <c r="AE18" s="24">
        <v>105</v>
      </c>
      <c r="AF18" s="25">
        <v>105</v>
      </c>
      <c r="AG18" s="25">
        <v>105</v>
      </c>
      <c r="AH18" s="25">
        <v>0</v>
      </c>
      <c r="AI18" s="25">
        <v>108</v>
      </c>
      <c r="AJ18" s="25">
        <v>0</v>
      </c>
      <c r="AK18" s="25">
        <v>0</v>
      </c>
      <c r="AL18" s="25">
        <v>102</v>
      </c>
      <c r="AM18" s="25">
        <f t="shared" si="8"/>
        <v>3</v>
      </c>
      <c r="AN18" s="25">
        <f t="shared" si="9"/>
        <v>0</v>
      </c>
      <c r="AO18" s="34">
        <f t="shared" si="10"/>
        <v>0.97142857142857142</v>
      </c>
      <c r="AP18" s="25">
        <v>4</v>
      </c>
      <c r="AQ18" s="25">
        <v>4</v>
      </c>
      <c r="AR18" s="25">
        <v>0</v>
      </c>
      <c r="AS18" s="25">
        <v>2</v>
      </c>
      <c r="AT18" s="25">
        <f t="shared" si="11"/>
        <v>2</v>
      </c>
      <c r="AU18" s="25">
        <f>VLOOKUP(1,'Other Lists'!$B$27:$H$32,7,TRUE)*AR18*7</f>
        <v>0</v>
      </c>
      <c r="AV18" s="25">
        <f>VLOOKUP(4,'Other Lists'!$B$27:$H$32,7,TRUE)*AS18*7</f>
        <v>491.40000000000003</v>
      </c>
      <c r="AW18" s="25">
        <f>VLOOKUP(2,'Other Lists'!$B$27:$H$32,7,TRUE)*AT18*7</f>
        <v>415.8</v>
      </c>
      <c r="AX18" s="25">
        <f t="shared" si="12"/>
        <v>907.2</v>
      </c>
      <c r="AY18" s="26">
        <f t="shared" si="13"/>
        <v>907.2</v>
      </c>
      <c r="BA18">
        <v>1</v>
      </c>
      <c r="BB18">
        <v>1</v>
      </c>
      <c r="BC18">
        <f>VLOOKUP(5,'Other Lists'!$B$27:$H$32,7,TRUE)*BA18*7</f>
        <v>283.5</v>
      </c>
      <c r="BD18">
        <f>VLOOKUP(6,'Other Lists'!$B$27:$H$32,7,TRUE)*BB18*7</f>
        <v>283.5</v>
      </c>
      <c r="BE18">
        <f t="shared" si="14"/>
        <v>2192.4</v>
      </c>
    </row>
    <row r="19" spans="2:57" x14ac:dyDescent="0.3">
      <c r="B19" s="24">
        <v>991</v>
      </c>
      <c r="C19" s="33">
        <v>45034</v>
      </c>
      <c r="D19" s="25">
        <f t="shared" si="1"/>
        <v>3</v>
      </c>
      <c r="E19" s="25">
        <v>1</v>
      </c>
      <c r="F19" s="25">
        <v>201</v>
      </c>
      <c r="G19" s="25">
        <v>336</v>
      </c>
      <c r="H19" s="25">
        <v>336</v>
      </c>
      <c r="I19" s="25">
        <v>0</v>
      </c>
      <c r="J19" s="25">
        <v>420</v>
      </c>
      <c r="K19" s="25">
        <v>0</v>
      </c>
      <c r="L19" s="25">
        <v>0</v>
      </c>
      <c r="M19" s="25">
        <v>312</v>
      </c>
      <c r="N19" s="25">
        <f t="shared" si="2"/>
        <v>24</v>
      </c>
      <c r="O19" s="25">
        <f t="shared" si="3"/>
        <v>0</v>
      </c>
      <c r="P19" s="34">
        <f t="shared" si="4"/>
        <v>0.9285714285714286</v>
      </c>
      <c r="Q19" s="25">
        <f>M19*'Other Lists'!$H$15</f>
        <v>22152</v>
      </c>
      <c r="R19" s="25">
        <f>(VLOOKUP(F19,'Other Lists'!$B$12:$N$15,5,0)+VLOOKUP(F19,'Other Lists'!$B$12:$N$15,6,0))*G19</f>
        <v>16497.600000000002</v>
      </c>
      <c r="S19" s="25">
        <f t="shared" si="0"/>
        <v>5654.3999999999978</v>
      </c>
      <c r="T19" s="25">
        <f>VLOOKUP(F19,'Other Lists'!$B$12:$N$15,7,TRUE)*N19</f>
        <v>1704</v>
      </c>
      <c r="U19" s="25">
        <v>6</v>
      </c>
      <c r="V19" s="25">
        <v>1</v>
      </c>
      <c r="W19" s="25">
        <v>4</v>
      </c>
      <c r="X19" s="25">
        <f t="shared" si="5"/>
        <v>1</v>
      </c>
      <c r="Y19" s="25">
        <f>VLOOKUP(1,'Other Lists'!$B$27:$H$32,7,TRUE)*V19*7</f>
        <v>170.1</v>
      </c>
      <c r="Z19" s="25">
        <f>VLOOKUP(4,'Other Lists'!$B$27:$H$32,7,TRUE)*W19*7</f>
        <v>982.80000000000007</v>
      </c>
      <c r="AA19" s="25">
        <f>VLOOKUP(3,'Other Lists'!$B$27:$H$32,7,TRUE)*X19*7</f>
        <v>226.79999999999998</v>
      </c>
      <c r="AB19" s="25">
        <f t="shared" si="6"/>
        <v>1379.7</v>
      </c>
      <c r="AC19" s="26">
        <f t="shared" si="7"/>
        <v>1379.7</v>
      </c>
      <c r="AE19" s="24">
        <v>105</v>
      </c>
      <c r="AF19" s="25">
        <v>259</v>
      </c>
      <c r="AG19" s="25">
        <v>220</v>
      </c>
      <c r="AH19" s="25">
        <v>0</v>
      </c>
      <c r="AI19" s="25">
        <v>216</v>
      </c>
      <c r="AJ19" s="25">
        <v>39</v>
      </c>
      <c r="AK19" s="25">
        <v>0</v>
      </c>
      <c r="AL19" s="25">
        <v>209</v>
      </c>
      <c r="AM19" s="25">
        <f t="shared" si="8"/>
        <v>11</v>
      </c>
      <c r="AN19" s="25">
        <f t="shared" si="9"/>
        <v>39</v>
      </c>
      <c r="AO19" s="34">
        <f t="shared" si="10"/>
        <v>0.95</v>
      </c>
      <c r="AP19" s="25">
        <v>8</v>
      </c>
      <c r="AQ19" s="25">
        <v>8</v>
      </c>
      <c r="AR19" s="25">
        <v>0</v>
      </c>
      <c r="AS19" s="25">
        <v>4</v>
      </c>
      <c r="AT19" s="25">
        <f t="shared" si="11"/>
        <v>4</v>
      </c>
      <c r="AU19" s="25">
        <f>VLOOKUP(1,'Other Lists'!$B$27:$H$32,7,TRUE)*AR19*7</f>
        <v>0</v>
      </c>
      <c r="AV19" s="25">
        <f>VLOOKUP(4,'Other Lists'!$B$27:$H$32,7,TRUE)*AS19*7</f>
        <v>982.80000000000007</v>
      </c>
      <c r="AW19" s="25">
        <f>VLOOKUP(2,'Other Lists'!$B$27:$H$32,7,TRUE)*AT19*7</f>
        <v>831.6</v>
      </c>
      <c r="AX19" s="25">
        <f t="shared" si="12"/>
        <v>1814.4</v>
      </c>
      <c r="AY19" s="26">
        <f t="shared" si="13"/>
        <v>1814.4</v>
      </c>
      <c r="BA19">
        <v>2</v>
      </c>
      <c r="BB19">
        <v>2</v>
      </c>
      <c r="BC19">
        <f>VLOOKUP(5,'Other Lists'!$B$27:$H$32,7,TRUE)*BA19*7</f>
        <v>567</v>
      </c>
      <c r="BD19">
        <f>VLOOKUP(6,'Other Lists'!$B$27:$H$32,7,TRUE)*BB19*7</f>
        <v>567</v>
      </c>
      <c r="BE19">
        <f t="shared" si="14"/>
        <v>4328.1000000000004</v>
      </c>
    </row>
    <row r="20" spans="2:57" x14ac:dyDescent="0.3">
      <c r="B20" s="24">
        <v>992</v>
      </c>
      <c r="C20" s="33">
        <v>45035</v>
      </c>
      <c r="D20" s="25">
        <f t="shared" si="1"/>
        <v>4</v>
      </c>
      <c r="E20" s="25">
        <v>1</v>
      </c>
      <c r="F20" s="25">
        <v>119</v>
      </c>
      <c r="G20" s="25">
        <v>1123</v>
      </c>
      <c r="H20" s="25">
        <v>1018</v>
      </c>
      <c r="I20" s="25">
        <v>0</v>
      </c>
      <c r="J20" s="25">
        <v>1049.9999999999998</v>
      </c>
      <c r="K20" s="25">
        <v>105</v>
      </c>
      <c r="L20" s="25">
        <v>0</v>
      </c>
      <c r="M20" s="25">
        <v>997</v>
      </c>
      <c r="N20" s="25">
        <f t="shared" si="2"/>
        <v>21</v>
      </c>
      <c r="O20" s="25">
        <f t="shared" si="3"/>
        <v>105</v>
      </c>
      <c r="P20" s="34">
        <f t="shared" si="4"/>
        <v>0.97937131630648333</v>
      </c>
      <c r="Q20" s="25">
        <f>M20*'Other Lists'!$H$14</f>
        <v>31904</v>
      </c>
      <c r="R20" s="25">
        <f>(VLOOKUP(F20,'Other Lists'!$B$12:$N$15,5,0)+VLOOKUP(F20,'Other Lists'!$B$12:$N$15,6,0))*G20</f>
        <v>32342.400000000001</v>
      </c>
      <c r="S20" s="25">
        <f t="shared" si="0"/>
        <v>-438.40000000000146</v>
      </c>
      <c r="T20" s="25">
        <f>VLOOKUP(F20,'Other Lists'!$B$12:$N$15,7,TRUE)*N20</f>
        <v>672</v>
      </c>
      <c r="U20" s="25">
        <v>6</v>
      </c>
      <c r="V20" s="25">
        <v>1</v>
      </c>
      <c r="W20" s="25">
        <v>3</v>
      </c>
      <c r="X20" s="25">
        <f t="shared" si="5"/>
        <v>2</v>
      </c>
      <c r="Y20" s="25">
        <f>VLOOKUP(1,'Other Lists'!$B$27:$H$32,7,TRUE)*V20*7</f>
        <v>170.1</v>
      </c>
      <c r="Z20" s="25">
        <f>VLOOKUP(4,'Other Lists'!$B$27:$H$32,7,TRUE)*W20*7</f>
        <v>737.10000000000014</v>
      </c>
      <c r="AA20" s="25">
        <f>VLOOKUP(3,'Other Lists'!$B$27:$H$32,7,TRUE)*X20*7</f>
        <v>453.59999999999997</v>
      </c>
      <c r="AB20" s="25">
        <f t="shared" si="6"/>
        <v>1360.8000000000002</v>
      </c>
      <c r="AC20" s="26">
        <f t="shared" si="7"/>
        <v>1360.8000000000002</v>
      </c>
      <c r="AE20" s="24">
        <v>105</v>
      </c>
      <c r="AF20" s="25">
        <v>250</v>
      </c>
      <c r="AG20" s="25">
        <v>220</v>
      </c>
      <c r="AH20" s="25">
        <v>0</v>
      </c>
      <c r="AI20" s="25">
        <v>216</v>
      </c>
      <c r="AJ20" s="25">
        <v>30</v>
      </c>
      <c r="AK20" s="25">
        <v>0</v>
      </c>
      <c r="AL20" s="25">
        <v>213</v>
      </c>
      <c r="AM20" s="25">
        <f t="shared" si="8"/>
        <v>7</v>
      </c>
      <c r="AN20" s="25">
        <f t="shared" si="9"/>
        <v>30</v>
      </c>
      <c r="AO20" s="34">
        <f t="shared" si="10"/>
        <v>0.96818181818181814</v>
      </c>
      <c r="AP20" s="25">
        <v>8</v>
      </c>
      <c r="AQ20" s="25">
        <v>8</v>
      </c>
      <c r="AR20" s="25">
        <v>0</v>
      </c>
      <c r="AS20" s="25">
        <v>4</v>
      </c>
      <c r="AT20" s="25">
        <f t="shared" si="11"/>
        <v>4</v>
      </c>
      <c r="AU20" s="25">
        <f>VLOOKUP(1,'Other Lists'!$B$27:$H$32,7,TRUE)*AR20*7</f>
        <v>0</v>
      </c>
      <c r="AV20" s="25">
        <f>VLOOKUP(4,'Other Lists'!$B$27:$H$32,7,TRUE)*AS20*7</f>
        <v>982.80000000000007</v>
      </c>
      <c r="AW20" s="25">
        <f>VLOOKUP(2,'Other Lists'!$B$27:$H$32,7,TRUE)*AT20*7</f>
        <v>831.6</v>
      </c>
      <c r="AX20" s="25">
        <f t="shared" si="12"/>
        <v>1814.4</v>
      </c>
      <c r="AY20" s="26">
        <f t="shared" si="13"/>
        <v>1814.4</v>
      </c>
      <c r="BA20">
        <v>2</v>
      </c>
      <c r="BB20">
        <v>2</v>
      </c>
      <c r="BC20">
        <f>VLOOKUP(5,'Other Lists'!$B$27:$H$32,7,TRUE)*BA20*7</f>
        <v>567</v>
      </c>
      <c r="BD20">
        <f>VLOOKUP(6,'Other Lists'!$B$27:$H$32,7,TRUE)*BB20*7</f>
        <v>567</v>
      </c>
      <c r="BE20">
        <f t="shared" si="14"/>
        <v>4309.2000000000007</v>
      </c>
    </row>
    <row r="21" spans="2:57" x14ac:dyDescent="0.3">
      <c r="B21" s="24">
        <v>993</v>
      </c>
      <c r="C21" s="33">
        <v>45036</v>
      </c>
      <c r="D21" s="25">
        <f t="shared" si="1"/>
        <v>5</v>
      </c>
      <c r="E21" s="25">
        <v>1</v>
      </c>
      <c r="F21" s="25">
        <v>119</v>
      </c>
      <c r="G21" s="25">
        <v>1165</v>
      </c>
      <c r="H21" s="25">
        <v>1018</v>
      </c>
      <c r="I21" s="25">
        <v>0</v>
      </c>
      <c r="J21" s="25">
        <v>1049.9999999999998</v>
      </c>
      <c r="K21" s="25">
        <v>147</v>
      </c>
      <c r="L21" s="25">
        <v>0</v>
      </c>
      <c r="M21" s="25">
        <v>956</v>
      </c>
      <c r="N21" s="25">
        <f t="shared" si="2"/>
        <v>62</v>
      </c>
      <c r="O21" s="25">
        <f t="shared" si="3"/>
        <v>147</v>
      </c>
      <c r="P21" s="34">
        <f t="shared" si="4"/>
        <v>0.93909626719056971</v>
      </c>
      <c r="Q21" s="25">
        <f>M21*'Other Lists'!$H$14</f>
        <v>30592</v>
      </c>
      <c r="R21" s="25">
        <f>(VLOOKUP(F21,'Other Lists'!$B$12:$N$15,5,0)+VLOOKUP(F21,'Other Lists'!$B$12:$N$15,6,0))*G21</f>
        <v>33552</v>
      </c>
      <c r="S21" s="25">
        <f t="shared" si="0"/>
        <v>-2960</v>
      </c>
      <c r="T21" s="25">
        <f>VLOOKUP(F21,'Other Lists'!$B$12:$N$15,7,TRUE)*N21</f>
        <v>1984</v>
      </c>
      <c r="U21" s="25">
        <v>6</v>
      </c>
      <c r="V21" s="25">
        <v>0</v>
      </c>
      <c r="W21" s="25">
        <v>3</v>
      </c>
      <c r="X21" s="25">
        <f t="shared" si="5"/>
        <v>3</v>
      </c>
      <c r="Y21" s="25">
        <f>VLOOKUP(1,'Other Lists'!$B$27:$H$32,7,TRUE)*V21*7</f>
        <v>0</v>
      </c>
      <c r="Z21" s="25">
        <f>VLOOKUP(4,'Other Lists'!$B$27:$H$32,7,TRUE)*W21*7</f>
        <v>737.10000000000014</v>
      </c>
      <c r="AA21" s="25">
        <f>VLOOKUP(3,'Other Lists'!$B$27:$H$32,7,TRUE)*X21*7</f>
        <v>680.39999999999986</v>
      </c>
      <c r="AB21" s="25">
        <f t="shared" si="6"/>
        <v>1417.5</v>
      </c>
      <c r="AC21" s="26">
        <f t="shared" si="7"/>
        <v>1417.5</v>
      </c>
      <c r="AE21" s="24">
        <v>105</v>
      </c>
      <c r="AF21" s="25">
        <v>205</v>
      </c>
      <c r="AG21" s="25">
        <v>205</v>
      </c>
      <c r="AH21" s="25">
        <v>0</v>
      </c>
      <c r="AI21" s="25">
        <v>216</v>
      </c>
      <c r="AJ21" s="25">
        <v>0</v>
      </c>
      <c r="AK21" s="25">
        <v>0</v>
      </c>
      <c r="AL21" s="25">
        <v>194</v>
      </c>
      <c r="AM21" s="25">
        <f t="shared" si="8"/>
        <v>11</v>
      </c>
      <c r="AN21" s="25">
        <f t="shared" si="9"/>
        <v>0</v>
      </c>
      <c r="AO21" s="34">
        <f t="shared" si="10"/>
        <v>0.9463414634146341</v>
      </c>
      <c r="AP21" s="25">
        <v>8</v>
      </c>
      <c r="AQ21" s="25">
        <v>8</v>
      </c>
      <c r="AR21" s="25">
        <v>0</v>
      </c>
      <c r="AS21" s="25">
        <v>4</v>
      </c>
      <c r="AT21" s="25">
        <f t="shared" si="11"/>
        <v>4</v>
      </c>
      <c r="AU21" s="25">
        <f>VLOOKUP(1,'Other Lists'!$B$27:$H$32,7,TRUE)*AR21*7</f>
        <v>0</v>
      </c>
      <c r="AV21" s="25">
        <f>VLOOKUP(4,'Other Lists'!$B$27:$H$32,7,TRUE)*AS21*7</f>
        <v>982.80000000000007</v>
      </c>
      <c r="AW21" s="25">
        <f>VLOOKUP(2,'Other Lists'!$B$27:$H$32,7,TRUE)*AT21*7</f>
        <v>831.6</v>
      </c>
      <c r="AX21" s="25">
        <f t="shared" si="12"/>
        <v>1814.4</v>
      </c>
      <c r="AY21" s="26">
        <f t="shared" si="13"/>
        <v>1814.4</v>
      </c>
      <c r="BA21">
        <v>2</v>
      </c>
      <c r="BB21">
        <v>2</v>
      </c>
      <c r="BC21">
        <f>VLOOKUP(5,'Other Lists'!$B$27:$H$32,7,TRUE)*BA21*7</f>
        <v>567</v>
      </c>
      <c r="BD21">
        <f>VLOOKUP(6,'Other Lists'!$B$27:$H$32,7,TRUE)*BB21*7</f>
        <v>567</v>
      </c>
      <c r="BE21">
        <f t="shared" si="14"/>
        <v>4365.8999999999996</v>
      </c>
    </row>
    <row r="22" spans="2:57" x14ac:dyDescent="0.3">
      <c r="B22" s="24">
        <v>994</v>
      </c>
      <c r="C22" s="33">
        <v>45037</v>
      </c>
      <c r="D22" s="25">
        <f t="shared" si="1"/>
        <v>6</v>
      </c>
      <c r="E22" s="25">
        <v>1</v>
      </c>
      <c r="F22" s="25">
        <v>119</v>
      </c>
      <c r="G22" s="25">
        <v>1176</v>
      </c>
      <c r="H22" s="25">
        <v>910</v>
      </c>
      <c r="I22" s="25">
        <v>0</v>
      </c>
      <c r="J22" s="25">
        <v>1049.9999999999998</v>
      </c>
      <c r="K22" s="25">
        <v>266</v>
      </c>
      <c r="L22" s="25">
        <v>0</v>
      </c>
      <c r="M22" s="25">
        <v>891</v>
      </c>
      <c r="N22" s="25">
        <f t="shared" si="2"/>
        <v>19</v>
      </c>
      <c r="O22" s="25">
        <f t="shared" si="3"/>
        <v>266</v>
      </c>
      <c r="P22" s="34">
        <f t="shared" si="4"/>
        <v>0.97912087912087908</v>
      </c>
      <c r="Q22" s="25">
        <f>M22*'Other Lists'!$H$14</f>
        <v>28512</v>
      </c>
      <c r="R22" s="25">
        <f>(VLOOKUP(F22,'Other Lists'!$B$12:$N$15,5,0)+VLOOKUP(F22,'Other Lists'!$B$12:$N$15,6,0))*G22</f>
        <v>33868.800000000003</v>
      </c>
      <c r="S22" s="25">
        <f t="shared" si="0"/>
        <v>-5356.8000000000029</v>
      </c>
      <c r="T22" s="25">
        <f>VLOOKUP(F22,'Other Lists'!$B$12:$N$15,7,TRUE)*N22</f>
        <v>608</v>
      </c>
      <c r="U22" s="25">
        <v>5</v>
      </c>
      <c r="V22" s="25">
        <v>0</v>
      </c>
      <c r="W22" s="25">
        <v>3</v>
      </c>
      <c r="X22" s="25">
        <f t="shared" si="5"/>
        <v>2</v>
      </c>
      <c r="Y22" s="25">
        <f>VLOOKUP(1,'Other Lists'!$B$27:$H$32,7,TRUE)*V22*7</f>
        <v>0</v>
      </c>
      <c r="Z22" s="25">
        <f>VLOOKUP(4,'Other Lists'!$B$27:$H$32,7,TRUE)*W22*7</f>
        <v>737.10000000000014</v>
      </c>
      <c r="AA22" s="25">
        <f>VLOOKUP(3,'Other Lists'!$B$27:$H$32,7,TRUE)*X22*7</f>
        <v>453.59999999999997</v>
      </c>
      <c r="AB22" s="25">
        <f t="shared" si="6"/>
        <v>1190.7</v>
      </c>
      <c r="AC22" s="26">
        <f t="shared" si="7"/>
        <v>1190.7</v>
      </c>
      <c r="AE22" s="24">
        <v>105</v>
      </c>
      <c r="AF22" s="25">
        <v>183</v>
      </c>
      <c r="AG22" s="25">
        <v>183</v>
      </c>
      <c r="AH22" s="25">
        <v>0</v>
      </c>
      <c r="AI22" s="25">
        <v>216</v>
      </c>
      <c r="AJ22" s="25">
        <v>0</v>
      </c>
      <c r="AK22" s="25">
        <v>0</v>
      </c>
      <c r="AL22" s="25">
        <v>170</v>
      </c>
      <c r="AM22" s="25">
        <f t="shared" si="8"/>
        <v>13</v>
      </c>
      <c r="AN22" s="25">
        <f t="shared" si="9"/>
        <v>0</v>
      </c>
      <c r="AO22" s="34">
        <f t="shared" si="10"/>
        <v>0.92896174863387981</v>
      </c>
      <c r="AP22" s="25">
        <v>8</v>
      </c>
      <c r="AQ22" s="25">
        <v>7</v>
      </c>
      <c r="AR22" s="25">
        <v>0</v>
      </c>
      <c r="AS22" s="25">
        <v>3</v>
      </c>
      <c r="AT22" s="25">
        <f t="shared" si="11"/>
        <v>4</v>
      </c>
      <c r="AU22" s="25">
        <f>VLOOKUP(1,'Other Lists'!$B$27:$H$32,7,TRUE)*AR22*7</f>
        <v>0</v>
      </c>
      <c r="AV22" s="25">
        <f>VLOOKUP(4,'Other Lists'!$B$27:$H$32,7,TRUE)*AS22*7</f>
        <v>737.10000000000014</v>
      </c>
      <c r="AW22" s="25">
        <f>VLOOKUP(2,'Other Lists'!$B$27:$H$32,7,TRUE)*AT22*7</f>
        <v>831.6</v>
      </c>
      <c r="AX22" s="25">
        <f t="shared" si="12"/>
        <v>1568.7000000000003</v>
      </c>
      <c r="AY22" s="26">
        <f t="shared" si="13"/>
        <v>1568.7000000000003</v>
      </c>
      <c r="BA22">
        <v>1</v>
      </c>
      <c r="BB22">
        <v>1</v>
      </c>
      <c r="BC22">
        <f>VLOOKUP(5,'Other Lists'!$B$27:$H$32,7,TRUE)*BA22*7</f>
        <v>283.5</v>
      </c>
      <c r="BD22">
        <f>VLOOKUP(6,'Other Lists'!$B$27:$H$32,7,TRUE)*BB22*7</f>
        <v>283.5</v>
      </c>
      <c r="BE22">
        <f t="shared" si="14"/>
        <v>3326.4000000000005</v>
      </c>
    </row>
    <row r="23" spans="2:57" x14ac:dyDescent="0.3">
      <c r="B23" s="24">
        <v>995</v>
      </c>
      <c r="C23" s="33">
        <v>45038</v>
      </c>
      <c r="D23" s="25">
        <f t="shared" si="1"/>
        <v>7</v>
      </c>
      <c r="E23" s="25">
        <v>1</v>
      </c>
      <c r="F23" s="25">
        <v>119</v>
      </c>
      <c r="G23" s="25">
        <v>1060</v>
      </c>
      <c r="H23" s="25">
        <v>1060</v>
      </c>
      <c r="I23" s="25">
        <v>0</v>
      </c>
      <c r="J23" s="25">
        <v>1049.9999999999998</v>
      </c>
      <c r="K23" s="25">
        <v>0</v>
      </c>
      <c r="L23" s="25">
        <v>0</v>
      </c>
      <c r="M23" s="25">
        <v>1007</v>
      </c>
      <c r="N23" s="25">
        <f t="shared" si="2"/>
        <v>53</v>
      </c>
      <c r="O23" s="25">
        <f t="shared" si="3"/>
        <v>0</v>
      </c>
      <c r="P23" s="34">
        <f t="shared" si="4"/>
        <v>0.95</v>
      </c>
      <c r="Q23" s="25">
        <f>M23*'Other Lists'!$H$14</f>
        <v>32224</v>
      </c>
      <c r="R23" s="25">
        <f>(VLOOKUP(F23,'Other Lists'!$B$12:$N$15,5,0)+VLOOKUP(F23,'Other Lists'!$B$12:$N$15,6,0))*G23</f>
        <v>30528</v>
      </c>
      <c r="S23" s="25">
        <f t="shared" si="0"/>
        <v>1696</v>
      </c>
      <c r="T23" s="25">
        <f>VLOOKUP(F23,'Other Lists'!$B$12:$N$15,7,TRUE)*N23</f>
        <v>1696</v>
      </c>
      <c r="U23" s="25">
        <v>6</v>
      </c>
      <c r="V23" s="25">
        <v>0</v>
      </c>
      <c r="W23" s="25">
        <v>3</v>
      </c>
      <c r="X23" s="25">
        <f t="shared" si="5"/>
        <v>3</v>
      </c>
      <c r="Y23" s="25">
        <f>VLOOKUP(1,'Other Lists'!$B$27:$H$32,7,TRUE)*V23*7</f>
        <v>0</v>
      </c>
      <c r="Z23" s="25">
        <f>VLOOKUP(4,'Other Lists'!$B$27:$H$32,7,TRUE)*W23*7</f>
        <v>737.10000000000014</v>
      </c>
      <c r="AA23" s="25">
        <f>VLOOKUP(3,'Other Lists'!$B$27:$H$32,7,TRUE)*X23*7</f>
        <v>680.39999999999986</v>
      </c>
      <c r="AB23" s="25">
        <f t="shared" si="6"/>
        <v>1417.5</v>
      </c>
      <c r="AC23" s="26">
        <f t="shared" si="7"/>
        <v>1417.5</v>
      </c>
      <c r="AE23" s="24">
        <v>105</v>
      </c>
      <c r="AF23" s="25">
        <v>254</v>
      </c>
      <c r="AG23" s="25">
        <v>207</v>
      </c>
      <c r="AH23" s="25">
        <v>0</v>
      </c>
      <c r="AI23" s="25">
        <v>216</v>
      </c>
      <c r="AJ23" s="25">
        <v>47</v>
      </c>
      <c r="AK23" s="25">
        <v>0</v>
      </c>
      <c r="AL23" s="25">
        <v>202</v>
      </c>
      <c r="AM23" s="25">
        <f t="shared" si="8"/>
        <v>5</v>
      </c>
      <c r="AN23" s="25">
        <f t="shared" si="9"/>
        <v>47</v>
      </c>
      <c r="AO23" s="34">
        <f t="shared" si="10"/>
        <v>0.97584541062801933</v>
      </c>
      <c r="AP23" s="25">
        <v>8</v>
      </c>
      <c r="AQ23" s="25">
        <v>8</v>
      </c>
      <c r="AR23" s="25">
        <v>0</v>
      </c>
      <c r="AS23" s="25">
        <v>3</v>
      </c>
      <c r="AT23" s="25">
        <f t="shared" si="11"/>
        <v>5</v>
      </c>
      <c r="AU23" s="25">
        <f>VLOOKUP(1,'Other Lists'!$B$27:$H$32,7,TRUE)*AR23*7</f>
        <v>0</v>
      </c>
      <c r="AV23" s="25">
        <f>VLOOKUP(4,'Other Lists'!$B$27:$H$32,7,TRUE)*AS23*7</f>
        <v>737.10000000000014</v>
      </c>
      <c r="AW23" s="25">
        <f>VLOOKUP(2,'Other Lists'!$B$27:$H$32,7,TRUE)*AT23*7</f>
        <v>1039.5</v>
      </c>
      <c r="AX23" s="25">
        <f t="shared" si="12"/>
        <v>1776.6000000000001</v>
      </c>
      <c r="AY23" s="26">
        <f t="shared" si="13"/>
        <v>1776.6000000000001</v>
      </c>
      <c r="BA23">
        <v>2</v>
      </c>
      <c r="BB23">
        <v>2</v>
      </c>
      <c r="BC23">
        <f>VLOOKUP(5,'Other Lists'!$B$27:$H$32,7,TRUE)*BA23*7</f>
        <v>567</v>
      </c>
      <c r="BD23">
        <f>VLOOKUP(6,'Other Lists'!$B$27:$H$32,7,TRUE)*BB23*7</f>
        <v>567</v>
      </c>
      <c r="BE23">
        <f t="shared" si="14"/>
        <v>4328.1000000000004</v>
      </c>
    </row>
    <row r="24" spans="2:57" x14ac:dyDescent="0.3">
      <c r="B24" s="24">
        <v>996</v>
      </c>
      <c r="C24" s="33">
        <v>45039</v>
      </c>
      <c r="D24" s="25">
        <f t="shared" si="1"/>
        <v>1</v>
      </c>
      <c r="E24" s="25">
        <v>1</v>
      </c>
      <c r="F24" s="25">
        <v>201</v>
      </c>
      <c r="G24" s="25">
        <v>252</v>
      </c>
      <c r="H24" s="25">
        <v>214</v>
      </c>
      <c r="I24" s="25">
        <v>0</v>
      </c>
      <c r="J24" s="25">
        <v>210</v>
      </c>
      <c r="K24" s="25">
        <v>38</v>
      </c>
      <c r="L24" s="25">
        <v>0</v>
      </c>
      <c r="M24" s="25">
        <v>205</v>
      </c>
      <c r="N24" s="25">
        <f t="shared" si="2"/>
        <v>9</v>
      </c>
      <c r="O24" s="25">
        <f t="shared" si="3"/>
        <v>38</v>
      </c>
      <c r="P24" s="34">
        <f t="shared" si="4"/>
        <v>0.95794392523364491</v>
      </c>
      <c r="Q24" s="25">
        <f>M24*'Other Lists'!$H$15</f>
        <v>14555</v>
      </c>
      <c r="R24" s="25">
        <f>(VLOOKUP(F24,'Other Lists'!$B$12:$N$15,5,0)+VLOOKUP(F24,'Other Lists'!$B$12:$N$15,6,0))*G24</f>
        <v>12373.2</v>
      </c>
      <c r="S24" s="25">
        <f t="shared" si="0"/>
        <v>2181.7999999999993</v>
      </c>
      <c r="T24" s="25">
        <f>VLOOKUP(F24,'Other Lists'!$B$12:$N$15,7,TRUE)*N24</f>
        <v>639</v>
      </c>
      <c r="U24" s="25">
        <v>3</v>
      </c>
      <c r="V24" s="25">
        <v>0</v>
      </c>
      <c r="W24" s="25">
        <v>2</v>
      </c>
      <c r="X24" s="25">
        <f t="shared" si="5"/>
        <v>1</v>
      </c>
      <c r="Y24" s="25">
        <f>VLOOKUP(1,'Other Lists'!$B$27:$H$32,7,TRUE)*V24*7</f>
        <v>0</v>
      </c>
      <c r="Z24" s="25">
        <f>VLOOKUP(4,'Other Lists'!$B$27:$H$32,7,TRUE)*W24*7</f>
        <v>491.40000000000003</v>
      </c>
      <c r="AA24" s="25">
        <f>VLOOKUP(3,'Other Lists'!$B$27:$H$32,7,TRUE)*X24*7</f>
        <v>226.79999999999998</v>
      </c>
      <c r="AB24" s="25">
        <f t="shared" si="6"/>
        <v>718.2</v>
      </c>
      <c r="AC24" s="26">
        <f t="shared" si="7"/>
        <v>718.2</v>
      </c>
      <c r="AE24" s="24">
        <v>105</v>
      </c>
      <c r="AF24" s="25">
        <v>102</v>
      </c>
      <c r="AG24" s="25">
        <v>102</v>
      </c>
      <c r="AH24" s="25">
        <v>0</v>
      </c>
      <c r="AI24" s="25">
        <v>108</v>
      </c>
      <c r="AJ24" s="25">
        <v>0</v>
      </c>
      <c r="AK24" s="25">
        <v>0</v>
      </c>
      <c r="AL24" s="25">
        <v>94</v>
      </c>
      <c r="AM24" s="25">
        <f t="shared" si="8"/>
        <v>8</v>
      </c>
      <c r="AN24" s="25">
        <f t="shared" si="9"/>
        <v>0</v>
      </c>
      <c r="AO24" s="34">
        <f t="shared" si="10"/>
        <v>0.92156862745098034</v>
      </c>
      <c r="AP24" s="25">
        <v>4</v>
      </c>
      <c r="AQ24" s="25">
        <v>4</v>
      </c>
      <c r="AR24" s="25">
        <v>0</v>
      </c>
      <c r="AS24" s="25">
        <v>2</v>
      </c>
      <c r="AT24" s="25">
        <f t="shared" si="11"/>
        <v>2</v>
      </c>
      <c r="AU24" s="25">
        <f>VLOOKUP(1,'Other Lists'!$B$27:$H$32,7,TRUE)*AR24*7</f>
        <v>0</v>
      </c>
      <c r="AV24" s="25">
        <f>VLOOKUP(4,'Other Lists'!$B$27:$H$32,7,TRUE)*AS24*7</f>
        <v>491.40000000000003</v>
      </c>
      <c r="AW24" s="25">
        <f>VLOOKUP(2,'Other Lists'!$B$27:$H$32,7,TRUE)*AT24*7</f>
        <v>415.8</v>
      </c>
      <c r="AX24" s="25">
        <f t="shared" si="12"/>
        <v>907.2</v>
      </c>
      <c r="AY24" s="26">
        <f t="shared" si="13"/>
        <v>907.2</v>
      </c>
      <c r="BA24">
        <v>1</v>
      </c>
      <c r="BB24">
        <v>1</v>
      </c>
      <c r="BC24">
        <f>VLOOKUP(5,'Other Lists'!$B$27:$H$32,7,TRUE)*BA24*7</f>
        <v>283.5</v>
      </c>
      <c r="BD24">
        <f>VLOOKUP(6,'Other Lists'!$B$27:$H$32,7,TRUE)*BB24*7</f>
        <v>283.5</v>
      </c>
      <c r="BE24">
        <f t="shared" si="14"/>
        <v>2192.4</v>
      </c>
    </row>
    <row r="25" spans="2:57" x14ac:dyDescent="0.3">
      <c r="B25" s="24">
        <v>997</v>
      </c>
      <c r="C25" s="33">
        <v>45040</v>
      </c>
      <c r="D25" s="25">
        <f t="shared" si="1"/>
        <v>2</v>
      </c>
      <c r="E25" s="25">
        <v>1</v>
      </c>
      <c r="F25" s="25">
        <v>201</v>
      </c>
      <c r="G25" s="25">
        <v>174</v>
      </c>
      <c r="H25" s="25">
        <v>174</v>
      </c>
      <c r="I25" s="25">
        <v>0</v>
      </c>
      <c r="J25" s="25">
        <v>210</v>
      </c>
      <c r="K25" s="25">
        <v>0</v>
      </c>
      <c r="L25" s="25">
        <v>0</v>
      </c>
      <c r="M25" s="25">
        <v>168</v>
      </c>
      <c r="N25" s="25">
        <f t="shared" si="2"/>
        <v>6</v>
      </c>
      <c r="O25" s="25">
        <f t="shared" si="3"/>
        <v>0</v>
      </c>
      <c r="P25" s="34">
        <f t="shared" si="4"/>
        <v>0.96551724137931039</v>
      </c>
      <c r="Q25" s="25">
        <f>M25*'Other Lists'!$H$15</f>
        <v>11928</v>
      </c>
      <c r="R25" s="25">
        <f>(VLOOKUP(F25,'Other Lists'!$B$12:$N$15,5,0)+VLOOKUP(F25,'Other Lists'!$B$12:$N$15,6,0))*G25</f>
        <v>8543.4</v>
      </c>
      <c r="S25" s="25">
        <f t="shared" si="0"/>
        <v>3384.6000000000004</v>
      </c>
      <c r="T25" s="25">
        <f>VLOOKUP(F25,'Other Lists'!$B$12:$N$15,7,TRUE)*N25</f>
        <v>426</v>
      </c>
      <c r="U25" s="25">
        <v>3</v>
      </c>
      <c r="V25" s="25">
        <v>0</v>
      </c>
      <c r="W25" s="25">
        <v>2</v>
      </c>
      <c r="X25" s="25">
        <f t="shared" si="5"/>
        <v>1</v>
      </c>
      <c r="Y25" s="25">
        <f>VLOOKUP(1,'Other Lists'!$B$27:$H$32,7,TRUE)*V25*7</f>
        <v>0</v>
      </c>
      <c r="Z25" s="25">
        <f>VLOOKUP(4,'Other Lists'!$B$27:$H$32,7,TRUE)*W25*7</f>
        <v>491.40000000000003</v>
      </c>
      <c r="AA25" s="25">
        <f>VLOOKUP(3,'Other Lists'!$B$27:$H$32,7,TRUE)*X25*7</f>
        <v>226.79999999999998</v>
      </c>
      <c r="AB25" s="25">
        <f t="shared" si="6"/>
        <v>718.2</v>
      </c>
      <c r="AC25" s="26">
        <f t="shared" si="7"/>
        <v>718.2</v>
      </c>
      <c r="AE25" s="24">
        <v>105</v>
      </c>
      <c r="AF25" s="25">
        <v>123</v>
      </c>
      <c r="AG25" s="25">
        <v>111</v>
      </c>
      <c r="AH25" s="25">
        <v>0</v>
      </c>
      <c r="AI25" s="25">
        <v>108</v>
      </c>
      <c r="AJ25" s="25">
        <v>12</v>
      </c>
      <c r="AK25" s="25">
        <v>0</v>
      </c>
      <c r="AL25" s="25">
        <v>108</v>
      </c>
      <c r="AM25" s="25">
        <f t="shared" si="8"/>
        <v>3</v>
      </c>
      <c r="AN25" s="25">
        <f t="shared" si="9"/>
        <v>12</v>
      </c>
      <c r="AO25" s="34">
        <f t="shared" si="10"/>
        <v>0.97297297297297303</v>
      </c>
      <c r="AP25" s="25">
        <v>4</v>
      </c>
      <c r="AQ25" s="25">
        <v>4</v>
      </c>
      <c r="AR25" s="25">
        <v>0</v>
      </c>
      <c r="AS25" s="25">
        <v>2</v>
      </c>
      <c r="AT25" s="25">
        <f t="shared" si="11"/>
        <v>2</v>
      </c>
      <c r="AU25" s="25">
        <f>VLOOKUP(1,'Other Lists'!$B$27:$H$32,7,TRUE)*AR25*7</f>
        <v>0</v>
      </c>
      <c r="AV25" s="25">
        <f>VLOOKUP(4,'Other Lists'!$B$27:$H$32,7,TRUE)*AS25*7</f>
        <v>491.40000000000003</v>
      </c>
      <c r="AW25" s="25">
        <f>VLOOKUP(2,'Other Lists'!$B$27:$H$32,7,TRUE)*AT25*7</f>
        <v>415.8</v>
      </c>
      <c r="AX25" s="25">
        <f t="shared" si="12"/>
        <v>907.2</v>
      </c>
      <c r="AY25" s="26">
        <f t="shared" si="13"/>
        <v>907.2</v>
      </c>
      <c r="BA25">
        <v>1</v>
      </c>
      <c r="BB25">
        <v>1</v>
      </c>
      <c r="BC25">
        <f>VLOOKUP(5,'Other Lists'!$B$27:$H$32,7,TRUE)*BA25*7</f>
        <v>283.5</v>
      </c>
      <c r="BD25">
        <f>VLOOKUP(6,'Other Lists'!$B$27:$H$32,7,TRUE)*BB25*7</f>
        <v>283.5</v>
      </c>
      <c r="BE25">
        <f t="shared" si="14"/>
        <v>2192.4</v>
      </c>
    </row>
    <row r="26" spans="2:57" x14ac:dyDescent="0.3">
      <c r="B26" s="24">
        <v>998</v>
      </c>
      <c r="C26" s="33">
        <v>45041</v>
      </c>
      <c r="D26" s="25">
        <f t="shared" si="1"/>
        <v>3</v>
      </c>
      <c r="E26" s="25">
        <v>1</v>
      </c>
      <c r="F26" s="25">
        <v>201</v>
      </c>
      <c r="G26" s="25">
        <v>441</v>
      </c>
      <c r="H26" s="25">
        <v>365</v>
      </c>
      <c r="I26" s="25">
        <v>0</v>
      </c>
      <c r="J26" s="25">
        <v>420</v>
      </c>
      <c r="K26" s="25">
        <v>76</v>
      </c>
      <c r="L26" s="25">
        <v>0</v>
      </c>
      <c r="M26" s="25">
        <v>350</v>
      </c>
      <c r="N26" s="25">
        <f t="shared" si="2"/>
        <v>15</v>
      </c>
      <c r="O26" s="25">
        <f t="shared" si="3"/>
        <v>76</v>
      </c>
      <c r="P26" s="34">
        <f t="shared" si="4"/>
        <v>0.95890410958904104</v>
      </c>
      <c r="Q26" s="25">
        <f>M26*'Other Lists'!$H$15</f>
        <v>24850</v>
      </c>
      <c r="R26" s="25">
        <f>(VLOOKUP(F26,'Other Lists'!$B$12:$N$15,5,0)+VLOOKUP(F26,'Other Lists'!$B$12:$N$15,6,0))*G26</f>
        <v>21653.100000000002</v>
      </c>
      <c r="S26" s="25">
        <f t="shared" si="0"/>
        <v>3196.8999999999978</v>
      </c>
      <c r="T26" s="25">
        <f>VLOOKUP(F26,'Other Lists'!$B$12:$N$15,7,TRUE)*N26</f>
        <v>1065</v>
      </c>
      <c r="U26" s="25">
        <v>6</v>
      </c>
      <c r="V26" s="25">
        <v>1</v>
      </c>
      <c r="W26" s="25">
        <v>3</v>
      </c>
      <c r="X26" s="25">
        <f t="shared" si="5"/>
        <v>2</v>
      </c>
      <c r="Y26" s="25">
        <f>VLOOKUP(1,'Other Lists'!$B$27:$H$32,7,TRUE)*V26*7</f>
        <v>170.1</v>
      </c>
      <c r="Z26" s="25">
        <f>VLOOKUP(4,'Other Lists'!$B$27:$H$32,7,TRUE)*W26*7</f>
        <v>737.10000000000014</v>
      </c>
      <c r="AA26" s="25">
        <f>VLOOKUP(3,'Other Lists'!$B$27:$H$32,7,TRUE)*X26*7</f>
        <v>453.59999999999997</v>
      </c>
      <c r="AB26" s="25">
        <f t="shared" si="6"/>
        <v>1360.8000000000002</v>
      </c>
      <c r="AC26" s="26">
        <f t="shared" si="7"/>
        <v>1360.8000000000002</v>
      </c>
      <c r="AE26" s="24">
        <v>105</v>
      </c>
      <c r="AF26" s="25">
        <v>213</v>
      </c>
      <c r="AG26" s="25">
        <v>185</v>
      </c>
      <c r="AH26" s="25">
        <v>0</v>
      </c>
      <c r="AI26" s="25">
        <v>216</v>
      </c>
      <c r="AJ26" s="25">
        <v>28</v>
      </c>
      <c r="AK26" s="25">
        <v>0</v>
      </c>
      <c r="AL26" s="25">
        <v>181</v>
      </c>
      <c r="AM26" s="25">
        <f t="shared" si="8"/>
        <v>4</v>
      </c>
      <c r="AN26" s="25">
        <f t="shared" si="9"/>
        <v>28</v>
      </c>
      <c r="AO26" s="34">
        <f t="shared" si="10"/>
        <v>0.97837837837837838</v>
      </c>
      <c r="AP26" s="25">
        <v>8</v>
      </c>
      <c r="AQ26" s="25">
        <v>7</v>
      </c>
      <c r="AR26" s="25">
        <v>1</v>
      </c>
      <c r="AS26" s="25">
        <v>3</v>
      </c>
      <c r="AT26" s="25">
        <f t="shared" si="11"/>
        <v>3</v>
      </c>
      <c r="AU26" s="25">
        <f>VLOOKUP(1,'Other Lists'!$B$27:$H$32,7,TRUE)*AR26*7</f>
        <v>170.1</v>
      </c>
      <c r="AV26" s="25">
        <f>VLOOKUP(4,'Other Lists'!$B$27:$H$32,7,TRUE)*AS26*7</f>
        <v>737.10000000000014</v>
      </c>
      <c r="AW26" s="25">
        <f>VLOOKUP(2,'Other Lists'!$B$27:$H$32,7,TRUE)*AT26*7</f>
        <v>623.69999999999993</v>
      </c>
      <c r="AX26" s="25">
        <f t="shared" si="12"/>
        <v>1530.9</v>
      </c>
      <c r="AY26" s="26">
        <f t="shared" si="13"/>
        <v>1530.9</v>
      </c>
      <c r="BA26">
        <v>2</v>
      </c>
      <c r="BB26">
        <v>2</v>
      </c>
      <c r="BC26">
        <f>VLOOKUP(5,'Other Lists'!$B$27:$H$32,7,TRUE)*BA26*7</f>
        <v>567</v>
      </c>
      <c r="BD26">
        <f>VLOOKUP(6,'Other Lists'!$B$27:$H$32,7,TRUE)*BB26*7</f>
        <v>567</v>
      </c>
      <c r="BE26">
        <f t="shared" si="14"/>
        <v>4025.7000000000003</v>
      </c>
    </row>
    <row r="27" spans="2:57" x14ac:dyDescent="0.3">
      <c r="B27" s="24">
        <v>999</v>
      </c>
      <c r="C27" s="33">
        <v>45042</v>
      </c>
      <c r="D27" s="25">
        <f t="shared" si="1"/>
        <v>4</v>
      </c>
      <c r="E27" s="25">
        <v>1</v>
      </c>
      <c r="F27" s="25">
        <v>201</v>
      </c>
      <c r="G27" s="25">
        <v>474</v>
      </c>
      <c r="H27" s="25">
        <v>424</v>
      </c>
      <c r="I27" s="25">
        <v>0</v>
      </c>
      <c r="J27" s="25">
        <v>420</v>
      </c>
      <c r="K27" s="25">
        <v>50</v>
      </c>
      <c r="L27" s="25">
        <v>0</v>
      </c>
      <c r="M27" s="25">
        <v>394</v>
      </c>
      <c r="N27" s="25">
        <f t="shared" si="2"/>
        <v>30</v>
      </c>
      <c r="O27" s="25">
        <f t="shared" si="3"/>
        <v>50</v>
      </c>
      <c r="P27" s="34">
        <f t="shared" si="4"/>
        <v>0.92924528301886788</v>
      </c>
      <c r="Q27" s="25">
        <f>M27*'Other Lists'!$H$15</f>
        <v>27974</v>
      </c>
      <c r="R27" s="25">
        <f>(VLOOKUP(F27,'Other Lists'!$B$12:$N$15,5,0)+VLOOKUP(F27,'Other Lists'!$B$12:$N$15,6,0))*G27</f>
        <v>23273.4</v>
      </c>
      <c r="S27" s="25">
        <f t="shared" si="0"/>
        <v>4700.5999999999985</v>
      </c>
      <c r="T27" s="25">
        <f>VLOOKUP(F27,'Other Lists'!$B$12:$N$15,7,TRUE)*N27</f>
        <v>2130</v>
      </c>
      <c r="U27" s="25">
        <v>6</v>
      </c>
      <c r="V27" s="25">
        <v>0</v>
      </c>
      <c r="W27" s="25">
        <v>4</v>
      </c>
      <c r="X27" s="25">
        <f t="shared" si="5"/>
        <v>2</v>
      </c>
      <c r="Y27" s="25">
        <f>VLOOKUP(1,'Other Lists'!$B$27:$H$32,7,TRUE)*V27*7</f>
        <v>0</v>
      </c>
      <c r="Z27" s="25">
        <f>VLOOKUP(4,'Other Lists'!$B$27:$H$32,7,TRUE)*W27*7</f>
        <v>982.80000000000007</v>
      </c>
      <c r="AA27" s="25">
        <f>VLOOKUP(3,'Other Lists'!$B$27:$H$32,7,TRUE)*X27*7</f>
        <v>453.59999999999997</v>
      </c>
      <c r="AB27" s="25">
        <f t="shared" si="6"/>
        <v>1436.4</v>
      </c>
      <c r="AC27" s="26">
        <f t="shared" si="7"/>
        <v>1436.4</v>
      </c>
      <c r="AE27" s="24">
        <v>105</v>
      </c>
      <c r="AF27" s="25">
        <v>235</v>
      </c>
      <c r="AG27" s="25">
        <v>222</v>
      </c>
      <c r="AH27" s="25">
        <v>0</v>
      </c>
      <c r="AI27" s="25">
        <v>216</v>
      </c>
      <c r="AJ27" s="25">
        <v>13</v>
      </c>
      <c r="AK27" s="25">
        <v>0</v>
      </c>
      <c r="AL27" s="25">
        <v>210</v>
      </c>
      <c r="AM27" s="25">
        <f t="shared" si="8"/>
        <v>12</v>
      </c>
      <c r="AN27" s="25">
        <f t="shared" si="9"/>
        <v>13</v>
      </c>
      <c r="AO27" s="34">
        <f t="shared" si="10"/>
        <v>0.94594594594594594</v>
      </c>
      <c r="AP27" s="25">
        <v>8</v>
      </c>
      <c r="AQ27" s="25">
        <v>8</v>
      </c>
      <c r="AR27" s="25">
        <v>0</v>
      </c>
      <c r="AS27" s="25">
        <v>4</v>
      </c>
      <c r="AT27" s="25">
        <f t="shared" si="11"/>
        <v>4</v>
      </c>
      <c r="AU27" s="25">
        <f>VLOOKUP(1,'Other Lists'!$B$27:$H$32,7,TRUE)*AR27*7</f>
        <v>0</v>
      </c>
      <c r="AV27" s="25">
        <f>VLOOKUP(4,'Other Lists'!$B$27:$H$32,7,TRUE)*AS27*7</f>
        <v>982.80000000000007</v>
      </c>
      <c r="AW27" s="25">
        <f>VLOOKUP(2,'Other Lists'!$B$27:$H$32,7,TRUE)*AT27*7</f>
        <v>831.6</v>
      </c>
      <c r="AX27" s="25">
        <f t="shared" si="12"/>
        <v>1814.4</v>
      </c>
      <c r="AY27" s="26">
        <f t="shared" si="13"/>
        <v>1814.4</v>
      </c>
      <c r="BA27">
        <v>2</v>
      </c>
      <c r="BB27">
        <v>2</v>
      </c>
      <c r="BC27">
        <f>VLOOKUP(5,'Other Lists'!$B$27:$H$32,7,TRUE)*BA27*7</f>
        <v>567</v>
      </c>
      <c r="BD27">
        <f>VLOOKUP(6,'Other Lists'!$B$27:$H$32,7,TRUE)*BB27*7</f>
        <v>567</v>
      </c>
      <c r="BE27">
        <f t="shared" si="14"/>
        <v>4384.8</v>
      </c>
    </row>
    <row r="28" spans="2:57" x14ac:dyDescent="0.3">
      <c r="B28" s="24">
        <v>1000</v>
      </c>
      <c r="C28" s="33">
        <v>45043</v>
      </c>
      <c r="D28" s="25">
        <f t="shared" si="1"/>
        <v>5</v>
      </c>
      <c r="E28" s="25">
        <v>1</v>
      </c>
      <c r="F28" s="25">
        <v>119</v>
      </c>
      <c r="G28" s="25">
        <v>1155</v>
      </c>
      <c r="H28" s="25">
        <v>903</v>
      </c>
      <c r="I28" s="25">
        <v>0</v>
      </c>
      <c r="J28" s="25">
        <v>1049.9999999999998</v>
      </c>
      <c r="K28" s="25">
        <v>252</v>
      </c>
      <c r="L28" s="25">
        <v>0</v>
      </c>
      <c r="M28" s="25">
        <v>857</v>
      </c>
      <c r="N28" s="25">
        <f t="shared" si="2"/>
        <v>46</v>
      </c>
      <c r="O28" s="25">
        <f t="shared" si="3"/>
        <v>252</v>
      </c>
      <c r="P28" s="34">
        <f t="shared" si="4"/>
        <v>0.94905869324473979</v>
      </c>
      <c r="Q28" s="25">
        <f>M28*'Other Lists'!$H$14</f>
        <v>27424</v>
      </c>
      <c r="R28" s="25">
        <f>(VLOOKUP(F28,'Other Lists'!$B$12:$N$15,5,0)+VLOOKUP(F28,'Other Lists'!$B$12:$N$15,6,0))*G28</f>
        <v>33264</v>
      </c>
      <c r="S28" s="25">
        <f t="shared" si="0"/>
        <v>-5840</v>
      </c>
      <c r="T28" s="25">
        <f>VLOOKUP(F28,'Other Lists'!$B$12:$N$15,7,TRUE)*N28</f>
        <v>1472</v>
      </c>
      <c r="U28" s="25">
        <v>6</v>
      </c>
      <c r="V28" s="25">
        <v>1</v>
      </c>
      <c r="W28" s="25">
        <v>4</v>
      </c>
      <c r="X28" s="25">
        <f t="shared" si="5"/>
        <v>1</v>
      </c>
      <c r="Y28" s="25">
        <f>VLOOKUP(1,'Other Lists'!$B$27:$H$32,7,TRUE)*V28*7</f>
        <v>170.1</v>
      </c>
      <c r="Z28" s="25">
        <f>VLOOKUP(4,'Other Lists'!$B$27:$H$32,7,TRUE)*W28*7</f>
        <v>982.80000000000007</v>
      </c>
      <c r="AA28" s="25">
        <f>VLOOKUP(3,'Other Lists'!$B$27:$H$32,7,TRUE)*X28*7</f>
        <v>226.79999999999998</v>
      </c>
      <c r="AB28" s="25">
        <f t="shared" si="6"/>
        <v>1379.7</v>
      </c>
      <c r="AC28" s="26">
        <f t="shared" si="7"/>
        <v>1379.7</v>
      </c>
      <c r="AE28" s="24">
        <v>105</v>
      </c>
      <c r="AF28" s="25">
        <v>231</v>
      </c>
      <c r="AG28" s="25">
        <v>187</v>
      </c>
      <c r="AH28" s="25">
        <v>0</v>
      </c>
      <c r="AI28" s="25">
        <v>216</v>
      </c>
      <c r="AJ28" s="25">
        <v>44</v>
      </c>
      <c r="AK28" s="25">
        <v>0</v>
      </c>
      <c r="AL28" s="25">
        <v>173</v>
      </c>
      <c r="AM28" s="25">
        <f t="shared" si="8"/>
        <v>14</v>
      </c>
      <c r="AN28" s="25">
        <f t="shared" si="9"/>
        <v>44</v>
      </c>
      <c r="AO28" s="34">
        <f t="shared" si="10"/>
        <v>0.92513368983957223</v>
      </c>
      <c r="AP28" s="25">
        <v>8</v>
      </c>
      <c r="AQ28" s="25">
        <v>7</v>
      </c>
      <c r="AR28" s="25">
        <v>0</v>
      </c>
      <c r="AS28" s="25">
        <v>3</v>
      </c>
      <c r="AT28" s="25">
        <f t="shared" si="11"/>
        <v>4</v>
      </c>
      <c r="AU28" s="25">
        <f>VLOOKUP(1,'Other Lists'!$B$27:$H$32,7,TRUE)*AR28*7</f>
        <v>0</v>
      </c>
      <c r="AV28" s="25">
        <f>VLOOKUP(4,'Other Lists'!$B$27:$H$32,7,TRUE)*AS28*7</f>
        <v>737.10000000000014</v>
      </c>
      <c r="AW28" s="25">
        <f>VLOOKUP(2,'Other Lists'!$B$27:$H$32,7,TRUE)*AT28*7</f>
        <v>831.6</v>
      </c>
      <c r="AX28" s="25">
        <f t="shared" si="12"/>
        <v>1568.7000000000003</v>
      </c>
      <c r="AY28" s="26">
        <f t="shared" si="13"/>
        <v>1568.7000000000003</v>
      </c>
      <c r="BA28">
        <v>2</v>
      </c>
      <c r="BB28">
        <v>2</v>
      </c>
      <c r="BC28">
        <f>VLOOKUP(5,'Other Lists'!$B$27:$H$32,7,TRUE)*BA28*7</f>
        <v>567</v>
      </c>
      <c r="BD28">
        <f>VLOOKUP(6,'Other Lists'!$B$27:$H$32,7,TRUE)*BB28*7</f>
        <v>567</v>
      </c>
      <c r="BE28">
        <f t="shared" si="14"/>
        <v>4082.4000000000005</v>
      </c>
    </row>
    <row r="29" spans="2:57" x14ac:dyDescent="0.3">
      <c r="B29" s="24">
        <v>1001</v>
      </c>
      <c r="C29" s="33">
        <v>45044</v>
      </c>
      <c r="D29" s="25">
        <f t="shared" si="1"/>
        <v>6</v>
      </c>
      <c r="E29" s="25">
        <v>1</v>
      </c>
      <c r="F29" s="25">
        <v>119</v>
      </c>
      <c r="G29" s="25">
        <v>966</v>
      </c>
      <c r="H29" s="25">
        <v>966</v>
      </c>
      <c r="I29" s="25">
        <v>0</v>
      </c>
      <c r="J29" s="25">
        <v>1049.9999999999998</v>
      </c>
      <c r="K29" s="25">
        <v>0</v>
      </c>
      <c r="L29" s="25">
        <v>0</v>
      </c>
      <c r="M29" s="25">
        <v>917</v>
      </c>
      <c r="N29" s="25">
        <f t="shared" si="2"/>
        <v>49</v>
      </c>
      <c r="O29" s="25">
        <f t="shared" si="3"/>
        <v>0</v>
      </c>
      <c r="P29" s="34">
        <f t="shared" si="4"/>
        <v>0.94927536231884058</v>
      </c>
      <c r="Q29" s="25">
        <f>M29*'Other Lists'!$H$14</f>
        <v>29344</v>
      </c>
      <c r="R29" s="25">
        <f>(VLOOKUP(F29,'Other Lists'!$B$12:$N$15,5,0)+VLOOKUP(F29,'Other Lists'!$B$12:$N$15,6,0))*G29</f>
        <v>27820.799999999999</v>
      </c>
      <c r="S29" s="25">
        <f t="shared" si="0"/>
        <v>1523.2000000000007</v>
      </c>
      <c r="T29" s="25">
        <f>VLOOKUP(F29,'Other Lists'!$B$12:$N$15,7,TRUE)*N29</f>
        <v>1568</v>
      </c>
      <c r="U29" s="25">
        <v>6</v>
      </c>
      <c r="V29" s="25">
        <v>1</v>
      </c>
      <c r="W29" s="25">
        <v>4</v>
      </c>
      <c r="X29" s="25">
        <f t="shared" si="5"/>
        <v>1</v>
      </c>
      <c r="Y29" s="25">
        <f>VLOOKUP(1,'Other Lists'!$B$27:$H$32,7,TRUE)*V29*7</f>
        <v>170.1</v>
      </c>
      <c r="Z29" s="25">
        <f>VLOOKUP(4,'Other Lists'!$B$27:$H$32,7,TRUE)*W29*7</f>
        <v>982.80000000000007</v>
      </c>
      <c r="AA29" s="25">
        <f>VLOOKUP(3,'Other Lists'!$B$27:$H$32,7,TRUE)*X29*7</f>
        <v>226.79999999999998</v>
      </c>
      <c r="AB29" s="25">
        <f t="shared" si="6"/>
        <v>1379.7</v>
      </c>
      <c r="AC29" s="26">
        <f t="shared" si="7"/>
        <v>1379.7</v>
      </c>
      <c r="AE29" s="24">
        <v>105</v>
      </c>
      <c r="AF29" s="25">
        <v>246</v>
      </c>
      <c r="AG29" s="25">
        <v>220</v>
      </c>
      <c r="AH29" s="25">
        <v>0</v>
      </c>
      <c r="AI29" s="25">
        <v>216</v>
      </c>
      <c r="AJ29" s="25">
        <v>26</v>
      </c>
      <c r="AK29" s="25">
        <v>0</v>
      </c>
      <c r="AL29" s="25">
        <v>215</v>
      </c>
      <c r="AM29" s="25">
        <f t="shared" si="8"/>
        <v>5</v>
      </c>
      <c r="AN29" s="25">
        <f t="shared" si="9"/>
        <v>26</v>
      </c>
      <c r="AO29" s="34">
        <f t="shared" si="10"/>
        <v>0.97727272727272729</v>
      </c>
      <c r="AP29" s="25">
        <v>8</v>
      </c>
      <c r="AQ29" s="25">
        <v>8</v>
      </c>
      <c r="AR29" s="25">
        <v>0</v>
      </c>
      <c r="AS29" s="25">
        <v>4</v>
      </c>
      <c r="AT29" s="25">
        <f t="shared" si="11"/>
        <v>4</v>
      </c>
      <c r="AU29" s="25">
        <f>VLOOKUP(1,'Other Lists'!$B$27:$H$32,7,TRUE)*AR29*7</f>
        <v>0</v>
      </c>
      <c r="AV29" s="25">
        <f>VLOOKUP(4,'Other Lists'!$B$27:$H$32,7,TRUE)*AS29*7</f>
        <v>982.80000000000007</v>
      </c>
      <c r="AW29" s="25">
        <f>VLOOKUP(2,'Other Lists'!$B$27:$H$32,7,TRUE)*AT29*7</f>
        <v>831.6</v>
      </c>
      <c r="AX29" s="25">
        <f t="shared" si="12"/>
        <v>1814.4</v>
      </c>
      <c r="AY29" s="26">
        <f t="shared" si="13"/>
        <v>1814.4</v>
      </c>
      <c r="BA29">
        <v>2</v>
      </c>
      <c r="BB29">
        <v>2</v>
      </c>
      <c r="BC29">
        <f>VLOOKUP(5,'Other Lists'!$B$27:$H$32,7,TRUE)*BA29*7</f>
        <v>567</v>
      </c>
      <c r="BD29">
        <f>VLOOKUP(6,'Other Lists'!$B$27:$H$32,7,TRUE)*BB29*7</f>
        <v>567</v>
      </c>
      <c r="BE29">
        <f t="shared" si="14"/>
        <v>4328.1000000000004</v>
      </c>
    </row>
    <row r="30" spans="2:57" x14ac:dyDescent="0.3">
      <c r="B30" s="24">
        <v>1002</v>
      </c>
      <c r="C30" s="33">
        <v>45045</v>
      </c>
      <c r="D30" s="25">
        <f t="shared" si="1"/>
        <v>7</v>
      </c>
      <c r="E30" s="25">
        <v>1</v>
      </c>
      <c r="F30" s="25">
        <v>119</v>
      </c>
      <c r="G30" s="25">
        <v>945</v>
      </c>
      <c r="H30" s="25">
        <v>945</v>
      </c>
      <c r="I30" s="25">
        <v>0</v>
      </c>
      <c r="J30" s="25">
        <v>1049.9999999999998</v>
      </c>
      <c r="K30" s="25">
        <v>0</v>
      </c>
      <c r="L30" s="25">
        <v>0</v>
      </c>
      <c r="M30" s="25">
        <v>916</v>
      </c>
      <c r="N30" s="25">
        <f t="shared" si="2"/>
        <v>29</v>
      </c>
      <c r="O30" s="25">
        <f t="shared" si="3"/>
        <v>0</v>
      </c>
      <c r="P30" s="34">
        <f t="shared" si="4"/>
        <v>0.96931216931216935</v>
      </c>
      <c r="Q30" s="25">
        <f>M30*'Other Lists'!$H$14</f>
        <v>29312</v>
      </c>
      <c r="R30" s="25">
        <f>(VLOOKUP(F30,'Other Lists'!$B$12:$N$15,5,0)+VLOOKUP(F30,'Other Lists'!$B$12:$N$15,6,0))*G30</f>
        <v>27216</v>
      </c>
      <c r="S30" s="25">
        <f t="shared" si="0"/>
        <v>2096</v>
      </c>
      <c r="T30" s="25">
        <f>VLOOKUP(F30,'Other Lists'!$B$12:$N$15,7,TRUE)*N30</f>
        <v>928</v>
      </c>
      <c r="U30" s="25">
        <v>6</v>
      </c>
      <c r="V30" s="25">
        <v>1</v>
      </c>
      <c r="W30" s="25">
        <v>4</v>
      </c>
      <c r="X30" s="25">
        <f t="shared" si="5"/>
        <v>1</v>
      </c>
      <c r="Y30" s="25">
        <f>VLOOKUP(1,'Other Lists'!$B$27:$H$32,7,TRUE)*V30*7</f>
        <v>170.1</v>
      </c>
      <c r="Z30" s="25">
        <f>VLOOKUP(4,'Other Lists'!$B$27:$H$32,7,TRUE)*W30*7</f>
        <v>982.80000000000007</v>
      </c>
      <c r="AA30" s="25">
        <f>VLOOKUP(3,'Other Lists'!$B$27:$H$32,7,TRUE)*X30*7</f>
        <v>226.79999999999998</v>
      </c>
      <c r="AB30" s="25">
        <f t="shared" si="6"/>
        <v>1379.7</v>
      </c>
      <c r="AC30" s="26">
        <f t="shared" si="7"/>
        <v>1379.7</v>
      </c>
      <c r="AE30" s="24">
        <v>105</v>
      </c>
      <c r="AF30" s="25">
        <v>177</v>
      </c>
      <c r="AG30" s="25">
        <v>177</v>
      </c>
      <c r="AH30" s="25">
        <v>0</v>
      </c>
      <c r="AI30" s="25">
        <v>216</v>
      </c>
      <c r="AJ30" s="25">
        <v>0</v>
      </c>
      <c r="AK30" s="25">
        <v>0</v>
      </c>
      <c r="AL30" s="25">
        <v>166</v>
      </c>
      <c r="AM30" s="25">
        <f t="shared" si="8"/>
        <v>11</v>
      </c>
      <c r="AN30" s="25">
        <f t="shared" si="9"/>
        <v>0</v>
      </c>
      <c r="AO30" s="34">
        <f t="shared" si="10"/>
        <v>0.93785310734463279</v>
      </c>
      <c r="AP30" s="25">
        <v>8</v>
      </c>
      <c r="AQ30" s="25">
        <v>8</v>
      </c>
      <c r="AR30" s="25">
        <v>0</v>
      </c>
      <c r="AS30" s="25">
        <v>3</v>
      </c>
      <c r="AT30" s="25">
        <f t="shared" si="11"/>
        <v>5</v>
      </c>
      <c r="AU30" s="25">
        <f>VLOOKUP(1,'Other Lists'!$B$27:$H$32,7,TRUE)*AR30*7</f>
        <v>0</v>
      </c>
      <c r="AV30" s="25">
        <f>VLOOKUP(4,'Other Lists'!$B$27:$H$32,7,TRUE)*AS30*7</f>
        <v>737.10000000000014</v>
      </c>
      <c r="AW30" s="25">
        <f>VLOOKUP(2,'Other Lists'!$B$27:$H$32,7,TRUE)*AT30*7</f>
        <v>1039.5</v>
      </c>
      <c r="AX30" s="25">
        <f t="shared" si="12"/>
        <v>1776.6000000000001</v>
      </c>
      <c r="AY30" s="26">
        <f t="shared" si="13"/>
        <v>1776.6000000000001</v>
      </c>
      <c r="BA30">
        <v>2</v>
      </c>
      <c r="BB30">
        <v>2</v>
      </c>
      <c r="BC30">
        <f>VLOOKUP(5,'Other Lists'!$B$27:$H$32,7,TRUE)*BA30*7</f>
        <v>567</v>
      </c>
      <c r="BD30">
        <f>VLOOKUP(6,'Other Lists'!$B$27:$H$32,7,TRUE)*BB30*7</f>
        <v>567</v>
      </c>
      <c r="BE30">
        <f t="shared" si="14"/>
        <v>4290.3</v>
      </c>
    </row>
    <row r="31" spans="2:57" x14ac:dyDescent="0.3">
      <c r="B31" s="24">
        <v>1003</v>
      </c>
      <c r="C31" s="33">
        <v>45046</v>
      </c>
      <c r="D31" s="25">
        <f t="shared" si="1"/>
        <v>1</v>
      </c>
      <c r="E31" s="25">
        <v>1</v>
      </c>
      <c r="F31" s="25">
        <v>119</v>
      </c>
      <c r="G31" s="25">
        <v>462</v>
      </c>
      <c r="H31" s="25">
        <v>462</v>
      </c>
      <c r="I31" s="25">
        <v>0</v>
      </c>
      <c r="J31" s="25">
        <v>524.99999999999989</v>
      </c>
      <c r="K31" s="25">
        <v>0</v>
      </c>
      <c r="L31" s="25">
        <v>0</v>
      </c>
      <c r="M31" s="25">
        <v>434</v>
      </c>
      <c r="N31" s="25">
        <f t="shared" si="2"/>
        <v>28</v>
      </c>
      <c r="O31" s="25">
        <f t="shared" si="3"/>
        <v>0</v>
      </c>
      <c r="P31" s="34">
        <f t="shared" si="4"/>
        <v>0.93939393939393945</v>
      </c>
      <c r="Q31" s="25">
        <f>M31*'Other Lists'!$H$14</f>
        <v>13888</v>
      </c>
      <c r="R31" s="25">
        <f>(VLOOKUP(F31,'Other Lists'!$B$12:$N$15,5,0)+VLOOKUP(F31,'Other Lists'!$B$12:$N$15,6,0))*G31</f>
        <v>13305.6</v>
      </c>
      <c r="S31" s="25">
        <f t="shared" si="0"/>
        <v>582.39999999999964</v>
      </c>
      <c r="T31" s="25">
        <f>VLOOKUP(F31,'Other Lists'!$B$12:$N$15,7,TRUE)*N31</f>
        <v>896</v>
      </c>
      <c r="U31" s="25">
        <v>3</v>
      </c>
      <c r="V31" s="25">
        <v>0</v>
      </c>
      <c r="W31" s="25">
        <v>2</v>
      </c>
      <c r="X31" s="25">
        <f t="shared" si="5"/>
        <v>1</v>
      </c>
      <c r="Y31" s="25">
        <f>VLOOKUP(1,'Other Lists'!$B$27:$H$32,7,TRUE)*V31*7</f>
        <v>0</v>
      </c>
      <c r="Z31" s="25">
        <f>VLOOKUP(4,'Other Lists'!$B$27:$H$32,7,TRUE)*W31*7</f>
        <v>491.40000000000003</v>
      </c>
      <c r="AA31" s="25">
        <f>VLOOKUP(3,'Other Lists'!$B$27:$H$32,7,TRUE)*X31*7</f>
        <v>226.79999999999998</v>
      </c>
      <c r="AB31" s="25">
        <f t="shared" si="6"/>
        <v>718.2</v>
      </c>
      <c r="AC31" s="26">
        <f t="shared" si="7"/>
        <v>718.2</v>
      </c>
      <c r="AE31" s="24">
        <v>105</v>
      </c>
      <c r="AF31" s="25">
        <v>86</v>
      </c>
      <c r="AG31" s="25">
        <v>86</v>
      </c>
      <c r="AH31" s="25">
        <v>0</v>
      </c>
      <c r="AI31" s="25">
        <v>108</v>
      </c>
      <c r="AJ31" s="25">
        <v>0</v>
      </c>
      <c r="AK31" s="25">
        <v>0</v>
      </c>
      <c r="AL31" s="25">
        <v>81</v>
      </c>
      <c r="AM31" s="25">
        <f t="shared" si="8"/>
        <v>5</v>
      </c>
      <c r="AN31" s="25">
        <f t="shared" si="9"/>
        <v>0</v>
      </c>
      <c r="AO31" s="34">
        <f t="shared" si="10"/>
        <v>0.94186046511627908</v>
      </c>
      <c r="AP31" s="25">
        <v>4</v>
      </c>
      <c r="AQ31" s="25">
        <v>4</v>
      </c>
      <c r="AR31" s="25">
        <v>0</v>
      </c>
      <c r="AS31" s="25">
        <v>2</v>
      </c>
      <c r="AT31" s="25">
        <f t="shared" si="11"/>
        <v>2</v>
      </c>
      <c r="AU31" s="25">
        <f>VLOOKUP(1,'Other Lists'!$B$27:$H$32,7,TRUE)*AR31*7</f>
        <v>0</v>
      </c>
      <c r="AV31" s="25">
        <f>VLOOKUP(4,'Other Lists'!$B$27:$H$32,7,TRUE)*AS31*7</f>
        <v>491.40000000000003</v>
      </c>
      <c r="AW31" s="25">
        <f>VLOOKUP(2,'Other Lists'!$B$27:$H$32,7,TRUE)*AT31*7</f>
        <v>415.8</v>
      </c>
      <c r="AX31" s="25">
        <f t="shared" si="12"/>
        <v>907.2</v>
      </c>
      <c r="AY31" s="26">
        <f t="shared" si="13"/>
        <v>907.2</v>
      </c>
      <c r="BA31">
        <v>1</v>
      </c>
      <c r="BB31">
        <v>1</v>
      </c>
      <c r="BC31">
        <f>VLOOKUP(5,'Other Lists'!$B$27:$H$32,7,TRUE)*BA31*7</f>
        <v>283.5</v>
      </c>
      <c r="BD31">
        <f>VLOOKUP(6,'Other Lists'!$B$27:$H$32,7,TRUE)*BB31*7</f>
        <v>283.5</v>
      </c>
      <c r="BE31">
        <f t="shared" si="14"/>
        <v>2192.4</v>
      </c>
    </row>
    <row r="32" spans="2:57" x14ac:dyDescent="0.3">
      <c r="B32" s="24">
        <v>1004</v>
      </c>
      <c r="C32" s="33">
        <v>45047</v>
      </c>
      <c r="D32" s="25">
        <f t="shared" si="1"/>
        <v>2</v>
      </c>
      <c r="E32" s="25">
        <v>1</v>
      </c>
      <c r="F32" s="25">
        <v>201</v>
      </c>
      <c r="G32" s="25">
        <v>252</v>
      </c>
      <c r="H32" s="25">
        <v>203</v>
      </c>
      <c r="I32" s="25">
        <v>0</v>
      </c>
      <c r="J32" s="25">
        <v>210</v>
      </c>
      <c r="K32" s="25">
        <v>49</v>
      </c>
      <c r="L32" s="25">
        <v>0</v>
      </c>
      <c r="M32" s="25">
        <v>194</v>
      </c>
      <c r="N32" s="25">
        <f t="shared" si="2"/>
        <v>9</v>
      </c>
      <c r="O32" s="25">
        <f t="shared" si="3"/>
        <v>49</v>
      </c>
      <c r="P32" s="34">
        <f t="shared" si="4"/>
        <v>0.95566502463054193</v>
      </c>
      <c r="Q32" s="25">
        <f>M32*'Other Lists'!$H$15</f>
        <v>13774</v>
      </c>
      <c r="R32" s="25">
        <f>(VLOOKUP(F32,'Other Lists'!$B$12:$N$15,5,0)+VLOOKUP(F32,'Other Lists'!$B$12:$N$15,6,0))*G32</f>
        <v>12373.2</v>
      </c>
      <c r="S32" s="25">
        <f t="shared" si="0"/>
        <v>1400.7999999999993</v>
      </c>
      <c r="T32" s="25">
        <f>VLOOKUP(F32,'Other Lists'!$B$12:$N$15,7,TRUE)*N32</f>
        <v>639</v>
      </c>
      <c r="U32" s="25">
        <v>3</v>
      </c>
      <c r="V32" s="25">
        <v>0</v>
      </c>
      <c r="W32" s="25">
        <v>2</v>
      </c>
      <c r="X32" s="25">
        <f t="shared" si="5"/>
        <v>1</v>
      </c>
      <c r="Y32" s="25">
        <f>VLOOKUP(1,'Other Lists'!$B$27:$H$32,7,TRUE)*V32*7</f>
        <v>0</v>
      </c>
      <c r="Z32" s="25">
        <f>VLOOKUP(4,'Other Lists'!$B$27:$H$32,7,TRUE)*W32*7</f>
        <v>491.40000000000003</v>
      </c>
      <c r="AA32" s="25">
        <f>VLOOKUP(3,'Other Lists'!$B$27:$H$32,7,TRUE)*X32*7</f>
        <v>226.79999999999998</v>
      </c>
      <c r="AB32" s="25">
        <f t="shared" si="6"/>
        <v>718.2</v>
      </c>
      <c r="AC32" s="26">
        <f t="shared" si="7"/>
        <v>718.2</v>
      </c>
      <c r="AE32" s="24">
        <v>105</v>
      </c>
      <c r="AF32" s="25">
        <v>118</v>
      </c>
      <c r="AG32" s="25">
        <v>113</v>
      </c>
      <c r="AH32" s="25">
        <v>0</v>
      </c>
      <c r="AI32" s="25">
        <v>108</v>
      </c>
      <c r="AJ32" s="25">
        <v>5</v>
      </c>
      <c r="AK32" s="25">
        <v>0</v>
      </c>
      <c r="AL32" s="25">
        <v>108</v>
      </c>
      <c r="AM32" s="25">
        <f t="shared" si="8"/>
        <v>5</v>
      </c>
      <c r="AN32" s="25">
        <f t="shared" si="9"/>
        <v>5</v>
      </c>
      <c r="AO32" s="34">
        <f t="shared" si="10"/>
        <v>0.95575221238938057</v>
      </c>
      <c r="AP32" s="25">
        <v>4</v>
      </c>
      <c r="AQ32" s="25">
        <v>4</v>
      </c>
      <c r="AR32" s="25">
        <v>0</v>
      </c>
      <c r="AS32" s="25">
        <v>2</v>
      </c>
      <c r="AT32" s="25">
        <f t="shared" si="11"/>
        <v>2</v>
      </c>
      <c r="AU32" s="25">
        <f>VLOOKUP(1,'Other Lists'!$B$27:$H$32,7,TRUE)*AR32*7</f>
        <v>0</v>
      </c>
      <c r="AV32" s="25">
        <f>VLOOKUP(4,'Other Lists'!$B$27:$H$32,7,TRUE)*AS32*7</f>
        <v>491.40000000000003</v>
      </c>
      <c r="AW32" s="25">
        <f>VLOOKUP(2,'Other Lists'!$B$27:$H$32,7,TRUE)*AT32*7</f>
        <v>415.8</v>
      </c>
      <c r="AX32" s="25">
        <f t="shared" si="12"/>
        <v>907.2</v>
      </c>
      <c r="AY32" s="26">
        <f t="shared" si="13"/>
        <v>907.2</v>
      </c>
      <c r="BA32">
        <v>1</v>
      </c>
      <c r="BB32">
        <v>1</v>
      </c>
      <c r="BC32">
        <f>VLOOKUP(5,'Other Lists'!$B$27:$H$32,7,TRUE)*BA32*7</f>
        <v>283.5</v>
      </c>
      <c r="BD32">
        <f>VLOOKUP(6,'Other Lists'!$B$27:$H$32,7,TRUE)*BB32*7</f>
        <v>283.5</v>
      </c>
      <c r="BE32">
        <f t="shared" si="14"/>
        <v>2192.4</v>
      </c>
    </row>
    <row r="33" spans="2:57" x14ac:dyDescent="0.3">
      <c r="B33" s="24">
        <v>1005</v>
      </c>
      <c r="C33" s="33">
        <v>45048</v>
      </c>
      <c r="D33" s="25">
        <f t="shared" si="1"/>
        <v>3</v>
      </c>
      <c r="E33" s="25">
        <v>1</v>
      </c>
      <c r="F33" s="25">
        <v>119</v>
      </c>
      <c r="G33" s="25">
        <v>1260</v>
      </c>
      <c r="H33" s="25">
        <v>1060</v>
      </c>
      <c r="I33" s="25">
        <v>0</v>
      </c>
      <c r="J33" s="25">
        <v>1049.9999999999998</v>
      </c>
      <c r="K33" s="25">
        <v>200</v>
      </c>
      <c r="L33" s="25">
        <v>0</v>
      </c>
      <c r="M33" s="25">
        <v>1007</v>
      </c>
      <c r="N33" s="25">
        <f t="shared" si="2"/>
        <v>53</v>
      </c>
      <c r="O33" s="25">
        <f t="shared" si="3"/>
        <v>200</v>
      </c>
      <c r="P33" s="34">
        <f t="shared" si="4"/>
        <v>0.95</v>
      </c>
      <c r="Q33" s="25">
        <f>M33*'Other Lists'!$H$14</f>
        <v>32224</v>
      </c>
      <c r="R33" s="25">
        <f>(VLOOKUP(F33,'Other Lists'!$B$12:$N$15,5,0)+VLOOKUP(F33,'Other Lists'!$B$12:$N$15,6,0))*G33</f>
        <v>36288</v>
      </c>
      <c r="S33" s="25">
        <f t="shared" si="0"/>
        <v>-4064</v>
      </c>
      <c r="T33" s="25">
        <f>VLOOKUP(F33,'Other Lists'!$B$12:$N$15,7,TRUE)*N33</f>
        <v>1696</v>
      </c>
      <c r="U33" s="25">
        <v>6</v>
      </c>
      <c r="V33" s="25">
        <v>0</v>
      </c>
      <c r="W33" s="25">
        <v>3</v>
      </c>
      <c r="X33" s="25">
        <f t="shared" si="5"/>
        <v>3</v>
      </c>
      <c r="Y33" s="25">
        <f>VLOOKUP(1,'Other Lists'!$B$27:$H$32,7,TRUE)*V33*7</f>
        <v>0</v>
      </c>
      <c r="Z33" s="25">
        <f>VLOOKUP(4,'Other Lists'!$B$27:$H$32,7,TRUE)*W33*7</f>
        <v>737.10000000000014</v>
      </c>
      <c r="AA33" s="25">
        <f>VLOOKUP(3,'Other Lists'!$B$27:$H$32,7,TRUE)*X33*7</f>
        <v>680.39999999999986</v>
      </c>
      <c r="AB33" s="25">
        <f t="shared" si="6"/>
        <v>1417.5</v>
      </c>
      <c r="AC33" s="26">
        <f t="shared" si="7"/>
        <v>1417.5</v>
      </c>
      <c r="AE33" s="24">
        <v>105</v>
      </c>
      <c r="AF33" s="25">
        <v>228</v>
      </c>
      <c r="AG33" s="25">
        <v>216</v>
      </c>
      <c r="AH33" s="25">
        <v>0</v>
      </c>
      <c r="AI33" s="25">
        <v>216</v>
      </c>
      <c r="AJ33" s="25">
        <v>12</v>
      </c>
      <c r="AK33" s="25">
        <v>0</v>
      </c>
      <c r="AL33" s="25">
        <v>211</v>
      </c>
      <c r="AM33" s="25">
        <f t="shared" si="8"/>
        <v>5</v>
      </c>
      <c r="AN33" s="25">
        <f t="shared" si="9"/>
        <v>12</v>
      </c>
      <c r="AO33" s="34">
        <f t="shared" si="10"/>
        <v>0.97685185185185186</v>
      </c>
      <c r="AP33" s="25">
        <v>8</v>
      </c>
      <c r="AQ33" s="25">
        <v>8</v>
      </c>
      <c r="AR33" s="25">
        <v>0</v>
      </c>
      <c r="AS33" s="25">
        <v>3</v>
      </c>
      <c r="AT33" s="25">
        <f t="shared" si="11"/>
        <v>5</v>
      </c>
      <c r="AU33" s="25">
        <f>VLOOKUP(1,'Other Lists'!$B$27:$H$32,7,TRUE)*AR33*7</f>
        <v>0</v>
      </c>
      <c r="AV33" s="25">
        <f>VLOOKUP(4,'Other Lists'!$B$27:$H$32,7,TRUE)*AS33*7</f>
        <v>737.10000000000014</v>
      </c>
      <c r="AW33" s="25">
        <f>VLOOKUP(2,'Other Lists'!$B$27:$H$32,7,TRUE)*AT33*7</f>
        <v>1039.5</v>
      </c>
      <c r="AX33" s="25">
        <f t="shared" si="12"/>
        <v>1776.6000000000001</v>
      </c>
      <c r="AY33" s="26">
        <f t="shared" si="13"/>
        <v>1776.6000000000001</v>
      </c>
      <c r="BA33">
        <v>2</v>
      </c>
      <c r="BB33">
        <v>2</v>
      </c>
      <c r="BC33">
        <f>VLOOKUP(5,'Other Lists'!$B$27:$H$32,7,TRUE)*BA33*7</f>
        <v>567</v>
      </c>
      <c r="BD33">
        <f>VLOOKUP(6,'Other Lists'!$B$27:$H$32,7,TRUE)*BB33*7</f>
        <v>567</v>
      </c>
      <c r="BE33">
        <f t="shared" si="14"/>
        <v>4328.1000000000004</v>
      </c>
    </row>
    <row r="34" spans="2:57" x14ac:dyDescent="0.3">
      <c r="B34" s="24">
        <v>1006</v>
      </c>
      <c r="C34" s="33">
        <v>45049</v>
      </c>
      <c r="D34" s="25">
        <f t="shared" si="1"/>
        <v>4</v>
      </c>
      <c r="E34" s="25">
        <v>1</v>
      </c>
      <c r="F34" s="25">
        <v>201</v>
      </c>
      <c r="G34" s="25">
        <v>352</v>
      </c>
      <c r="H34" s="25">
        <v>352</v>
      </c>
      <c r="I34" s="25">
        <v>0</v>
      </c>
      <c r="J34" s="25">
        <v>420</v>
      </c>
      <c r="K34" s="25">
        <v>0</v>
      </c>
      <c r="L34" s="25">
        <v>0</v>
      </c>
      <c r="M34" s="25">
        <v>327</v>
      </c>
      <c r="N34" s="25">
        <f t="shared" si="2"/>
        <v>25</v>
      </c>
      <c r="O34" s="25">
        <f t="shared" si="3"/>
        <v>0</v>
      </c>
      <c r="P34" s="34">
        <f t="shared" si="4"/>
        <v>0.92897727272727271</v>
      </c>
      <c r="Q34" s="25">
        <f>M34*'Other Lists'!$H$15</f>
        <v>23217</v>
      </c>
      <c r="R34" s="25">
        <f>(VLOOKUP(F34,'Other Lists'!$B$12:$N$15,5,0)+VLOOKUP(F34,'Other Lists'!$B$12:$N$15,6,0))*G34</f>
        <v>17283.2</v>
      </c>
      <c r="S34" s="25">
        <f t="shared" si="0"/>
        <v>5933.7999999999993</v>
      </c>
      <c r="T34" s="25">
        <f>VLOOKUP(F34,'Other Lists'!$B$12:$N$15,7,TRUE)*N34</f>
        <v>1775</v>
      </c>
      <c r="U34" s="25">
        <v>6</v>
      </c>
      <c r="V34" s="25">
        <v>0</v>
      </c>
      <c r="W34" s="25">
        <v>4</v>
      </c>
      <c r="X34" s="25">
        <f t="shared" si="5"/>
        <v>2</v>
      </c>
      <c r="Y34" s="25">
        <f>VLOOKUP(1,'Other Lists'!$B$27:$H$32,7,TRUE)*V34*7</f>
        <v>0</v>
      </c>
      <c r="Z34" s="25">
        <f>VLOOKUP(4,'Other Lists'!$B$27:$H$32,7,TRUE)*W34*7</f>
        <v>982.80000000000007</v>
      </c>
      <c r="AA34" s="25">
        <f>VLOOKUP(3,'Other Lists'!$B$27:$H$32,7,TRUE)*X34*7</f>
        <v>453.59999999999997</v>
      </c>
      <c r="AB34" s="25">
        <f t="shared" si="6"/>
        <v>1436.4</v>
      </c>
      <c r="AC34" s="26">
        <f t="shared" si="7"/>
        <v>1436.4</v>
      </c>
      <c r="AE34" s="24">
        <v>105</v>
      </c>
      <c r="AF34" s="25">
        <v>226</v>
      </c>
      <c r="AG34" s="25">
        <v>213</v>
      </c>
      <c r="AH34" s="25">
        <v>0</v>
      </c>
      <c r="AI34" s="25">
        <v>216</v>
      </c>
      <c r="AJ34" s="25">
        <v>13</v>
      </c>
      <c r="AK34" s="25">
        <v>0</v>
      </c>
      <c r="AL34" s="25">
        <v>200</v>
      </c>
      <c r="AM34" s="25">
        <f t="shared" si="8"/>
        <v>13</v>
      </c>
      <c r="AN34" s="25">
        <f t="shared" si="9"/>
        <v>13</v>
      </c>
      <c r="AO34" s="34">
        <f t="shared" si="10"/>
        <v>0.93896713615023475</v>
      </c>
      <c r="AP34" s="25">
        <v>8</v>
      </c>
      <c r="AQ34" s="25">
        <v>8</v>
      </c>
      <c r="AR34" s="25">
        <v>1</v>
      </c>
      <c r="AS34" s="25">
        <v>3</v>
      </c>
      <c r="AT34" s="25">
        <f t="shared" si="11"/>
        <v>4</v>
      </c>
      <c r="AU34" s="25">
        <f>VLOOKUP(1,'Other Lists'!$B$27:$H$32,7,TRUE)*AR34*7</f>
        <v>170.1</v>
      </c>
      <c r="AV34" s="25">
        <f>VLOOKUP(4,'Other Lists'!$B$27:$H$32,7,TRUE)*AS34*7</f>
        <v>737.10000000000014</v>
      </c>
      <c r="AW34" s="25">
        <f>VLOOKUP(2,'Other Lists'!$B$27:$H$32,7,TRUE)*AT34*7</f>
        <v>831.6</v>
      </c>
      <c r="AX34" s="25">
        <f t="shared" si="12"/>
        <v>1738.8000000000002</v>
      </c>
      <c r="AY34" s="26">
        <f t="shared" si="13"/>
        <v>1738.8000000000002</v>
      </c>
      <c r="BA34">
        <v>2</v>
      </c>
      <c r="BB34">
        <v>2</v>
      </c>
      <c r="BC34">
        <f>VLOOKUP(5,'Other Lists'!$B$27:$H$32,7,TRUE)*BA34*7</f>
        <v>567</v>
      </c>
      <c r="BD34">
        <f>VLOOKUP(6,'Other Lists'!$B$27:$H$32,7,TRUE)*BB34*7</f>
        <v>567</v>
      </c>
      <c r="BE34">
        <f t="shared" si="14"/>
        <v>4309.2000000000007</v>
      </c>
    </row>
    <row r="35" spans="2:57" x14ac:dyDescent="0.3">
      <c r="B35" s="24">
        <v>1007</v>
      </c>
      <c r="C35" s="33">
        <v>45050</v>
      </c>
      <c r="D35" s="25">
        <f t="shared" si="1"/>
        <v>5</v>
      </c>
      <c r="E35" s="25">
        <v>1</v>
      </c>
      <c r="F35" s="25">
        <v>201</v>
      </c>
      <c r="G35" s="25">
        <v>386</v>
      </c>
      <c r="H35" s="25">
        <v>386</v>
      </c>
      <c r="I35" s="25">
        <v>0</v>
      </c>
      <c r="J35" s="25">
        <v>420</v>
      </c>
      <c r="K35" s="25">
        <v>0</v>
      </c>
      <c r="L35" s="25">
        <v>0</v>
      </c>
      <c r="M35" s="25">
        <v>370</v>
      </c>
      <c r="N35" s="25">
        <f t="shared" si="2"/>
        <v>16</v>
      </c>
      <c r="O35" s="25">
        <f t="shared" si="3"/>
        <v>0</v>
      </c>
      <c r="P35" s="34">
        <f t="shared" si="4"/>
        <v>0.95854922279792742</v>
      </c>
      <c r="Q35" s="25">
        <f>M35*'Other Lists'!$H$15</f>
        <v>26270</v>
      </c>
      <c r="R35" s="25">
        <f>(VLOOKUP(F35,'Other Lists'!$B$12:$N$15,5,0)+VLOOKUP(F35,'Other Lists'!$B$12:$N$15,6,0))*G35</f>
        <v>18952.600000000002</v>
      </c>
      <c r="S35" s="25">
        <f t="shared" si="0"/>
        <v>7317.3999999999978</v>
      </c>
      <c r="T35" s="25">
        <f>VLOOKUP(F35,'Other Lists'!$B$12:$N$15,7,TRUE)*N35</f>
        <v>1136</v>
      </c>
      <c r="U35" s="25">
        <v>6</v>
      </c>
      <c r="V35" s="25">
        <v>0</v>
      </c>
      <c r="W35" s="25">
        <v>4</v>
      </c>
      <c r="X35" s="25">
        <f t="shared" si="5"/>
        <v>2</v>
      </c>
      <c r="Y35" s="25">
        <f>VLOOKUP(1,'Other Lists'!$B$27:$H$32,7,TRUE)*V35*7</f>
        <v>0</v>
      </c>
      <c r="Z35" s="25">
        <f>VLOOKUP(4,'Other Lists'!$B$27:$H$32,7,TRUE)*W35*7</f>
        <v>982.80000000000007</v>
      </c>
      <c r="AA35" s="25">
        <f>VLOOKUP(3,'Other Lists'!$B$27:$H$32,7,TRUE)*X35*7</f>
        <v>453.59999999999997</v>
      </c>
      <c r="AB35" s="25">
        <f t="shared" si="6"/>
        <v>1436.4</v>
      </c>
      <c r="AC35" s="26">
        <f t="shared" si="7"/>
        <v>1436.4</v>
      </c>
      <c r="AE35" s="24">
        <v>105</v>
      </c>
      <c r="AF35" s="25">
        <v>205</v>
      </c>
      <c r="AG35" s="25">
        <v>187</v>
      </c>
      <c r="AH35" s="25">
        <v>0</v>
      </c>
      <c r="AI35" s="25">
        <v>216</v>
      </c>
      <c r="AJ35" s="25">
        <v>18</v>
      </c>
      <c r="AK35" s="25">
        <v>0</v>
      </c>
      <c r="AL35" s="25">
        <v>181</v>
      </c>
      <c r="AM35" s="25">
        <f t="shared" si="8"/>
        <v>6</v>
      </c>
      <c r="AN35" s="25">
        <f t="shared" si="9"/>
        <v>18</v>
      </c>
      <c r="AO35" s="34">
        <f t="shared" si="10"/>
        <v>0.96791443850267378</v>
      </c>
      <c r="AP35" s="25">
        <v>8</v>
      </c>
      <c r="AQ35" s="25">
        <v>7</v>
      </c>
      <c r="AR35" s="25">
        <v>0</v>
      </c>
      <c r="AS35" s="25">
        <v>3</v>
      </c>
      <c r="AT35" s="25">
        <f t="shared" si="11"/>
        <v>4</v>
      </c>
      <c r="AU35" s="25">
        <f>VLOOKUP(1,'Other Lists'!$B$27:$H$32,7,TRUE)*AR35*7</f>
        <v>0</v>
      </c>
      <c r="AV35" s="25">
        <f>VLOOKUP(4,'Other Lists'!$B$27:$H$32,7,TRUE)*AS35*7</f>
        <v>737.10000000000014</v>
      </c>
      <c r="AW35" s="25">
        <f>VLOOKUP(2,'Other Lists'!$B$27:$H$32,7,TRUE)*AT35*7</f>
        <v>831.6</v>
      </c>
      <c r="AX35" s="25">
        <f t="shared" si="12"/>
        <v>1568.7000000000003</v>
      </c>
      <c r="AY35" s="26">
        <f t="shared" si="13"/>
        <v>1568.7000000000003</v>
      </c>
      <c r="BA35">
        <v>2</v>
      </c>
      <c r="BB35">
        <v>2</v>
      </c>
      <c r="BC35">
        <f>VLOOKUP(5,'Other Lists'!$B$27:$H$32,7,TRUE)*BA35*7</f>
        <v>567</v>
      </c>
      <c r="BD35">
        <f>VLOOKUP(6,'Other Lists'!$B$27:$H$32,7,TRUE)*BB35*7</f>
        <v>567</v>
      </c>
      <c r="BE35">
        <f t="shared" si="14"/>
        <v>4139.1000000000004</v>
      </c>
    </row>
    <row r="36" spans="2:57" x14ac:dyDescent="0.3">
      <c r="B36" s="24">
        <v>1008</v>
      </c>
      <c r="C36" s="33">
        <v>45051</v>
      </c>
      <c r="D36" s="25">
        <f t="shared" si="1"/>
        <v>6</v>
      </c>
      <c r="E36" s="25">
        <v>1</v>
      </c>
      <c r="F36" s="25">
        <v>119</v>
      </c>
      <c r="G36" s="25">
        <v>1218</v>
      </c>
      <c r="H36" s="25">
        <v>1060</v>
      </c>
      <c r="I36" s="25">
        <v>0</v>
      </c>
      <c r="J36" s="25">
        <v>1049.9999999999998</v>
      </c>
      <c r="K36" s="25">
        <v>158</v>
      </c>
      <c r="L36" s="25">
        <v>0</v>
      </c>
      <c r="M36" s="25">
        <v>996</v>
      </c>
      <c r="N36" s="25">
        <f t="shared" si="2"/>
        <v>64</v>
      </c>
      <c r="O36" s="25">
        <f t="shared" si="3"/>
        <v>158</v>
      </c>
      <c r="P36" s="34">
        <f t="shared" si="4"/>
        <v>0.93962264150943398</v>
      </c>
      <c r="Q36" s="25">
        <f>M36*'Other Lists'!$H$14</f>
        <v>31872</v>
      </c>
      <c r="R36" s="25">
        <f>(VLOOKUP(F36,'Other Lists'!$B$12:$N$15,5,0)+VLOOKUP(F36,'Other Lists'!$B$12:$N$15,6,0))*G36</f>
        <v>35078.400000000001</v>
      </c>
      <c r="S36" s="25">
        <f t="shared" si="0"/>
        <v>-3206.4000000000015</v>
      </c>
      <c r="T36" s="25">
        <f>VLOOKUP(F36,'Other Lists'!$B$12:$N$15,7,TRUE)*N36</f>
        <v>2048</v>
      </c>
      <c r="U36" s="25">
        <v>6</v>
      </c>
      <c r="V36" s="25">
        <v>0</v>
      </c>
      <c r="W36" s="25">
        <v>3</v>
      </c>
      <c r="X36" s="25">
        <f t="shared" si="5"/>
        <v>3</v>
      </c>
      <c r="Y36" s="25">
        <f>VLOOKUP(1,'Other Lists'!$B$27:$H$32,7,TRUE)*V36*7</f>
        <v>0</v>
      </c>
      <c r="Z36" s="25">
        <f>VLOOKUP(4,'Other Lists'!$B$27:$H$32,7,TRUE)*W36*7</f>
        <v>737.10000000000014</v>
      </c>
      <c r="AA36" s="25">
        <f>VLOOKUP(3,'Other Lists'!$B$27:$H$32,7,TRUE)*X36*7</f>
        <v>680.39999999999986</v>
      </c>
      <c r="AB36" s="25">
        <f t="shared" si="6"/>
        <v>1417.5</v>
      </c>
      <c r="AC36" s="26">
        <f t="shared" si="7"/>
        <v>1417.5</v>
      </c>
      <c r="AE36" s="24">
        <v>105</v>
      </c>
      <c r="AF36" s="25">
        <v>246</v>
      </c>
      <c r="AG36" s="25">
        <v>218</v>
      </c>
      <c r="AH36" s="25">
        <v>0</v>
      </c>
      <c r="AI36" s="25">
        <v>216</v>
      </c>
      <c r="AJ36" s="25">
        <v>28</v>
      </c>
      <c r="AK36" s="25">
        <v>0</v>
      </c>
      <c r="AL36" s="25">
        <v>207</v>
      </c>
      <c r="AM36" s="25">
        <f t="shared" si="8"/>
        <v>11</v>
      </c>
      <c r="AN36" s="25">
        <f t="shared" si="9"/>
        <v>28</v>
      </c>
      <c r="AO36" s="34">
        <f t="shared" si="10"/>
        <v>0.94954128440366969</v>
      </c>
      <c r="AP36" s="25">
        <v>8</v>
      </c>
      <c r="AQ36" s="25">
        <v>8</v>
      </c>
      <c r="AR36" s="25">
        <v>0</v>
      </c>
      <c r="AS36" s="25">
        <v>3</v>
      </c>
      <c r="AT36" s="25">
        <f t="shared" si="11"/>
        <v>5</v>
      </c>
      <c r="AU36" s="25">
        <f>VLOOKUP(1,'Other Lists'!$B$27:$H$32,7,TRUE)*AR36*7</f>
        <v>0</v>
      </c>
      <c r="AV36" s="25">
        <f>VLOOKUP(4,'Other Lists'!$B$27:$H$32,7,TRUE)*AS36*7</f>
        <v>737.10000000000014</v>
      </c>
      <c r="AW36" s="25">
        <f>VLOOKUP(2,'Other Lists'!$B$27:$H$32,7,TRUE)*AT36*7</f>
        <v>1039.5</v>
      </c>
      <c r="AX36" s="25">
        <f t="shared" si="12"/>
        <v>1776.6000000000001</v>
      </c>
      <c r="AY36" s="26">
        <f t="shared" si="13"/>
        <v>1776.6000000000001</v>
      </c>
      <c r="BA36">
        <v>2</v>
      </c>
      <c r="BB36">
        <v>2</v>
      </c>
      <c r="BC36">
        <f>VLOOKUP(5,'Other Lists'!$B$27:$H$32,7,TRUE)*BA36*7</f>
        <v>567</v>
      </c>
      <c r="BD36">
        <f>VLOOKUP(6,'Other Lists'!$B$27:$H$32,7,TRUE)*BB36*7</f>
        <v>567</v>
      </c>
      <c r="BE36">
        <f t="shared" si="14"/>
        <v>4328.1000000000004</v>
      </c>
    </row>
    <row r="37" spans="2:57" x14ac:dyDescent="0.3">
      <c r="B37" s="24">
        <v>1009</v>
      </c>
      <c r="C37" s="33">
        <v>45023</v>
      </c>
      <c r="D37" s="25">
        <f t="shared" si="1"/>
        <v>6</v>
      </c>
      <c r="E37" s="25">
        <v>2</v>
      </c>
      <c r="F37" s="25">
        <v>201</v>
      </c>
      <c r="G37" s="25">
        <v>297</v>
      </c>
      <c r="H37" s="25">
        <v>297</v>
      </c>
      <c r="I37" s="25">
        <v>0</v>
      </c>
      <c r="J37" s="25">
        <v>350</v>
      </c>
      <c r="K37" s="25">
        <v>0</v>
      </c>
      <c r="L37" s="25">
        <v>0</v>
      </c>
      <c r="M37" s="25">
        <v>276</v>
      </c>
      <c r="N37" s="25">
        <f t="shared" si="2"/>
        <v>21</v>
      </c>
      <c r="O37" s="25">
        <f t="shared" si="3"/>
        <v>0</v>
      </c>
      <c r="P37" s="34">
        <f t="shared" si="4"/>
        <v>0.92929292929292928</v>
      </c>
      <c r="Q37" s="25">
        <f>M37*'Other Lists'!$H$15</f>
        <v>19596</v>
      </c>
      <c r="R37" s="25">
        <f>(VLOOKUP(F37,'Other Lists'!$B$12:$N$15,5,0)+VLOOKUP(F37,'Other Lists'!$B$12:$N$15,6,0))*G37</f>
        <v>14582.7</v>
      </c>
      <c r="S37" s="25">
        <f t="shared" si="0"/>
        <v>5013.2999999999993</v>
      </c>
      <c r="T37" s="25">
        <f>VLOOKUP(F37,'Other Lists'!$B$12:$N$15,7,TRUE)*N37</f>
        <v>1491</v>
      </c>
      <c r="U37" s="25">
        <v>5</v>
      </c>
      <c r="V37" s="25">
        <v>0</v>
      </c>
      <c r="W37" s="25">
        <v>4</v>
      </c>
      <c r="X37" s="25">
        <f t="shared" si="5"/>
        <v>1</v>
      </c>
      <c r="Y37" s="25">
        <f>VLOOKUP(1,'Other Lists'!$B$27:$H$32,7,TRUE)*V37*7</f>
        <v>0</v>
      </c>
      <c r="Z37" s="25">
        <f>VLOOKUP(4,'Other Lists'!$B$27:$H$32,7,TRUE)*W37*7</f>
        <v>982.80000000000007</v>
      </c>
      <c r="AA37" s="25">
        <f>VLOOKUP(3,'Other Lists'!$B$27:$H$32,7,TRUE)*X37*7</f>
        <v>226.79999999999998</v>
      </c>
      <c r="AB37" s="25">
        <f t="shared" si="6"/>
        <v>1209.6000000000001</v>
      </c>
      <c r="AC37" s="26">
        <f t="shared" si="7"/>
        <v>1209.6000000000001</v>
      </c>
      <c r="AE37" s="24">
        <v>105</v>
      </c>
      <c r="AF37" s="25">
        <v>154</v>
      </c>
      <c r="AG37" s="25">
        <v>154</v>
      </c>
      <c r="AH37" s="25">
        <v>0</v>
      </c>
      <c r="AI37" s="25">
        <v>189</v>
      </c>
      <c r="AJ37" s="25">
        <v>0</v>
      </c>
      <c r="AK37" s="25">
        <v>0</v>
      </c>
      <c r="AL37" s="25">
        <v>147</v>
      </c>
      <c r="AM37" s="25">
        <f t="shared" si="8"/>
        <v>7</v>
      </c>
      <c r="AN37" s="25">
        <f t="shared" si="9"/>
        <v>0</v>
      </c>
      <c r="AO37" s="34">
        <f t="shared" si="10"/>
        <v>0.95454545454545459</v>
      </c>
      <c r="AP37" s="25">
        <v>7</v>
      </c>
      <c r="AQ37" s="25">
        <v>6</v>
      </c>
      <c r="AR37" s="25">
        <v>0</v>
      </c>
      <c r="AS37" s="25">
        <v>4</v>
      </c>
      <c r="AT37" s="25">
        <f t="shared" si="11"/>
        <v>2</v>
      </c>
      <c r="AU37" s="25">
        <f>VLOOKUP(1,'Other Lists'!$B$27:$H$32,7,TRUE)*AR37*7</f>
        <v>0</v>
      </c>
      <c r="AV37" s="25">
        <f>VLOOKUP(4,'Other Lists'!$B$27:$H$32,7,TRUE)*AS37*7</f>
        <v>982.80000000000007</v>
      </c>
      <c r="AW37" s="25">
        <f>VLOOKUP(2,'Other Lists'!$B$27:$H$32,7,TRUE)*AT37*7</f>
        <v>415.8</v>
      </c>
      <c r="AX37" s="25">
        <f t="shared" si="12"/>
        <v>1398.6000000000001</v>
      </c>
      <c r="AY37" s="26">
        <f t="shared" si="13"/>
        <v>1398.6000000000001</v>
      </c>
      <c r="BA37">
        <v>2</v>
      </c>
      <c r="BB37">
        <v>2</v>
      </c>
      <c r="BC37">
        <f>VLOOKUP(5,'Other Lists'!$B$27:$H$32,7,TRUE)*BA37*7</f>
        <v>567</v>
      </c>
      <c r="BD37">
        <f>VLOOKUP(6,'Other Lists'!$B$27:$H$32,7,TRUE)*BB37*7</f>
        <v>567</v>
      </c>
      <c r="BE37">
        <f t="shared" si="14"/>
        <v>3742.2000000000007</v>
      </c>
    </row>
    <row r="38" spans="2:57" x14ac:dyDescent="0.3">
      <c r="B38" s="24">
        <v>1010</v>
      </c>
      <c r="C38" s="33">
        <v>45024</v>
      </c>
      <c r="D38" s="25">
        <f t="shared" si="1"/>
        <v>7</v>
      </c>
      <c r="E38" s="25">
        <v>2</v>
      </c>
      <c r="F38" s="25">
        <v>119</v>
      </c>
      <c r="G38" s="25">
        <v>953</v>
      </c>
      <c r="H38" s="25">
        <v>883</v>
      </c>
      <c r="I38" s="25">
        <v>0</v>
      </c>
      <c r="J38" s="25">
        <v>874.99999999999989</v>
      </c>
      <c r="K38" s="25">
        <v>70</v>
      </c>
      <c r="L38" s="25">
        <v>0</v>
      </c>
      <c r="M38" s="25">
        <v>856</v>
      </c>
      <c r="N38" s="25">
        <f t="shared" si="2"/>
        <v>27</v>
      </c>
      <c r="O38" s="25">
        <f t="shared" si="3"/>
        <v>70</v>
      </c>
      <c r="P38" s="34">
        <f t="shared" si="4"/>
        <v>0.9694224235560589</v>
      </c>
      <c r="Q38" s="25">
        <f>M38*'Other Lists'!$H$14</f>
        <v>27392</v>
      </c>
      <c r="R38" s="25">
        <f>(VLOOKUP(F38,'Other Lists'!$B$12:$N$15,5,0)+VLOOKUP(F38,'Other Lists'!$B$12:$N$15,6,0))*G38</f>
        <v>27446.400000000001</v>
      </c>
      <c r="S38" s="25">
        <f t="shared" si="0"/>
        <v>-54.400000000001455</v>
      </c>
      <c r="T38" s="25">
        <f>VLOOKUP(F38,'Other Lists'!$B$12:$N$15,7,TRUE)*N38</f>
        <v>864</v>
      </c>
      <c r="U38" s="25">
        <v>5</v>
      </c>
      <c r="V38" s="25">
        <v>0</v>
      </c>
      <c r="W38" s="25">
        <v>4</v>
      </c>
      <c r="X38" s="25">
        <f t="shared" si="5"/>
        <v>1</v>
      </c>
      <c r="Y38" s="25">
        <f>VLOOKUP(1,'Other Lists'!$B$27:$H$32,7,TRUE)*V38*7</f>
        <v>0</v>
      </c>
      <c r="Z38" s="25">
        <f>VLOOKUP(4,'Other Lists'!$B$27:$H$32,7,TRUE)*W38*7</f>
        <v>982.80000000000007</v>
      </c>
      <c r="AA38" s="25">
        <f>VLOOKUP(3,'Other Lists'!$B$27:$H$32,7,TRUE)*X38*7</f>
        <v>226.79999999999998</v>
      </c>
      <c r="AB38" s="25">
        <f t="shared" si="6"/>
        <v>1209.6000000000001</v>
      </c>
      <c r="AC38" s="26">
        <f t="shared" si="7"/>
        <v>1209.6000000000001</v>
      </c>
      <c r="AE38" s="24">
        <v>105</v>
      </c>
      <c r="AF38" s="25">
        <v>156</v>
      </c>
      <c r="AG38" s="25">
        <v>156</v>
      </c>
      <c r="AH38" s="25">
        <v>0</v>
      </c>
      <c r="AI38" s="25">
        <v>189</v>
      </c>
      <c r="AJ38" s="25">
        <v>0</v>
      </c>
      <c r="AK38" s="25">
        <v>0</v>
      </c>
      <c r="AL38" s="25">
        <v>152</v>
      </c>
      <c r="AM38" s="25">
        <f t="shared" si="8"/>
        <v>4</v>
      </c>
      <c r="AN38" s="25">
        <f t="shared" si="9"/>
        <v>0</v>
      </c>
      <c r="AO38" s="34">
        <f t="shared" si="10"/>
        <v>0.97435897435897434</v>
      </c>
      <c r="AP38" s="25">
        <v>7</v>
      </c>
      <c r="AQ38" s="25">
        <v>7</v>
      </c>
      <c r="AR38" s="25">
        <v>0</v>
      </c>
      <c r="AS38" s="25">
        <v>4</v>
      </c>
      <c r="AT38" s="25">
        <f t="shared" si="11"/>
        <v>3</v>
      </c>
      <c r="AU38" s="25">
        <f>VLOOKUP(1,'Other Lists'!$B$27:$H$32,7,TRUE)*AR38*7</f>
        <v>0</v>
      </c>
      <c r="AV38" s="25">
        <f>VLOOKUP(4,'Other Lists'!$B$27:$H$32,7,TRUE)*AS38*7</f>
        <v>982.80000000000007</v>
      </c>
      <c r="AW38" s="25">
        <f>VLOOKUP(2,'Other Lists'!$B$27:$H$32,7,TRUE)*AT38*7</f>
        <v>623.69999999999993</v>
      </c>
      <c r="AX38" s="25">
        <f t="shared" si="12"/>
        <v>1606.5</v>
      </c>
      <c r="AY38" s="26">
        <f t="shared" si="13"/>
        <v>1606.5</v>
      </c>
      <c r="BA38">
        <v>2</v>
      </c>
      <c r="BB38">
        <v>2</v>
      </c>
      <c r="BC38">
        <f>VLOOKUP(5,'Other Lists'!$B$27:$H$32,7,TRUE)*BA38*7</f>
        <v>567</v>
      </c>
      <c r="BD38">
        <f>VLOOKUP(6,'Other Lists'!$B$27:$H$32,7,TRUE)*BB38*7</f>
        <v>567</v>
      </c>
      <c r="BE38">
        <f t="shared" si="14"/>
        <v>3950.1000000000004</v>
      </c>
    </row>
    <row r="39" spans="2:57" x14ac:dyDescent="0.3">
      <c r="B39" s="24">
        <v>1011</v>
      </c>
      <c r="C39" s="33">
        <v>45025</v>
      </c>
      <c r="D39" s="25">
        <f t="shared" si="1"/>
        <v>1</v>
      </c>
      <c r="E39" s="25">
        <v>2</v>
      </c>
      <c r="F39" s="25">
        <v>119</v>
      </c>
      <c r="G39" s="25">
        <v>318</v>
      </c>
      <c r="H39" s="25">
        <v>318</v>
      </c>
      <c r="I39" s="25">
        <v>0</v>
      </c>
      <c r="J39" s="25">
        <v>349.99999999999994</v>
      </c>
      <c r="K39" s="25">
        <v>0</v>
      </c>
      <c r="L39" s="25">
        <v>0</v>
      </c>
      <c r="M39" s="25">
        <v>305</v>
      </c>
      <c r="N39" s="25">
        <f t="shared" si="2"/>
        <v>13</v>
      </c>
      <c r="O39" s="25">
        <f t="shared" si="3"/>
        <v>0</v>
      </c>
      <c r="P39" s="34">
        <f t="shared" si="4"/>
        <v>0.95911949685534592</v>
      </c>
      <c r="Q39" s="25">
        <f>M39*'Other Lists'!$H$14</f>
        <v>9760</v>
      </c>
      <c r="R39" s="25">
        <f>(VLOOKUP(F39,'Other Lists'!$B$12:$N$15,5,0)+VLOOKUP(F39,'Other Lists'!$B$12:$N$15,6,0))*G39</f>
        <v>9158.4</v>
      </c>
      <c r="S39" s="25">
        <f t="shared" si="0"/>
        <v>601.60000000000036</v>
      </c>
      <c r="T39" s="25">
        <f>VLOOKUP(F39,'Other Lists'!$B$12:$N$15,7,TRUE)*N39</f>
        <v>416</v>
      </c>
      <c r="U39" s="25">
        <v>2</v>
      </c>
      <c r="V39" s="25">
        <v>0</v>
      </c>
      <c r="W39" s="25">
        <v>1</v>
      </c>
      <c r="X39" s="25">
        <f t="shared" si="5"/>
        <v>1</v>
      </c>
      <c r="Y39" s="25">
        <f>VLOOKUP(1,'Other Lists'!$B$27:$H$32,7,TRUE)*V39*7</f>
        <v>0</v>
      </c>
      <c r="Z39" s="25">
        <f>VLOOKUP(4,'Other Lists'!$B$27:$H$32,7,TRUE)*W39*7</f>
        <v>245.70000000000002</v>
      </c>
      <c r="AA39" s="25">
        <f>VLOOKUP(3,'Other Lists'!$B$27:$H$32,7,TRUE)*X39*7</f>
        <v>226.79999999999998</v>
      </c>
      <c r="AB39" s="25">
        <f t="shared" si="6"/>
        <v>472.5</v>
      </c>
      <c r="AC39" s="26">
        <f t="shared" si="7"/>
        <v>472.5</v>
      </c>
      <c r="AE39" s="24">
        <v>105</v>
      </c>
      <c r="AF39" s="25">
        <v>70</v>
      </c>
      <c r="AG39" s="25">
        <v>70</v>
      </c>
      <c r="AH39" s="25">
        <v>0</v>
      </c>
      <c r="AI39" s="25">
        <v>81</v>
      </c>
      <c r="AJ39" s="25">
        <v>0</v>
      </c>
      <c r="AK39" s="25">
        <v>0</v>
      </c>
      <c r="AL39" s="25">
        <v>65</v>
      </c>
      <c r="AM39" s="25">
        <f t="shared" si="8"/>
        <v>5</v>
      </c>
      <c r="AN39" s="25">
        <f t="shared" si="9"/>
        <v>0</v>
      </c>
      <c r="AO39" s="34">
        <f t="shared" si="10"/>
        <v>0.9285714285714286</v>
      </c>
      <c r="AP39" s="25">
        <v>3</v>
      </c>
      <c r="AQ39" s="25">
        <v>3</v>
      </c>
      <c r="AR39" s="25">
        <v>0</v>
      </c>
      <c r="AS39" s="25">
        <v>1</v>
      </c>
      <c r="AT39" s="25">
        <f t="shared" si="11"/>
        <v>2</v>
      </c>
      <c r="AU39" s="25">
        <f>VLOOKUP(1,'Other Lists'!$B$27:$H$32,7,TRUE)*AR39*7</f>
        <v>0</v>
      </c>
      <c r="AV39" s="25">
        <f>VLOOKUP(4,'Other Lists'!$B$27:$H$32,7,TRUE)*AS39*7</f>
        <v>245.70000000000002</v>
      </c>
      <c r="AW39" s="25">
        <f>VLOOKUP(2,'Other Lists'!$B$27:$H$32,7,TRUE)*AT39*7</f>
        <v>415.8</v>
      </c>
      <c r="AX39" s="25">
        <f t="shared" si="12"/>
        <v>661.5</v>
      </c>
      <c r="AY39" s="26">
        <f t="shared" si="13"/>
        <v>661.5</v>
      </c>
      <c r="BA39">
        <v>1</v>
      </c>
      <c r="BB39">
        <v>1</v>
      </c>
      <c r="BC39">
        <f>VLOOKUP(5,'Other Lists'!$B$27:$H$32,7,TRUE)*BA39*7</f>
        <v>283.5</v>
      </c>
      <c r="BD39">
        <f>VLOOKUP(6,'Other Lists'!$B$27:$H$32,7,TRUE)*BB39*7</f>
        <v>283.5</v>
      </c>
      <c r="BE39">
        <f t="shared" si="14"/>
        <v>1701</v>
      </c>
    </row>
    <row r="40" spans="2:57" x14ac:dyDescent="0.3">
      <c r="B40" s="24">
        <v>1012</v>
      </c>
      <c r="C40" s="33">
        <v>45026</v>
      </c>
      <c r="D40" s="25">
        <f t="shared" si="1"/>
        <v>2</v>
      </c>
      <c r="E40" s="25">
        <v>2</v>
      </c>
      <c r="F40" s="25">
        <v>201</v>
      </c>
      <c r="G40" s="25">
        <v>117</v>
      </c>
      <c r="H40" s="25">
        <v>117</v>
      </c>
      <c r="I40" s="25">
        <v>0</v>
      </c>
      <c r="J40" s="25">
        <v>140</v>
      </c>
      <c r="K40" s="25">
        <v>0</v>
      </c>
      <c r="L40" s="25">
        <v>0</v>
      </c>
      <c r="M40" s="25">
        <v>112</v>
      </c>
      <c r="N40" s="25">
        <f t="shared" si="2"/>
        <v>5</v>
      </c>
      <c r="O40" s="25">
        <f t="shared" si="3"/>
        <v>0</v>
      </c>
      <c r="P40" s="34">
        <f t="shared" si="4"/>
        <v>0.95726495726495731</v>
      </c>
      <c r="Q40" s="25">
        <f>M40*'Other Lists'!$H$15</f>
        <v>7952</v>
      </c>
      <c r="R40" s="25">
        <f>(VLOOKUP(F40,'Other Lists'!$B$12:$N$15,5,0)+VLOOKUP(F40,'Other Lists'!$B$12:$N$15,6,0))*G40</f>
        <v>5744.7</v>
      </c>
      <c r="S40" s="25">
        <f t="shared" ref="S40:S71" si="15">Q40-R40</f>
        <v>2207.3000000000002</v>
      </c>
      <c r="T40" s="25">
        <f>VLOOKUP(F40,'Other Lists'!$B$12:$N$15,7,TRUE)*N40</f>
        <v>355</v>
      </c>
      <c r="U40" s="25">
        <v>2</v>
      </c>
      <c r="V40" s="25">
        <v>0</v>
      </c>
      <c r="W40" s="25">
        <v>1</v>
      </c>
      <c r="X40" s="25">
        <f t="shared" si="5"/>
        <v>1</v>
      </c>
      <c r="Y40" s="25">
        <f>VLOOKUP(1,'Other Lists'!$B$27:$H$32,7,TRUE)*V40*7</f>
        <v>0</v>
      </c>
      <c r="Z40" s="25">
        <f>VLOOKUP(4,'Other Lists'!$B$27:$H$32,7,TRUE)*W40*7</f>
        <v>245.70000000000002</v>
      </c>
      <c r="AA40" s="25">
        <f>VLOOKUP(3,'Other Lists'!$B$27:$H$32,7,TRUE)*X40*7</f>
        <v>226.79999999999998</v>
      </c>
      <c r="AB40" s="25">
        <f t="shared" si="6"/>
        <v>472.5</v>
      </c>
      <c r="AC40" s="26">
        <f t="shared" si="7"/>
        <v>472.5</v>
      </c>
      <c r="AE40" s="24">
        <v>105</v>
      </c>
      <c r="AF40" s="25">
        <v>75</v>
      </c>
      <c r="AG40" s="25">
        <v>75</v>
      </c>
      <c r="AH40" s="25">
        <v>0</v>
      </c>
      <c r="AI40" s="25">
        <v>81</v>
      </c>
      <c r="AJ40" s="25">
        <v>0</v>
      </c>
      <c r="AK40" s="25">
        <v>0</v>
      </c>
      <c r="AL40" s="25">
        <v>72</v>
      </c>
      <c r="AM40" s="25">
        <f t="shared" si="8"/>
        <v>3</v>
      </c>
      <c r="AN40" s="25">
        <f t="shared" si="9"/>
        <v>0</v>
      </c>
      <c r="AO40" s="34">
        <f t="shared" si="10"/>
        <v>0.96</v>
      </c>
      <c r="AP40" s="25">
        <v>3</v>
      </c>
      <c r="AQ40" s="25">
        <v>3</v>
      </c>
      <c r="AR40" s="25">
        <v>0</v>
      </c>
      <c r="AS40" s="25">
        <v>1</v>
      </c>
      <c r="AT40" s="25">
        <f t="shared" si="11"/>
        <v>2</v>
      </c>
      <c r="AU40" s="25">
        <f>VLOOKUP(1,'Other Lists'!$B$27:$H$32,7,TRUE)*AR40*7</f>
        <v>0</v>
      </c>
      <c r="AV40" s="25">
        <f>VLOOKUP(4,'Other Lists'!$B$27:$H$32,7,TRUE)*AS40*7</f>
        <v>245.70000000000002</v>
      </c>
      <c r="AW40" s="25">
        <f>VLOOKUP(2,'Other Lists'!$B$27:$H$32,7,TRUE)*AT40*7</f>
        <v>415.8</v>
      </c>
      <c r="AX40" s="25">
        <f t="shared" si="12"/>
        <v>661.5</v>
      </c>
      <c r="AY40" s="26">
        <f t="shared" si="13"/>
        <v>661.5</v>
      </c>
      <c r="BA40">
        <v>1</v>
      </c>
      <c r="BB40">
        <v>1</v>
      </c>
      <c r="BC40">
        <f>VLOOKUP(5,'Other Lists'!$B$27:$H$32,7,TRUE)*BA40*7</f>
        <v>283.5</v>
      </c>
      <c r="BD40">
        <f>VLOOKUP(6,'Other Lists'!$B$27:$H$32,7,TRUE)*BB40*7</f>
        <v>283.5</v>
      </c>
      <c r="BE40">
        <f t="shared" si="14"/>
        <v>1701</v>
      </c>
    </row>
    <row r="41" spans="2:57" x14ac:dyDescent="0.3">
      <c r="B41" s="24">
        <v>1013</v>
      </c>
      <c r="C41" s="33">
        <v>45027</v>
      </c>
      <c r="D41" s="25">
        <f t="shared" si="1"/>
        <v>3</v>
      </c>
      <c r="E41" s="25">
        <v>2</v>
      </c>
      <c r="F41" s="25">
        <v>201</v>
      </c>
      <c r="G41" s="25">
        <v>385</v>
      </c>
      <c r="H41" s="25">
        <v>285</v>
      </c>
      <c r="I41" s="25">
        <v>0</v>
      </c>
      <c r="J41" s="25">
        <v>350</v>
      </c>
      <c r="K41" s="25">
        <v>100</v>
      </c>
      <c r="L41" s="25">
        <v>0</v>
      </c>
      <c r="M41" s="25">
        <v>279</v>
      </c>
      <c r="N41" s="25">
        <f t="shared" si="2"/>
        <v>6</v>
      </c>
      <c r="O41" s="25">
        <f t="shared" si="3"/>
        <v>100</v>
      </c>
      <c r="P41" s="34">
        <f t="shared" si="4"/>
        <v>0.97894736842105268</v>
      </c>
      <c r="Q41" s="25">
        <f>M41*'Other Lists'!$H$15</f>
        <v>19809</v>
      </c>
      <c r="R41" s="25">
        <f>(VLOOKUP(F41,'Other Lists'!$B$12:$N$15,5,0)+VLOOKUP(F41,'Other Lists'!$B$12:$N$15,6,0))*G41</f>
        <v>18903.5</v>
      </c>
      <c r="S41" s="25">
        <f t="shared" si="15"/>
        <v>905.5</v>
      </c>
      <c r="T41" s="25">
        <f>VLOOKUP(F41,'Other Lists'!$B$12:$N$15,7,TRUE)*N41</f>
        <v>426</v>
      </c>
      <c r="U41" s="25">
        <v>4</v>
      </c>
      <c r="V41" s="25">
        <v>0</v>
      </c>
      <c r="W41" s="25">
        <v>3</v>
      </c>
      <c r="X41" s="25">
        <f t="shared" si="5"/>
        <v>1</v>
      </c>
      <c r="Y41" s="25">
        <f>VLOOKUP(1,'Other Lists'!$B$27:$H$32,7,TRUE)*V41*7</f>
        <v>0</v>
      </c>
      <c r="Z41" s="25">
        <f>VLOOKUP(4,'Other Lists'!$B$27:$H$32,7,TRUE)*W41*7</f>
        <v>737.10000000000014</v>
      </c>
      <c r="AA41" s="25">
        <f>VLOOKUP(3,'Other Lists'!$B$27:$H$32,7,TRUE)*X41*7</f>
        <v>226.79999999999998</v>
      </c>
      <c r="AB41" s="25">
        <f t="shared" si="6"/>
        <v>963.90000000000009</v>
      </c>
      <c r="AC41" s="26">
        <f t="shared" si="7"/>
        <v>963.90000000000009</v>
      </c>
      <c r="AE41" s="24">
        <v>105</v>
      </c>
      <c r="AF41" s="25">
        <v>226</v>
      </c>
      <c r="AG41" s="25">
        <v>157</v>
      </c>
      <c r="AH41" s="25">
        <v>0</v>
      </c>
      <c r="AI41" s="25">
        <v>189</v>
      </c>
      <c r="AJ41" s="25">
        <v>69</v>
      </c>
      <c r="AK41" s="25">
        <v>0</v>
      </c>
      <c r="AL41" s="25">
        <v>150</v>
      </c>
      <c r="AM41" s="25">
        <f t="shared" si="8"/>
        <v>7</v>
      </c>
      <c r="AN41" s="25">
        <f t="shared" si="9"/>
        <v>69</v>
      </c>
      <c r="AO41" s="34">
        <f t="shared" si="10"/>
        <v>0.95541401273885351</v>
      </c>
      <c r="AP41" s="25">
        <v>7</v>
      </c>
      <c r="AQ41" s="25">
        <v>6</v>
      </c>
      <c r="AR41" s="25">
        <v>0</v>
      </c>
      <c r="AS41" s="25">
        <v>3</v>
      </c>
      <c r="AT41" s="25">
        <f t="shared" si="11"/>
        <v>3</v>
      </c>
      <c r="AU41" s="25">
        <f>VLOOKUP(1,'Other Lists'!$B$27:$H$32,7,TRUE)*AR41*7</f>
        <v>0</v>
      </c>
      <c r="AV41" s="25">
        <f>VLOOKUP(4,'Other Lists'!$B$27:$H$32,7,TRUE)*AS41*7</f>
        <v>737.10000000000014</v>
      </c>
      <c r="AW41" s="25">
        <f>VLOOKUP(2,'Other Lists'!$B$27:$H$32,7,TRUE)*AT41*7</f>
        <v>623.69999999999993</v>
      </c>
      <c r="AX41" s="25">
        <f t="shared" si="12"/>
        <v>1360.8000000000002</v>
      </c>
      <c r="AY41" s="26">
        <f t="shared" si="13"/>
        <v>1360.8000000000002</v>
      </c>
      <c r="BA41">
        <v>2</v>
      </c>
      <c r="BB41">
        <v>2</v>
      </c>
      <c r="BC41">
        <f>VLOOKUP(5,'Other Lists'!$B$27:$H$32,7,TRUE)*BA41*7</f>
        <v>567</v>
      </c>
      <c r="BD41">
        <f>VLOOKUP(6,'Other Lists'!$B$27:$H$32,7,TRUE)*BB41*7</f>
        <v>567</v>
      </c>
      <c r="BE41">
        <f t="shared" si="14"/>
        <v>3458.7000000000003</v>
      </c>
    </row>
    <row r="42" spans="2:57" x14ac:dyDescent="0.3">
      <c r="B42" s="24">
        <v>1014</v>
      </c>
      <c r="C42" s="33">
        <v>45028</v>
      </c>
      <c r="D42" s="25">
        <f t="shared" si="1"/>
        <v>4</v>
      </c>
      <c r="E42" s="25">
        <v>2</v>
      </c>
      <c r="F42" s="25">
        <v>119</v>
      </c>
      <c r="G42" s="25">
        <v>752</v>
      </c>
      <c r="H42" s="25">
        <v>752</v>
      </c>
      <c r="I42" s="25">
        <v>0</v>
      </c>
      <c r="J42" s="25">
        <v>874.99999999999989</v>
      </c>
      <c r="K42" s="25">
        <v>0</v>
      </c>
      <c r="L42" s="25">
        <v>0</v>
      </c>
      <c r="M42" s="25">
        <v>729</v>
      </c>
      <c r="N42" s="25">
        <f t="shared" si="2"/>
        <v>23</v>
      </c>
      <c r="O42" s="25">
        <f t="shared" si="3"/>
        <v>0</v>
      </c>
      <c r="P42" s="34">
        <f t="shared" si="4"/>
        <v>0.96941489361702127</v>
      </c>
      <c r="Q42" s="25">
        <f>M42*'Other Lists'!$H$14</f>
        <v>23328</v>
      </c>
      <c r="R42" s="25">
        <f>(VLOOKUP(F42,'Other Lists'!$B$12:$N$15,5,0)+VLOOKUP(F42,'Other Lists'!$B$12:$N$15,6,0))*G42</f>
        <v>21657.600000000002</v>
      </c>
      <c r="S42" s="25">
        <f t="shared" si="15"/>
        <v>1670.3999999999978</v>
      </c>
      <c r="T42" s="25">
        <f>VLOOKUP(F42,'Other Lists'!$B$12:$N$15,7,TRUE)*N42</f>
        <v>736</v>
      </c>
      <c r="U42" s="25">
        <v>5</v>
      </c>
      <c r="V42" s="25">
        <v>0</v>
      </c>
      <c r="W42" s="25">
        <v>3</v>
      </c>
      <c r="X42" s="25">
        <f t="shared" si="5"/>
        <v>2</v>
      </c>
      <c r="Y42" s="25">
        <f>VLOOKUP(1,'Other Lists'!$B$27:$H$32,7,TRUE)*V42*7</f>
        <v>0</v>
      </c>
      <c r="Z42" s="25">
        <f>VLOOKUP(4,'Other Lists'!$B$27:$H$32,7,TRUE)*W42*7</f>
        <v>737.10000000000014</v>
      </c>
      <c r="AA42" s="25">
        <f>VLOOKUP(3,'Other Lists'!$B$27:$H$32,7,TRUE)*X42*7</f>
        <v>453.59999999999997</v>
      </c>
      <c r="AB42" s="25">
        <f t="shared" si="6"/>
        <v>1190.7</v>
      </c>
      <c r="AC42" s="26">
        <f t="shared" si="7"/>
        <v>1190.7</v>
      </c>
      <c r="AE42" s="24">
        <v>105</v>
      </c>
      <c r="AF42" s="25">
        <v>183</v>
      </c>
      <c r="AG42" s="25">
        <v>183</v>
      </c>
      <c r="AH42" s="25">
        <v>0</v>
      </c>
      <c r="AI42" s="25">
        <v>189</v>
      </c>
      <c r="AJ42" s="25">
        <v>0</v>
      </c>
      <c r="AK42" s="25">
        <v>0</v>
      </c>
      <c r="AL42" s="25">
        <v>175</v>
      </c>
      <c r="AM42" s="25">
        <f t="shared" si="8"/>
        <v>8</v>
      </c>
      <c r="AN42" s="25">
        <f t="shared" si="9"/>
        <v>0</v>
      </c>
      <c r="AO42" s="34">
        <f t="shared" si="10"/>
        <v>0.95628415300546443</v>
      </c>
      <c r="AP42" s="25">
        <v>7</v>
      </c>
      <c r="AQ42" s="25">
        <v>7</v>
      </c>
      <c r="AR42" s="25">
        <v>0</v>
      </c>
      <c r="AS42" s="25">
        <v>4</v>
      </c>
      <c r="AT42" s="25">
        <f t="shared" si="11"/>
        <v>3</v>
      </c>
      <c r="AU42" s="25">
        <f>VLOOKUP(1,'Other Lists'!$B$27:$H$32,7,TRUE)*AR42*7</f>
        <v>0</v>
      </c>
      <c r="AV42" s="25">
        <f>VLOOKUP(4,'Other Lists'!$B$27:$H$32,7,TRUE)*AS42*7</f>
        <v>982.80000000000007</v>
      </c>
      <c r="AW42" s="25">
        <f>VLOOKUP(2,'Other Lists'!$B$27:$H$32,7,TRUE)*AT42*7</f>
        <v>623.69999999999993</v>
      </c>
      <c r="AX42" s="25">
        <f t="shared" si="12"/>
        <v>1606.5</v>
      </c>
      <c r="AY42" s="26">
        <f t="shared" si="13"/>
        <v>1606.5</v>
      </c>
      <c r="BA42">
        <v>2</v>
      </c>
      <c r="BB42">
        <v>2</v>
      </c>
      <c r="BC42">
        <f>VLOOKUP(5,'Other Lists'!$B$27:$H$32,7,TRUE)*BA42*7</f>
        <v>567</v>
      </c>
      <c r="BD42">
        <f>VLOOKUP(6,'Other Lists'!$B$27:$H$32,7,TRUE)*BB42*7</f>
        <v>567</v>
      </c>
      <c r="BE42">
        <f t="shared" si="14"/>
        <v>3931.2</v>
      </c>
    </row>
    <row r="43" spans="2:57" x14ac:dyDescent="0.3">
      <c r="B43" s="24">
        <v>1015</v>
      </c>
      <c r="C43" s="33">
        <v>45029</v>
      </c>
      <c r="D43" s="25">
        <f t="shared" si="1"/>
        <v>5</v>
      </c>
      <c r="E43" s="25">
        <v>2</v>
      </c>
      <c r="F43" s="25">
        <v>119</v>
      </c>
      <c r="G43" s="25">
        <v>953</v>
      </c>
      <c r="H43" s="25">
        <v>866</v>
      </c>
      <c r="I43" s="25">
        <v>0</v>
      </c>
      <c r="J43" s="25">
        <v>874.99999999999989</v>
      </c>
      <c r="K43" s="25">
        <v>87</v>
      </c>
      <c r="L43" s="25">
        <v>0</v>
      </c>
      <c r="M43" s="25">
        <v>822</v>
      </c>
      <c r="N43" s="25">
        <f t="shared" si="2"/>
        <v>44</v>
      </c>
      <c r="O43" s="25">
        <f t="shared" si="3"/>
        <v>87</v>
      </c>
      <c r="P43" s="34">
        <f t="shared" si="4"/>
        <v>0.94919168591224024</v>
      </c>
      <c r="Q43" s="25">
        <f>M43*'Other Lists'!$H$14</f>
        <v>26304</v>
      </c>
      <c r="R43" s="25">
        <f>(VLOOKUP(F43,'Other Lists'!$B$12:$N$15,5,0)+VLOOKUP(F43,'Other Lists'!$B$12:$N$15,6,0))*G43</f>
        <v>27446.400000000001</v>
      </c>
      <c r="S43" s="25">
        <f t="shared" si="15"/>
        <v>-1142.4000000000015</v>
      </c>
      <c r="T43" s="25">
        <f>VLOOKUP(F43,'Other Lists'!$B$12:$N$15,7,TRUE)*N43</f>
        <v>1408</v>
      </c>
      <c r="U43" s="25">
        <v>5</v>
      </c>
      <c r="V43" s="25">
        <v>0</v>
      </c>
      <c r="W43" s="25">
        <v>3</v>
      </c>
      <c r="X43" s="25">
        <f t="shared" si="5"/>
        <v>2</v>
      </c>
      <c r="Y43" s="25">
        <f>VLOOKUP(1,'Other Lists'!$B$27:$H$32,7,TRUE)*V43*7</f>
        <v>0</v>
      </c>
      <c r="Z43" s="25">
        <f>VLOOKUP(4,'Other Lists'!$B$27:$H$32,7,TRUE)*W43*7</f>
        <v>737.10000000000014</v>
      </c>
      <c r="AA43" s="25">
        <f>VLOOKUP(3,'Other Lists'!$B$27:$H$32,7,TRUE)*X43*7</f>
        <v>453.59999999999997</v>
      </c>
      <c r="AB43" s="25">
        <f t="shared" si="6"/>
        <v>1190.7</v>
      </c>
      <c r="AC43" s="26">
        <f t="shared" si="7"/>
        <v>1190.7</v>
      </c>
      <c r="AE43" s="24">
        <v>105</v>
      </c>
      <c r="AF43" s="25">
        <v>151</v>
      </c>
      <c r="AG43" s="25">
        <v>151</v>
      </c>
      <c r="AH43" s="25">
        <v>0</v>
      </c>
      <c r="AI43" s="25">
        <v>189</v>
      </c>
      <c r="AJ43" s="25">
        <v>0</v>
      </c>
      <c r="AK43" s="25">
        <v>0</v>
      </c>
      <c r="AL43" s="25">
        <v>144</v>
      </c>
      <c r="AM43" s="25">
        <f t="shared" si="8"/>
        <v>7</v>
      </c>
      <c r="AN43" s="25">
        <f t="shared" si="9"/>
        <v>0</v>
      </c>
      <c r="AO43" s="34">
        <f t="shared" si="10"/>
        <v>0.95364238410596025</v>
      </c>
      <c r="AP43" s="25">
        <v>7</v>
      </c>
      <c r="AQ43" s="25">
        <v>7</v>
      </c>
      <c r="AR43" s="25">
        <v>1</v>
      </c>
      <c r="AS43" s="25">
        <v>3</v>
      </c>
      <c r="AT43" s="25">
        <f t="shared" si="11"/>
        <v>3</v>
      </c>
      <c r="AU43" s="25">
        <f>VLOOKUP(1,'Other Lists'!$B$27:$H$32,7,TRUE)*AR43*7</f>
        <v>170.1</v>
      </c>
      <c r="AV43" s="25">
        <f>VLOOKUP(4,'Other Lists'!$B$27:$H$32,7,TRUE)*AS43*7</f>
        <v>737.10000000000014</v>
      </c>
      <c r="AW43" s="25">
        <f>VLOOKUP(2,'Other Lists'!$B$27:$H$32,7,TRUE)*AT43*7</f>
        <v>623.69999999999993</v>
      </c>
      <c r="AX43" s="25">
        <f t="shared" si="12"/>
        <v>1530.9</v>
      </c>
      <c r="AY43" s="26">
        <f t="shared" si="13"/>
        <v>1530.9</v>
      </c>
      <c r="BA43">
        <v>2</v>
      </c>
      <c r="BB43">
        <v>2</v>
      </c>
      <c r="BC43">
        <f>VLOOKUP(5,'Other Lists'!$B$27:$H$32,7,TRUE)*BA43*7</f>
        <v>567</v>
      </c>
      <c r="BD43">
        <f>VLOOKUP(6,'Other Lists'!$B$27:$H$32,7,TRUE)*BB43*7</f>
        <v>567</v>
      </c>
      <c r="BE43">
        <f t="shared" si="14"/>
        <v>3855.6000000000004</v>
      </c>
    </row>
    <row r="44" spans="2:57" x14ac:dyDescent="0.3">
      <c r="B44" s="24">
        <v>1016</v>
      </c>
      <c r="C44" s="33">
        <v>45030</v>
      </c>
      <c r="D44" s="25">
        <f t="shared" si="1"/>
        <v>6</v>
      </c>
      <c r="E44" s="25">
        <v>2</v>
      </c>
      <c r="F44" s="25">
        <v>201</v>
      </c>
      <c r="G44" s="25">
        <v>322</v>
      </c>
      <c r="H44" s="25">
        <v>322</v>
      </c>
      <c r="I44" s="25">
        <v>0</v>
      </c>
      <c r="J44" s="25">
        <v>350</v>
      </c>
      <c r="K44" s="25">
        <v>0</v>
      </c>
      <c r="L44" s="25">
        <v>0</v>
      </c>
      <c r="M44" s="25">
        <v>299</v>
      </c>
      <c r="N44" s="25">
        <f t="shared" si="2"/>
        <v>23</v>
      </c>
      <c r="O44" s="25">
        <f t="shared" si="3"/>
        <v>0</v>
      </c>
      <c r="P44" s="34">
        <f t="shared" si="4"/>
        <v>0.9285714285714286</v>
      </c>
      <c r="Q44" s="25">
        <f>M44*'Other Lists'!$H$15</f>
        <v>21229</v>
      </c>
      <c r="R44" s="25">
        <f>(VLOOKUP(F44,'Other Lists'!$B$12:$N$15,5,0)+VLOOKUP(F44,'Other Lists'!$B$12:$N$15,6,0))*G44</f>
        <v>15810.2</v>
      </c>
      <c r="S44" s="25">
        <f t="shared" si="15"/>
        <v>5418.7999999999993</v>
      </c>
      <c r="T44" s="25">
        <f>VLOOKUP(F44,'Other Lists'!$B$12:$N$15,7,TRUE)*N44</f>
        <v>1633</v>
      </c>
      <c r="U44" s="25">
        <v>5</v>
      </c>
      <c r="V44" s="25">
        <v>0</v>
      </c>
      <c r="W44" s="25">
        <v>3</v>
      </c>
      <c r="X44" s="25">
        <f t="shared" si="5"/>
        <v>2</v>
      </c>
      <c r="Y44" s="25">
        <f>VLOOKUP(1,'Other Lists'!$B$27:$H$32,7,TRUE)*V44*7</f>
        <v>0</v>
      </c>
      <c r="Z44" s="25">
        <f>VLOOKUP(4,'Other Lists'!$B$27:$H$32,7,TRUE)*W44*7</f>
        <v>737.10000000000014</v>
      </c>
      <c r="AA44" s="25">
        <f>VLOOKUP(3,'Other Lists'!$B$27:$H$32,7,TRUE)*X44*7</f>
        <v>453.59999999999997</v>
      </c>
      <c r="AB44" s="25">
        <f t="shared" si="6"/>
        <v>1190.7</v>
      </c>
      <c r="AC44" s="26">
        <f t="shared" si="7"/>
        <v>1190.7</v>
      </c>
      <c r="AE44" s="24">
        <v>105</v>
      </c>
      <c r="AF44" s="25">
        <v>194</v>
      </c>
      <c r="AG44" s="25">
        <v>179</v>
      </c>
      <c r="AH44" s="25">
        <v>0</v>
      </c>
      <c r="AI44" s="25">
        <v>189</v>
      </c>
      <c r="AJ44" s="25">
        <v>15</v>
      </c>
      <c r="AK44" s="25">
        <v>0</v>
      </c>
      <c r="AL44" s="25">
        <v>168</v>
      </c>
      <c r="AM44" s="25">
        <f t="shared" si="8"/>
        <v>11</v>
      </c>
      <c r="AN44" s="25">
        <f t="shared" si="9"/>
        <v>15</v>
      </c>
      <c r="AO44" s="34">
        <f t="shared" si="10"/>
        <v>0.93854748603351956</v>
      </c>
      <c r="AP44" s="25">
        <v>7</v>
      </c>
      <c r="AQ44" s="25">
        <v>7</v>
      </c>
      <c r="AR44" s="25">
        <v>0</v>
      </c>
      <c r="AS44" s="25">
        <v>3</v>
      </c>
      <c r="AT44" s="25">
        <f t="shared" si="11"/>
        <v>4</v>
      </c>
      <c r="AU44" s="25">
        <f>VLOOKUP(1,'Other Lists'!$B$27:$H$32,7,TRUE)*AR44*7</f>
        <v>0</v>
      </c>
      <c r="AV44" s="25">
        <f>VLOOKUP(4,'Other Lists'!$B$27:$H$32,7,TRUE)*AS44*7</f>
        <v>737.10000000000014</v>
      </c>
      <c r="AW44" s="25">
        <f>VLOOKUP(2,'Other Lists'!$B$27:$H$32,7,TRUE)*AT44*7</f>
        <v>831.6</v>
      </c>
      <c r="AX44" s="25">
        <f t="shared" si="12"/>
        <v>1568.7000000000003</v>
      </c>
      <c r="AY44" s="26">
        <f t="shared" si="13"/>
        <v>1568.7000000000003</v>
      </c>
      <c r="BA44">
        <v>1</v>
      </c>
      <c r="BB44">
        <v>2</v>
      </c>
      <c r="BC44">
        <f>VLOOKUP(5,'Other Lists'!$B$27:$H$32,7,TRUE)*BA44*7</f>
        <v>283.5</v>
      </c>
      <c r="BD44">
        <f>VLOOKUP(6,'Other Lists'!$B$27:$H$32,7,TRUE)*BB44*7</f>
        <v>567</v>
      </c>
      <c r="BE44">
        <f t="shared" si="14"/>
        <v>3609.9000000000005</v>
      </c>
    </row>
    <row r="45" spans="2:57" x14ac:dyDescent="0.3">
      <c r="B45" s="24">
        <v>1017</v>
      </c>
      <c r="C45" s="33">
        <v>45031</v>
      </c>
      <c r="D45" s="25">
        <f t="shared" si="1"/>
        <v>7</v>
      </c>
      <c r="E45" s="25">
        <v>2</v>
      </c>
      <c r="F45" s="25">
        <v>201</v>
      </c>
      <c r="G45" s="25">
        <v>416</v>
      </c>
      <c r="H45" s="25">
        <v>343</v>
      </c>
      <c r="I45" s="25">
        <v>0</v>
      </c>
      <c r="J45" s="25">
        <v>350</v>
      </c>
      <c r="K45" s="25">
        <v>73</v>
      </c>
      <c r="L45" s="25">
        <v>0</v>
      </c>
      <c r="M45" s="25">
        <v>325</v>
      </c>
      <c r="N45" s="25">
        <f t="shared" si="2"/>
        <v>18</v>
      </c>
      <c r="O45" s="25">
        <f t="shared" si="3"/>
        <v>73</v>
      </c>
      <c r="P45" s="34">
        <f t="shared" si="4"/>
        <v>0.94752186588921283</v>
      </c>
      <c r="Q45" s="25">
        <f>M45*'Other Lists'!$H$15</f>
        <v>23075</v>
      </c>
      <c r="R45" s="25">
        <f>(VLOOKUP(F45,'Other Lists'!$B$12:$N$15,5,0)+VLOOKUP(F45,'Other Lists'!$B$12:$N$15,6,0))*G45</f>
        <v>20425.600000000002</v>
      </c>
      <c r="S45" s="25">
        <f t="shared" si="15"/>
        <v>2649.3999999999978</v>
      </c>
      <c r="T45" s="25">
        <f>VLOOKUP(F45,'Other Lists'!$B$12:$N$15,7,TRUE)*N45</f>
        <v>1278</v>
      </c>
      <c r="U45" s="25">
        <v>5</v>
      </c>
      <c r="V45" s="25">
        <v>0</v>
      </c>
      <c r="W45" s="25">
        <v>4</v>
      </c>
      <c r="X45" s="25">
        <f t="shared" si="5"/>
        <v>1</v>
      </c>
      <c r="Y45" s="25">
        <f>VLOOKUP(1,'Other Lists'!$B$27:$H$32,7,TRUE)*V45*7</f>
        <v>0</v>
      </c>
      <c r="Z45" s="25">
        <f>VLOOKUP(4,'Other Lists'!$B$27:$H$32,7,TRUE)*W45*7</f>
        <v>982.80000000000007</v>
      </c>
      <c r="AA45" s="25">
        <f>VLOOKUP(3,'Other Lists'!$B$27:$H$32,7,TRUE)*X45*7</f>
        <v>226.79999999999998</v>
      </c>
      <c r="AB45" s="25">
        <f t="shared" si="6"/>
        <v>1209.6000000000001</v>
      </c>
      <c r="AC45" s="26">
        <f t="shared" si="7"/>
        <v>1209.6000000000001</v>
      </c>
      <c r="AE45" s="24">
        <v>105</v>
      </c>
      <c r="AF45" s="25">
        <v>166</v>
      </c>
      <c r="AG45" s="25">
        <v>166</v>
      </c>
      <c r="AH45" s="25">
        <v>0</v>
      </c>
      <c r="AI45" s="25">
        <v>189</v>
      </c>
      <c r="AJ45" s="25">
        <v>0</v>
      </c>
      <c r="AK45" s="25">
        <v>0</v>
      </c>
      <c r="AL45" s="25">
        <v>161</v>
      </c>
      <c r="AM45" s="25">
        <f t="shared" si="8"/>
        <v>5</v>
      </c>
      <c r="AN45" s="25">
        <f t="shared" si="9"/>
        <v>0</v>
      </c>
      <c r="AO45" s="34">
        <f t="shared" si="10"/>
        <v>0.96987951807228912</v>
      </c>
      <c r="AP45" s="25">
        <v>7</v>
      </c>
      <c r="AQ45" s="25">
        <v>7</v>
      </c>
      <c r="AR45" s="25">
        <v>0</v>
      </c>
      <c r="AS45" s="25">
        <v>4</v>
      </c>
      <c r="AT45" s="25">
        <f t="shared" si="11"/>
        <v>3</v>
      </c>
      <c r="AU45" s="25">
        <f>VLOOKUP(1,'Other Lists'!$B$27:$H$32,7,TRUE)*AR45*7</f>
        <v>0</v>
      </c>
      <c r="AV45" s="25">
        <f>VLOOKUP(4,'Other Lists'!$B$27:$H$32,7,TRUE)*AS45*7</f>
        <v>982.80000000000007</v>
      </c>
      <c r="AW45" s="25">
        <f>VLOOKUP(2,'Other Lists'!$B$27:$H$32,7,TRUE)*AT45*7</f>
        <v>623.69999999999993</v>
      </c>
      <c r="AX45" s="25">
        <f t="shared" si="12"/>
        <v>1606.5</v>
      </c>
      <c r="AY45" s="26">
        <f t="shared" si="13"/>
        <v>1606.5</v>
      </c>
      <c r="BA45">
        <v>2</v>
      </c>
      <c r="BB45">
        <v>2</v>
      </c>
      <c r="BC45">
        <f>VLOOKUP(5,'Other Lists'!$B$27:$H$32,7,TRUE)*BA45*7</f>
        <v>567</v>
      </c>
      <c r="BD45">
        <f>VLOOKUP(6,'Other Lists'!$B$27:$H$32,7,TRUE)*BB45*7</f>
        <v>567</v>
      </c>
      <c r="BE45">
        <f t="shared" si="14"/>
        <v>3950.1000000000004</v>
      </c>
    </row>
    <row r="46" spans="2:57" x14ac:dyDescent="0.3">
      <c r="B46" s="24">
        <v>1018</v>
      </c>
      <c r="C46" s="33">
        <v>45032</v>
      </c>
      <c r="D46" s="25">
        <f t="shared" si="1"/>
        <v>1</v>
      </c>
      <c r="E46" s="25">
        <v>2</v>
      </c>
      <c r="F46" s="25">
        <v>201</v>
      </c>
      <c r="G46" s="25">
        <v>128</v>
      </c>
      <c r="H46" s="25">
        <v>128</v>
      </c>
      <c r="I46" s="25">
        <v>0</v>
      </c>
      <c r="J46" s="25">
        <v>140</v>
      </c>
      <c r="K46" s="25">
        <v>0</v>
      </c>
      <c r="L46" s="25">
        <v>0</v>
      </c>
      <c r="M46" s="25">
        <v>125</v>
      </c>
      <c r="N46" s="25">
        <f t="shared" si="2"/>
        <v>3</v>
      </c>
      <c r="O46" s="25">
        <f t="shared" si="3"/>
        <v>0</v>
      </c>
      <c r="P46" s="34">
        <f t="shared" si="4"/>
        <v>0.9765625</v>
      </c>
      <c r="Q46" s="25">
        <f>M46*'Other Lists'!$H$15</f>
        <v>8875</v>
      </c>
      <c r="R46" s="25">
        <f>(VLOOKUP(F46,'Other Lists'!$B$12:$N$15,5,0)+VLOOKUP(F46,'Other Lists'!$B$12:$N$15,6,0))*G46</f>
        <v>6284.8</v>
      </c>
      <c r="S46" s="25">
        <f t="shared" si="15"/>
        <v>2590.1999999999998</v>
      </c>
      <c r="T46" s="25">
        <f>VLOOKUP(F46,'Other Lists'!$B$12:$N$15,7,TRUE)*N46</f>
        <v>213</v>
      </c>
      <c r="U46" s="25">
        <v>2</v>
      </c>
      <c r="V46" s="25">
        <v>0</v>
      </c>
      <c r="W46" s="25">
        <v>1</v>
      </c>
      <c r="X46" s="25">
        <f t="shared" si="5"/>
        <v>1</v>
      </c>
      <c r="Y46" s="25">
        <f>VLOOKUP(1,'Other Lists'!$B$27:$H$32,7,TRUE)*V46*7</f>
        <v>0</v>
      </c>
      <c r="Z46" s="25">
        <f>VLOOKUP(4,'Other Lists'!$B$27:$H$32,7,TRUE)*W46*7</f>
        <v>245.70000000000002</v>
      </c>
      <c r="AA46" s="25">
        <f>VLOOKUP(3,'Other Lists'!$B$27:$H$32,7,TRUE)*X46*7</f>
        <v>226.79999999999998</v>
      </c>
      <c r="AB46" s="25">
        <f t="shared" si="6"/>
        <v>472.5</v>
      </c>
      <c r="AC46" s="26">
        <f t="shared" si="7"/>
        <v>472.5</v>
      </c>
      <c r="AE46" s="24">
        <v>105</v>
      </c>
      <c r="AF46" s="25">
        <v>79</v>
      </c>
      <c r="AG46" s="25">
        <v>77</v>
      </c>
      <c r="AH46" s="25">
        <v>0</v>
      </c>
      <c r="AI46" s="25">
        <v>81</v>
      </c>
      <c r="AJ46" s="25">
        <v>2</v>
      </c>
      <c r="AK46" s="25">
        <v>0</v>
      </c>
      <c r="AL46" s="25">
        <v>73</v>
      </c>
      <c r="AM46" s="25">
        <f t="shared" si="8"/>
        <v>4</v>
      </c>
      <c r="AN46" s="25">
        <f t="shared" si="9"/>
        <v>2</v>
      </c>
      <c r="AO46" s="34">
        <f t="shared" si="10"/>
        <v>0.94805194805194803</v>
      </c>
      <c r="AP46" s="25">
        <v>3</v>
      </c>
      <c r="AQ46" s="25">
        <v>3</v>
      </c>
      <c r="AR46" s="25">
        <v>0</v>
      </c>
      <c r="AS46" s="25">
        <v>1</v>
      </c>
      <c r="AT46" s="25">
        <f t="shared" si="11"/>
        <v>2</v>
      </c>
      <c r="AU46" s="25">
        <f>VLOOKUP(1,'Other Lists'!$B$27:$H$32,7,TRUE)*AR46*7</f>
        <v>0</v>
      </c>
      <c r="AV46" s="25">
        <f>VLOOKUP(4,'Other Lists'!$B$27:$H$32,7,TRUE)*AS46*7</f>
        <v>245.70000000000002</v>
      </c>
      <c r="AW46" s="25">
        <f>VLOOKUP(2,'Other Lists'!$B$27:$H$32,7,TRUE)*AT46*7</f>
        <v>415.8</v>
      </c>
      <c r="AX46" s="25">
        <f t="shared" si="12"/>
        <v>661.5</v>
      </c>
      <c r="AY46" s="26">
        <f t="shared" si="13"/>
        <v>661.5</v>
      </c>
      <c r="BA46">
        <v>1</v>
      </c>
      <c r="BB46">
        <v>1</v>
      </c>
      <c r="BC46">
        <f>VLOOKUP(5,'Other Lists'!$B$27:$H$32,7,TRUE)*BA46*7</f>
        <v>283.5</v>
      </c>
      <c r="BD46">
        <f>VLOOKUP(6,'Other Lists'!$B$27:$H$32,7,TRUE)*BB46*7</f>
        <v>283.5</v>
      </c>
      <c r="BE46">
        <f t="shared" si="14"/>
        <v>1701</v>
      </c>
    </row>
    <row r="47" spans="2:57" x14ac:dyDescent="0.3">
      <c r="B47" s="24">
        <v>1019</v>
      </c>
      <c r="C47" s="33">
        <v>45033</v>
      </c>
      <c r="D47" s="25">
        <f t="shared" si="1"/>
        <v>2</v>
      </c>
      <c r="E47" s="25">
        <v>2</v>
      </c>
      <c r="F47" s="25">
        <v>119</v>
      </c>
      <c r="G47" s="25">
        <v>336</v>
      </c>
      <c r="H47" s="25">
        <v>336</v>
      </c>
      <c r="I47" s="25">
        <v>0</v>
      </c>
      <c r="J47" s="25">
        <v>349.99999999999994</v>
      </c>
      <c r="K47" s="25">
        <v>0</v>
      </c>
      <c r="L47" s="25">
        <v>0</v>
      </c>
      <c r="M47" s="25">
        <v>325</v>
      </c>
      <c r="N47" s="25">
        <f t="shared" si="2"/>
        <v>11</v>
      </c>
      <c r="O47" s="25">
        <f t="shared" si="3"/>
        <v>0</v>
      </c>
      <c r="P47" s="34">
        <f t="shared" si="4"/>
        <v>0.96726190476190477</v>
      </c>
      <c r="Q47" s="25">
        <f>M47*'Other Lists'!$H$14</f>
        <v>10400</v>
      </c>
      <c r="R47" s="25">
        <f>(VLOOKUP(F47,'Other Lists'!$B$12:$N$15,5,0)+VLOOKUP(F47,'Other Lists'!$B$12:$N$15,6,0))*G47</f>
        <v>9676.8000000000011</v>
      </c>
      <c r="S47" s="25">
        <f t="shared" si="15"/>
        <v>723.19999999999891</v>
      </c>
      <c r="T47" s="25">
        <f>VLOOKUP(F47,'Other Lists'!$B$12:$N$15,7,TRUE)*N47</f>
        <v>352</v>
      </c>
      <c r="U47" s="25">
        <v>2</v>
      </c>
      <c r="V47" s="25">
        <v>0</v>
      </c>
      <c r="W47" s="25">
        <v>1</v>
      </c>
      <c r="X47" s="25">
        <f t="shared" si="5"/>
        <v>1</v>
      </c>
      <c r="Y47" s="25">
        <f>VLOOKUP(1,'Other Lists'!$B$27:$H$32,7,TRUE)*V47*7</f>
        <v>0</v>
      </c>
      <c r="Z47" s="25">
        <f>VLOOKUP(4,'Other Lists'!$B$27:$H$32,7,TRUE)*W47*7</f>
        <v>245.70000000000002</v>
      </c>
      <c r="AA47" s="25">
        <f>VLOOKUP(3,'Other Lists'!$B$27:$H$32,7,TRUE)*X47*7</f>
        <v>226.79999999999998</v>
      </c>
      <c r="AB47" s="25">
        <f t="shared" si="6"/>
        <v>472.5</v>
      </c>
      <c r="AC47" s="26">
        <f t="shared" si="7"/>
        <v>472.5</v>
      </c>
      <c r="AE47" s="24">
        <v>105</v>
      </c>
      <c r="AF47" s="25">
        <v>81</v>
      </c>
      <c r="AG47" s="25">
        <v>81</v>
      </c>
      <c r="AH47" s="25">
        <v>0</v>
      </c>
      <c r="AI47" s="25">
        <v>81</v>
      </c>
      <c r="AJ47" s="25">
        <v>0</v>
      </c>
      <c r="AK47" s="25">
        <v>0</v>
      </c>
      <c r="AL47" s="25">
        <v>76</v>
      </c>
      <c r="AM47" s="25">
        <f t="shared" si="8"/>
        <v>5</v>
      </c>
      <c r="AN47" s="25">
        <f t="shared" si="9"/>
        <v>0</v>
      </c>
      <c r="AO47" s="34">
        <f t="shared" si="10"/>
        <v>0.93827160493827155</v>
      </c>
      <c r="AP47" s="25">
        <v>3</v>
      </c>
      <c r="AQ47" s="25">
        <v>3</v>
      </c>
      <c r="AR47" s="25">
        <v>0</v>
      </c>
      <c r="AS47" s="25">
        <v>1</v>
      </c>
      <c r="AT47" s="25">
        <f t="shared" si="11"/>
        <v>2</v>
      </c>
      <c r="AU47" s="25">
        <f>VLOOKUP(1,'Other Lists'!$B$27:$H$32,7,TRUE)*AR47*7</f>
        <v>0</v>
      </c>
      <c r="AV47" s="25">
        <f>VLOOKUP(4,'Other Lists'!$B$27:$H$32,7,TRUE)*AS47*7</f>
        <v>245.70000000000002</v>
      </c>
      <c r="AW47" s="25">
        <f>VLOOKUP(2,'Other Lists'!$B$27:$H$32,7,TRUE)*AT47*7</f>
        <v>415.8</v>
      </c>
      <c r="AX47" s="25">
        <f t="shared" si="12"/>
        <v>661.5</v>
      </c>
      <c r="AY47" s="26">
        <f t="shared" si="13"/>
        <v>661.5</v>
      </c>
      <c r="BA47">
        <v>1</v>
      </c>
      <c r="BB47">
        <v>1</v>
      </c>
      <c r="BC47">
        <f>VLOOKUP(5,'Other Lists'!$B$27:$H$32,7,TRUE)*BA47*7</f>
        <v>283.5</v>
      </c>
      <c r="BD47">
        <f>VLOOKUP(6,'Other Lists'!$B$27:$H$32,7,TRUE)*BB47*7</f>
        <v>283.5</v>
      </c>
      <c r="BE47">
        <f t="shared" si="14"/>
        <v>1701</v>
      </c>
    </row>
    <row r="48" spans="2:57" x14ac:dyDescent="0.3">
      <c r="B48" s="24">
        <v>1020</v>
      </c>
      <c r="C48" s="33">
        <v>45034</v>
      </c>
      <c r="D48" s="25">
        <f t="shared" si="1"/>
        <v>3</v>
      </c>
      <c r="E48" s="25">
        <v>2</v>
      </c>
      <c r="F48" s="25">
        <v>201</v>
      </c>
      <c r="G48" s="25">
        <v>329</v>
      </c>
      <c r="H48" s="25">
        <v>329</v>
      </c>
      <c r="I48" s="25">
        <v>0</v>
      </c>
      <c r="J48" s="25">
        <v>350</v>
      </c>
      <c r="K48" s="25">
        <v>0</v>
      </c>
      <c r="L48" s="25">
        <v>0</v>
      </c>
      <c r="M48" s="25">
        <v>312</v>
      </c>
      <c r="N48" s="25">
        <f t="shared" si="2"/>
        <v>17</v>
      </c>
      <c r="O48" s="25">
        <f t="shared" si="3"/>
        <v>0</v>
      </c>
      <c r="P48" s="34">
        <f t="shared" si="4"/>
        <v>0.94832826747720367</v>
      </c>
      <c r="Q48" s="25">
        <f>M48*'Other Lists'!$H$15</f>
        <v>22152</v>
      </c>
      <c r="R48" s="25">
        <f>(VLOOKUP(F48,'Other Lists'!$B$12:$N$15,5,0)+VLOOKUP(F48,'Other Lists'!$B$12:$N$15,6,0))*G48</f>
        <v>16153.9</v>
      </c>
      <c r="S48" s="25">
        <f t="shared" si="15"/>
        <v>5998.1</v>
      </c>
      <c r="T48" s="25">
        <f>VLOOKUP(F48,'Other Lists'!$B$12:$N$15,7,TRUE)*N48</f>
        <v>1207</v>
      </c>
      <c r="U48" s="25">
        <v>5</v>
      </c>
      <c r="V48" s="25">
        <v>0</v>
      </c>
      <c r="W48" s="25">
        <v>4</v>
      </c>
      <c r="X48" s="25">
        <f t="shared" si="5"/>
        <v>1</v>
      </c>
      <c r="Y48" s="25">
        <f>VLOOKUP(1,'Other Lists'!$B$27:$H$32,7,TRUE)*V48*7</f>
        <v>0</v>
      </c>
      <c r="Z48" s="25">
        <f>VLOOKUP(4,'Other Lists'!$B$27:$H$32,7,TRUE)*W48*7</f>
        <v>982.80000000000007</v>
      </c>
      <c r="AA48" s="25">
        <f>VLOOKUP(3,'Other Lists'!$B$27:$H$32,7,TRUE)*X48*7</f>
        <v>226.79999999999998</v>
      </c>
      <c r="AB48" s="25">
        <f t="shared" si="6"/>
        <v>1209.6000000000001</v>
      </c>
      <c r="AC48" s="26">
        <f t="shared" si="7"/>
        <v>1209.6000000000001</v>
      </c>
      <c r="AE48" s="24">
        <v>105</v>
      </c>
      <c r="AF48" s="25">
        <v>189</v>
      </c>
      <c r="AG48" s="25">
        <v>187</v>
      </c>
      <c r="AH48" s="25">
        <v>0</v>
      </c>
      <c r="AI48" s="25">
        <v>189</v>
      </c>
      <c r="AJ48" s="25">
        <v>2</v>
      </c>
      <c r="AK48" s="25">
        <v>0</v>
      </c>
      <c r="AL48" s="25">
        <v>183</v>
      </c>
      <c r="AM48" s="25">
        <f t="shared" si="8"/>
        <v>4</v>
      </c>
      <c r="AN48" s="25">
        <f t="shared" si="9"/>
        <v>2</v>
      </c>
      <c r="AO48" s="34">
        <f t="shared" si="10"/>
        <v>0.97860962566844922</v>
      </c>
      <c r="AP48" s="25">
        <v>7</v>
      </c>
      <c r="AQ48" s="25">
        <v>7</v>
      </c>
      <c r="AR48" s="25">
        <v>0</v>
      </c>
      <c r="AS48" s="25">
        <v>4</v>
      </c>
      <c r="AT48" s="25">
        <f t="shared" si="11"/>
        <v>3</v>
      </c>
      <c r="AU48" s="25">
        <f>VLOOKUP(1,'Other Lists'!$B$27:$H$32,7,TRUE)*AR48*7</f>
        <v>0</v>
      </c>
      <c r="AV48" s="25">
        <f>VLOOKUP(4,'Other Lists'!$B$27:$H$32,7,TRUE)*AS48*7</f>
        <v>982.80000000000007</v>
      </c>
      <c r="AW48" s="25">
        <f>VLOOKUP(2,'Other Lists'!$B$27:$H$32,7,TRUE)*AT48*7</f>
        <v>623.69999999999993</v>
      </c>
      <c r="AX48" s="25">
        <f t="shared" si="12"/>
        <v>1606.5</v>
      </c>
      <c r="AY48" s="26">
        <f t="shared" si="13"/>
        <v>1606.5</v>
      </c>
      <c r="BA48">
        <v>2</v>
      </c>
      <c r="BB48">
        <v>2</v>
      </c>
      <c r="BC48">
        <f>VLOOKUP(5,'Other Lists'!$B$27:$H$32,7,TRUE)*BA48*7</f>
        <v>567</v>
      </c>
      <c r="BD48">
        <f>VLOOKUP(6,'Other Lists'!$B$27:$H$32,7,TRUE)*BB48*7</f>
        <v>567</v>
      </c>
      <c r="BE48">
        <f t="shared" si="14"/>
        <v>3950.1000000000004</v>
      </c>
    </row>
    <row r="49" spans="2:57" x14ac:dyDescent="0.3">
      <c r="B49" s="24">
        <v>1021</v>
      </c>
      <c r="C49" s="33">
        <v>45035</v>
      </c>
      <c r="D49" s="25">
        <f t="shared" si="1"/>
        <v>4</v>
      </c>
      <c r="E49" s="25">
        <v>2</v>
      </c>
      <c r="F49" s="25">
        <v>119</v>
      </c>
      <c r="G49" s="25">
        <v>770</v>
      </c>
      <c r="H49" s="25">
        <v>770</v>
      </c>
      <c r="I49" s="25">
        <v>0</v>
      </c>
      <c r="J49" s="25">
        <v>874.99999999999989</v>
      </c>
      <c r="K49" s="25">
        <v>0</v>
      </c>
      <c r="L49" s="25">
        <v>0</v>
      </c>
      <c r="M49" s="25">
        <v>731</v>
      </c>
      <c r="N49" s="25">
        <f t="shared" si="2"/>
        <v>39</v>
      </c>
      <c r="O49" s="25">
        <f t="shared" si="3"/>
        <v>0</v>
      </c>
      <c r="P49" s="34">
        <f t="shared" si="4"/>
        <v>0.94935064935064939</v>
      </c>
      <c r="Q49" s="25">
        <f>M49*'Other Lists'!$H$14</f>
        <v>23392</v>
      </c>
      <c r="R49" s="25">
        <f>(VLOOKUP(F49,'Other Lists'!$B$12:$N$15,5,0)+VLOOKUP(F49,'Other Lists'!$B$12:$N$15,6,0))*G49</f>
        <v>22176</v>
      </c>
      <c r="S49" s="25">
        <f t="shared" si="15"/>
        <v>1216</v>
      </c>
      <c r="T49" s="25">
        <f>VLOOKUP(F49,'Other Lists'!$B$12:$N$15,7,TRUE)*N49</f>
        <v>1248</v>
      </c>
      <c r="U49" s="25">
        <v>5</v>
      </c>
      <c r="V49" s="25">
        <v>0</v>
      </c>
      <c r="W49" s="25">
        <v>3</v>
      </c>
      <c r="X49" s="25">
        <f t="shared" si="5"/>
        <v>2</v>
      </c>
      <c r="Y49" s="25">
        <f>VLOOKUP(1,'Other Lists'!$B$27:$H$32,7,TRUE)*V49*7</f>
        <v>0</v>
      </c>
      <c r="Z49" s="25">
        <f>VLOOKUP(4,'Other Lists'!$B$27:$H$32,7,TRUE)*W49*7</f>
        <v>737.10000000000014</v>
      </c>
      <c r="AA49" s="25">
        <f>VLOOKUP(3,'Other Lists'!$B$27:$H$32,7,TRUE)*X49*7</f>
        <v>453.59999999999997</v>
      </c>
      <c r="AB49" s="25">
        <f t="shared" si="6"/>
        <v>1190.7</v>
      </c>
      <c r="AC49" s="26">
        <f t="shared" si="7"/>
        <v>1190.7</v>
      </c>
      <c r="AE49" s="24">
        <v>105</v>
      </c>
      <c r="AF49" s="25">
        <v>204</v>
      </c>
      <c r="AG49" s="25">
        <v>181</v>
      </c>
      <c r="AH49" s="25">
        <v>0</v>
      </c>
      <c r="AI49" s="25">
        <v>189</v>
      </c>
      <c r="AJ49" s="25">
        <v>23</v>
      </c>
      <c r="AK49" s="25">
        <v>0</v>
      </c>
      <c r="AL49" s="25">
        <v>173</v>
      </c>
      <c r="AM49" s="25">
        <f t="shared" si="8"/>
        <v>8</v>
      </c>
      <c r="AN49" s="25">
        <f t="shared" si="9"/>
        <v>23</v>
      </c>
      <c r="AO49" s="34">
        <f t="shared" si="10"/>
        <v>0.95580110497237569</v>
      </c>
      <c r="AP49" s="25">
        <v>7</v>
      </c>
      <c r="AQ49" s="25">
        <v>7</v>
      </c>
      <c r="AR49" s="25">
        <v>0</v>
      </c>
      <c r="AS49" s="25">
        <v>3</v>
      </c>
      <c r="AT49" s="25">
        <f t="shared" si="11"/>
        <v>4</v>
      </c>
      <c r="AU49" s="25">
        <f>VLOOKUP(1,'Other Lists'!$B$27:$H$32,7,TRUE)*AR49*7</f>
        <v>0</v>
      </c>
      <c r="AV49" s="25">
        <f>VLOOKUP(4,'Other Lists'!$B$27:$H$32,7,TRUE)*AS49*7</f>
        <v>737.10000000000014</v>
      </c>
      <c r="AW49" s="25">
        <f>VLOOKUP(2,'Other Lists'!$B$27:$H$32,7,TRUE)*AT49*7</f>
        <v>831.6</v>
      </c>
      <c r="AX49" s="25">
        <f t="shared" si="12"/>
        <v>1568.7000000000003</v>
      </c>
      <c r="AY49" s="26">
        <f t="shared" si="13"/>
        <v>1568.7000000000003</v>
      </c>
      <c r="BA49">
        <v>2</v>
      </c>
      <c r="BB49">
        <v>2</v>
      </c>
      <c r="BC49">
        <f>VLOOKUP(5,'Other Lists'!$B$27:$H$32,7,TRUE)*BA49*7</f>
        <v>567</v>
      </c>
      <c r="BD49">
        <f>VLOOKUP(6,'Other Lists'!$B$27:$H$32,7,TRUE)*BB49*7</f>
        <v>567</v>
      </c>
      <c r="BE49">
        <f t="shared" si="14"/>
        <v>3893.4000000000005</v>
      </c>
    </row>
    <row r="50" spans="2:57" x14ac:dyDescent="0.3">
      <c r="B50" s="24">
        <v>1022</v>
      </c>
      <c r="C50" s="33">
        <v>45036</v>
      </c>
      <c r="D50" s="25">
        <f t="shared" si="1"/>
        <v>5</v>
      </c>
      <c r="E50" s="25">
        <v>2</v>
      </c>
      <c r="F50" s="25">
        <v>119</v>
      </c>
      <c r="G50" s="25">
        <v>770</v>
      </c>
      <c r="H50" s="25">
        <v>770</v>
      </c>
      <c r="I50" s="25">
        <v>0</v>
      </c>
      <c r="J50" s="25">
        <v>874.99999999999989</v>
      </c>
      <c r="K50" s="25">
        <v>0</v>
      </c>
      <c r="L50" s="25">
        <v>0</v>
      </c>
      <c r="M50" s="25">
        <v>716</v>
      </c>
      <c r="N50" s="25">
        <f t="shared" si="2"/>
        <v>54</v>
      </c>
      <c r="O50" s="25">
        <f t="shared" si="3"/>
        <v>0</v>
      </c>
      <c r="P50" s="34">
        <f t="shared" si="4"/>
        <v>0.92987012987012985</v>
      </c>
      <c r="Q50" s="25">
        <f>M50*'Other Lists'!$H$14</f>
        <v>22912</v>
      </c>
      <c r="R50" s="25">
        <f>(VLOOKUP(F50,'Other Lists'!$B$12:$N$15,5,0)+VLOOKUP(F50,'Other Lists'!$B$12:$N$15,6,0))*G50</f>
        <v>22176</v>
      </c>
      <c r="S50" s="25">
        <f t="shared" si="15"/>
        <v>736</v>
      </c>
      <c r="T50" s="25">
        <f>VLOOKUP(F50,'Other Lists'!$B$12:$N$15,7,TRUE)*N50</f>
        <v>1728</v>
      </c>
      <c r="U50" s="25">
        <v>5</v>
      </c>
      <c r="V50" s="25">
        <v>0</v>
      </c>
      <c r="W50" s="25">
        <v>4</v>
      </c>
      <c r="X50" s="25">
        <f t="shared" si="5"/>
        <v>1</v>
      </c>
      <c r="Y50" s="25">
        <f>VLOOKUP(1,'Other Lists'!$B$27:$H$32,7,TRUE)*V50*7</f>
        <v>0</v>
      </c>
      <c r="Z50" s="25">
        <f>VLOOKUP(4,'Other Lists'!$B$27:$H$32,7,TRUE)*W50*7</f>
        <v>982.80000000000007</v>
      </c>
      <c r="AA50" s="25">
        <f>VLOOKUP(3,'Other Lists'!$B$27:$H$32,7,TRUE)*X50*7</f>
        <v>226.79999999999998</v>
      </c>
      <c r="AB50" s="25">
        <f t="shared" si="6"/>
        <v>1209.6000000000001</v>
      </c>
      <c r="AC50" s="26">
        <f t="shared" si="7"/>
        <v>1209.6000000000001</v>
      </c>
      <c r="AE50" s="24">
        <v>105</v>
      </c>
      <c r="AF50" s="25">
        <v>224</v>
      </c>
      <c r="AG50" s="25">
        <v>189</v>
      </c>
      <c r="AH50" s="25">
        <v>0</v>
      </c>
      <c r="AI50" s="25">
        <v>189</v>
      </c>
      <c r="AJ50" s="25">
        <v>35</v>
      </c>
      <c r="AK50" s="25">
        <v>0</v>
      </c>
      <c r="AL50" s="25">
        <v>177</v>
      </c>
      <c r="AM50" s="25">
        <f t="shared" si="8"/>
        <v>12</v>
      </c>
      <c r="AN50" s="25">
        <f t="shared" si="9"/>
        <v>35</v>
      </c>
      <c r="AO50" s="34">
        <f t="shared" si="10"/>
        <v>0.93650793650793651</v>
      </c>
      <c r="AP50" s="25">
        <v>7</v>
      </c>
      <c r="AQ50" s="25">
        <v>7</v>
      </c>
      <c r="AR50" s="25">
        <v>0</v>
      </c>
      <c r="AS50" s="25">
        <v>3</v>
      </c>
      <c r="AT50" s="25">
        <f t="shared" si="11"/>
        <v>4</v>
      </c>
      <c r="AU50" s="25">
        <f>VLOOKUP(1,'Other Lists'!$B$27:$H$32,7,TRUE)*AR50*7</f>
        <v>0</v>
      </c>
      <c r="AV50" s="25">
        <f>VLOOKUP(4,'Other Lists'!$B$27:$H$32,7,TRUE)*AS50*7</f>
        <v>737.10000000000014</v>
      </c>
      <c r="AW50" s="25">
        <f>VLOOKUP(2,'Other Lists'!$B$27:$H$32,7,TRUE)*AT50*7</f>
        <v>831.6</v>
      </c>
      <c r="AX50" s="25">
        <f t="shared" si="12"/>
        <v>1568.7000000000003</v>
      </c>
      <c r="AY50" s="26">
        <f t="shared" si="13"/>
        <v>1568.7000000000003</v>
      </c>
      <c r="BA50">
        <v>2</v>
      </c>
      <c r="BB50">
        <v>2</v>
      </c>
      <c r="BC50">
        <f>VLOOKUP(5,'Other Lists'!$B$27:$H$32,7,TRUE)*BA50*7</f>
        <v>567</v>
      </c>
      <c r="BD50">
        <f>VLOOKUP(6,'Other Lists'!$B$27:$H$32,7,TRUE)*BB50*7</f>
        <v>567</v>
      </c>
      <c r="BE50">
        <f t="shared" si="14"/>
        <v>3912.3</v>
      </c>
    </row>
    <row r="51" spans="2:57" x14ac:dyDescent="0.3">
      <c r="B51" s="24">
        <v>1023</v>
      </c>
      <c r="C51" s="33">
        <v>45037</v>
      </c>
      <c r="D51" s="25">
        <f t="shared" si="1"/>
        <v>6</v>
      </c>
      <c r="E51" s="25">
        <v>2</v>
      </c>
      <c r="F51" s="25">
        <v>201</v>
      </c>
      <c r="G51" s="25">
        <v>332</v>
      </c>
      <c r="H51" s="25">
        <v>332</v>
      </c>
      <c r="I51" s="25">
        <v>0</v>
      </c>
      <c r="J51" s="25">
        <v>350</v>
      </c>
      <c r="K51" s="25">
        <v>0</v>
      </c>
      <c r="L51" s="25">
        <v>0</v>
      </c>
      <c r="M51" s="25">
        <v>325</v>
      </c>
      <c r="N51" s="25">
        <f t="shared" si="2"/>
        <v>7</v>
      </c>
      <c r="O51" s="25">
        <f t="shared" si="3"/>
        <v>0</v>
      </c>
      <c r="P51" s="34">
        <f t="shared" si="4"/>
        <v>0.97891566265060237</v>
      </c>
      <c r="Q51" s="25">
        <f>M51*'Other Lists'!$H$15</f>
        <v>23075</v>
      </c>
      <c r="R51" s="25">
        <f>(VLOOKUP(F51,'Other Lists'!$B$12:$N$15,5,0)+VLOOKUP(F51,'Other Lists'!$B$12:$N$15,6,0))*G51</f>
        <v>16301.2</v>
      </c>
      <c r="S51" s="25">
        <f t="shared" si="15"/>
        <v>6773.7999999999993</v>
      </c>
      <c r="T51" s="25">
        <f>VLOOKUP(F51,'Other Lists'!$B$12:$N$15,7,TRUE)*N51</f>
        <v>497</v>
      </c>
      <c r="U51" s="25">
        <v>5</v>
      </c>
      <c r="V51" s="25">
        <v>1</v>
      </c>
      <c r="W51" s="25">
        <v>4</v>
      </c>
      <c r="X51" s="25">
        <f t="shared" si="5"/>
        <v>0</v>
      </c>
      <c r="Y51" s="25">
        <f>VLOOKUP(1,'Other Lists'!$B$27:$H$32,7,TRUE)*V51*7</f>
        <v>170.1</v>
      </c>
      <c r="Z51" s="25">
        <f>VLOOKUP(4,'Other Lists'!$B$27:$H$32,7,TRUE)*W51*7</f>
        <v>982.80000000000007</v>
      </c>
      <c r="AA51" s="25">
        <f>VLOOKUP(3,'Other Lists'!$B$27:$H$32,7,TRUE)*X51*7</f>
        <v>0</v>
      </c>
      <c r="AB51" s="25">
        <f t="shared" si="6"/>
        <v>1152.9000000000001</v>
      </c>
      <c r="AC51" s="26">
        <f t="shared" si="7"/>
        <v>1152.9000000000001</v>
      </c>
      <c r="AE51" s="24">
        <v>105</v>
      </c>
      <c r="AF51" s="25">
        <v>168</v>
      </c>
      <c r="AG51" s="25">
        <v>168</v>
      </c>
      <c r="AH51" s="25">
        <v>0</v>
      </c>
      <c r="AI51" s="25">
        <v>189</v>
      </c>
      <c r="AJ51" s="25">
        <v>0</v>
      </c>
      <c r="AK51" s="25">
        <v>0</v>
      </c>
      <c r="AL51" s="25">
        <v>162</v>
      </c>
      <c r="AM51" s="25">
        <f t="shared" si="8"/>
        <v>6</v>
      </c>
      <c r="AN51" s="25">
        <f t="shared" si="9"/>
        <v>0</v>
      </c>
      <c r="AO51" s="34">
        <f t="shared" si="10"/>
        <v>0.9642857142857143</v>
      </c>
      <c r="AP51" s="25">
        <v>7</v>
      </c>
      <c r="AQ51" s="25">
        <v>7</v>
      </c>
      <c r="AR51" s="25">
        <v>1</v>
      </c>
      <c r="AS51" s="25">
        <v>4</v>
      </c>
      <c r="AT51" s="25">
        <f t="shared" si="11"/>
        <v>2</v>
      </c>
      <c r="AU51" s="25">
        <f>VLOOKUP(1,'Other Lists'!$B$27:$H$32,7,TRUE)*AR51*7</f>
        <v>170.1</v>
      </c>
      <c r="AV51" s="25">
        <f>VLOOKUP(4,'Other Lists'!$B$27:$H$32,7,TRUE)*AS51*7</f>
        <v>982.80000000000007</v>
      </c>
      <c r="AW51" s="25">
        <f>VLOOKUP(2,'Other Lists'!$B$27:$H$32,7,TRUE)*AT51*7</f>
        <v>415.8</v>
      </c>
      <c r="AX51" s="25">
        <f t="shared" si="12"/>
        <v>1568.7</v>
      </c>
      <c r="AY51" s="26">
        <f t="shared" si="13"/>
        <v>1568.7</v>
      </c>
      <c r="BA51">
        <v>2</v>
      </c>
      <c r="BB51">
        <v>2</v>
      </c>
      <c r="BC51">
        <f>VLOOKUP(5,'Other Lists'!$B$27:$H$32,7,TRUE)*BA51*7</f>
        <v>567</v>
      </c>
      <c r="BD51">
        <f>VLOOKUP(6,'Other Lists'!$B$27:$H$32,7,TRUE)*BB51*7</f>
        <v>567</v>
      </c>
      <c r="BE51">
        <f t="shared" si="14"/>
        <v>3855.6</v>
      </c>
    </row>
    <row r="52" spans="2:57" x14ac:dyDescent="0.3">
      <c r="B52" s="24">
        <v>1024</v>
      </c>
      <c r="C52" s="33">
        <v>45038</v>
      </c>
      <c r="D52" s="25">
        <f t="shared" si="1"/>
        <v>7</v>
      </c>
      <c r="E52" s="25">
        <v>2</v>
      </c>
      <c r="F52" s="25">
        <v>201</v>
      </c>
      <c r="G52" s="25">
        <v>350</v>
      </c>
      <c r="H52" s="25">
        <v>332</v>
      </c>
      <c r="I52" s="25">
        <v>0</v>
      </c>
      <c r="J52" s="25">
        <v>350</v>
      </c>
      <c r="K52" s="25">
        <v>18</v>
      </c>
      <c r="L52" s="25">
        <v>0</v>
      </c>
      <c r="M52" s="25">
        <v>312</v>
      </c>
      <c r="N52" s="25">
        <f t="shared" si="2"/>
        <v>20</v>
      </c>
      <c r="O52" s="25">
        <f t="shared" si="3"/>
        <v>18</v>
      </c>
      <c r="P52" s="34">
        <f t="shared" si="4"/>
        <v>0.93975903614457834</v>
      </c>
      <c r="Q52" s="25">
        <f>M52*'Other Lists'!$H$15</f>
        <v>22152</v>
      </c>
      <c r="R52" s="25">
        <f>(VLOOKUP(F52,'Other Lists'!$B$12:$N$15,5,0)+VLOOKUP(F52,'Other Lists'!$B$12:$N$15,6,0))*G52</f>
        <v>17185</v>
      </c>
      <c r="S52" s="25">
        <f t="shared" si="15"/>
        <v>4967</v>
      </c>
      <c r="T52" s="25">
        <f>VLOOKUP(F52,'Other Lists'!$B$12:$N$15,7,TRUE)*N52</f>
        <v>1420</v>
      </c>
      <c r="U52" s="25">
        <v>5</v>
      </c>
      <c r="V52" s="25">
        <v>0</v>
      </c>
      <c r="W52" s="25">
        <v>3</v>
      </c>
      <c r="X52" s="25">
        <f t="shared" si="5"/>
        <v>2</v>
      </c>
      <c r="Y52" s="25">
        <f>VLOOKUP(1,'Other Lists'!$B$27:$H$32,7,TRUE)*V52*7</f>
        <v>0</v>
      </c>
      <c r="Z52" s="25">
        <f>VLOOKUP(4,'Other Lists'!$B$27:$H$32,7,TRUE)*W52*7</f>
        <v>737.10000000000014</v>
      </c>
      <c r="AA52" s="25">
        <f>VLOOKUP(3,'Other Lists'!$B$27:$H$32,7,TRUE)*X52*7</f>
        <v>453.59999999999997</v>
      </c>
      <c r="AB52" s="25">
        <f t="shared" si="6"/>
        <v>1190.7</v>
      </c>
      <c r="AC52" s="26">
        <f t="shared" si="7"/>
        <v>1190.7</v>
      </c>
      <c r="AE52" s="24">
        <v>105</v>
      </c>
      <c r="AF52" s="25">
        <v>173</v>
      </c>
      <c r="AG52" s="25">
        <v>173</v>
      </c>
      <c r="AH52" s="25">
        <v>0</v>
      </c>
      <c r="AI52" s="25">
        <v>189</v>
      </c>
      <c r="AJ52" s="25">
        <v>0</v>
      </c>
      <c r="AK52" s="25">
        <v>0</v>
      </c>
      <c r="AL52" s="25">
        <v>167</v>
      </c>
      <c r="AM52" s="25">
        <f t="shared" si="8"/>
        <v>6</v>
      </c>
      <c r="AN52" s="25">
        <f t="shared" si="9"/>
        <v>0</v>
      </c>
      <c r="AO52" s="34">
        <f t="shared" si="10"/>
        <v>0.96531791907514453</v>
      </c>
      <c r="AP52" s="25">
        <v>7</v>
      </c>
      <c r="AQ52" s="25">
        <v>7</v>
      </c>
      <c r="AR52" s="25">
        <v>0</v>
      </c>
      <c r="AS52" s="25">
        <v>4</v>
      </c>
      <c r="AT52" s="25">
        <f t="shared" si="11"/>
        <v>3</v>
      </c>
      <c r="AU52" s="25">
        <f>VLOOKUP(1,'Other Lists'!$B$27:$H$32,7,TRUE)*AR52*7</f>
        <v>0</v>
      </c>
      <c r="AV52" s="25">
        <f>VLOOKUP(4,'Other Lists'!$B$27:$H$32,7,TRUE)*AS52*7</f>
        <v>982.80000000000007</v>
      </c>
      <c r="AW52" s="25">
        <f>VLOOKUP(2,'Other Lists'!$B$27:$H$32,7,TRUE)*AT52*7</f>
        <v>623.69999999999993</v>
      </c>
      <c r="AX52" s="25">
        <f t="shared" si="12"/>
        <v>1606.5</v>
      </c>
      <c r="AY52" s="26">
        <f t="shared" si="13"/>
        <v>1606.5</v>
      </c>
      <c r="BA52">
        <v>2</v>
      </c>
      <c r="BB52">
        <v>2</v>
      </c>
      <c r="BC52">
        <f>VLOOKUP(5,'Other Lists'!$B$27:$H$32,7,TRUE)*BA52*7</f>
        <v>567</v>
      </c>
      <c r="BD52">
        <f>VLOOKUP(6,'Other Lists'!$B$27:$H$32,7,TRUE)*BB52*7</f>
        <v>567</v>
      </c>
      <c r="BE52">
        <f t="shared" si="14"/>
        <v>3931.2</v>
      </c>
    </row>
    <row r="53" spans="2:57" x14ac:dyDescent="0.3">
      <c r="B53" s="24">
        <v>1025</v>
      </c>
      <c r="C53" s="33">
        <v>45039</v>
      </c>
      <c r="D53" s="25">
        <f t="shared" si="1"/>
        <v>1</v>
      </c>
      <c r="E53" s="25">
        <v>2</v>
      </c>
      <c r="F53" s="25">
        <v>201</v>
      </c>
      <c r="G53" s="25">
        <v>140</v>
      </c>
      <c r="H53" s="25">
        <v>134</v>
      </c>
      <c r="I53" s="25">
        <v>0</v>
      </c>
      <c r="J53" s="25">
        <v>140</v>
      </c>
      <c r="K53" s="25">
        <v>6</v>
      </c>
      <c r="L53" s="25">
        <v>0</v>
      </c>
      <c r="M53" s="25">
        <v>125</v>
      </c>
      <c r="N53" s="25">
        <f t="shared" si="2"/>
        <v>9</v>
      </c>
      <c r="O53" s="25">
        <f t="shared" si="3"/>
        <v>6</v>
      </c>
      <c r="P53" s="34">
        <f t="shared" si="4"/>
        <v>0.93283582089552242</v>
      </c>
      <c r="Q53" s="25">
        <f>M53*'Other Lists'!$H$15</f>
        <v>8875</v>
      </c>
      <c r="R53" s="25">
        <f>(VLOOKUP(F53,'Other Lists'!$B$12:$N$15,5,0)+VLOOKUP(F53,'Other Lists'!$B$12:$N$15,6,0))*G53</f>
        <v>6874</v>
      </c>
      <c r="S53" s="25">
        <f t="shared" si="15"/>
        <v>2001</v>
      </c>
      <c r="T53" s="25">
        <f>VLOOKUP(F53,'Other Lists'!$B$12:$N$15,7,TRUE)*N53</f>
        <v>639</v>
      </c>
      <c r="U53" s="25">
        <v>2</v>
      </c>
      <c r="V53" s="25">
        <v>0</v>
      </c>
      <c r="W53" s="25">
        <v>1</v>
      </c>
      <c r="X53" s="25">
        <f t="shared" si="5"/>
        <v>1</v>
      </c>
      <c r="Y53" s="25">
        <f>VLOOKUP(1,'Other Lists'!$B$27:$H$32,7,TRUE)*V53*7</f>
        <v>0</v>
      </c>
      <c r="Z53" s="25">
        <f>VLOOKUP(4,'Other Lists'!$B$27:$H$32,7,TRUE)*W53*7</f>
        <v>245.70000000000002</v>
      </c>
      <c r="AA53" s="25">
        <f>VLOOKUP(3,'Other Lists'!$B$27:$H$32,7,TRUE)*X53*7</f>
        <v>226.79999999999998</v>
      </c>
      <c r="AB53" s="25">
        <f t="shared" si="6"/>
        <v>472.5</v>
      </c>
      <c r="AC53" s="26">
        <f t="shared" si="7"/>
        <v>472.5</v>
      </c>
      <c r="AE53" s="24">
        <v>105</v>
      </c>
      <c r="AF53" s="25">
        <v>90</v>
      </c>
      <c r="AG53" s="25">
        <v>85</v>
      </c>
      <c r="AH53" s="25">
        <v>0</v>
      </c>
      <c r="AI53" s="25">
        <v>81</v>
      </c>
      <c r="AJ53" s="25">
        <v>5</v>
      </c>
      <c r="AK53" s="25">
        <v>0</v>
      </c>
      <c r="AL53" s="25">
        <v>80</v>
      </c>
      <c r="AM53" s="25">
        <f t="shared" si="8"/>
        <v>5</v>
      </c>
      <c r="AN53" s="25">
        <f t="shared" si="9"/>
        <v>5</v>
      </c>
      <c r="AO53" s="34">
        <f t="shared" si="10"/>
        <v>0.94117647058823528</v>
      </c>
      <c r="AP53" s="25">
        <v>3</v>
      </c>
      <c r="AQ53" s="25">
        <v>3</v>
      </c>
      <c r="AR53" s="25">
        <v>0</v>
      </c>
      <c r="AS53" s="25">
        <v>1</v>
      </c>
      <c r="AT53" s="25">
        <f t="shared" si="11"/>
        <v>2</v>
      </c>
      <c r="AU53" s="25">
        <f>VLOOKUP(1,'Other Lists'!$B$27:$H$32,7,TRUE)*AR53*7</f>
        <v>0</v>
      </c>
      <c r="AV53" s="25">
        <f>VLOOKUP(4,'Other Lists'!$B$27:$H$32,7,TRUE)*AS53*7</f>
        <v>245.70000000000002</v>
      </c>
      <c r="AW53" s="25">
        <f>VLOOKUP(2,'Other Lists'!$B$27:$H$32,7,TRUE)*AT53*7</f>
        <v>415.8</v>
      </c>
      <c r="AX53" s="25">
        <f t="shared" si="12"/>
        <v>661.5</v>
      </c>
      <c r="AY53" s="26">
        <f t="shared" si="13"/>
        <v>661.5</v>
      </c>
      <c r="BA53">
        <v>1</v>
      </c>
      <c r="BB53">
        <v>1</v>
      </c>
      <c r="BC53">
        <f>VLOOKUP(5,'Other Lists'!$B$27:$H$32,7,TRUE)*BA53*7</f>
        <v>283.5</v>
      </c>
      <c r="BD53">
        <f>VLOOKUP(6,'Other Lists'!$B$27:$H$32,7,TRUE)*BB53*7</f>
        <v>283.5</v>
      </c>
      <c r="BE53">
        <f t="shared" si="14"/>
        <v>1701</v>
      </c>
    </row>
    <row r="54" spans="2:57" x14ac:dyDescent="0.3">
      <c r="B54" s="24">
        <v>1026</v>
      </c>
      <c r="C54" s="33">
        <v>45040</v>
      </c>
      <c r="D54" s="25">
        <f t="shared" si="1"/>
        <v>2</v>
      </c>
      <c r="E54" s="25">
        <v>2</v>
      </c>
      <c r="F54" s="25">
        <v>201</v>
      </c>
      <c r="G54" s="25">
        <v>124</v>
      </c>
      <c r="H54" s="25">
        <v>124</v>
      </c>
      <c r="I54" s="25">
        <v>0</v>
      </c>
      <c r="J54" s="25">
        <v>140</v>
      </c>
      <c r="K54" s="25">
        <v>0</v>
      </c>
      <c r="L54" s="25">
        <v>0</v>
      </c>
      <c r="M54" s="25">
        <v>116</v>
      </c>
      <c r="N54" s="25">
        <f t="shared" si="2"/>
        <v>8</v>
      </c>
      <c r="O54" s="25">
        <f t="shared" si="3"/>
        <v>0</v>
      </c>
      <c r="P54" s="34">
        <f t="shared" si="4"/>
        <v>0.93548387096774188</v>
      </c>
      <c r="Q54" s="25">
        <f>M54*'Other Lists'!$H$15</f>
        <v>8236</v>
      </c>
      <c r="R54" s="25">
        <f>(VLOOKUP(F54,'Other Lists'!$B$12:$N$15,5,0)+VLOOKUP(F54,'Other Lists'!$B$12:$N$15,6,0))*G54</f>
        <v>6088.4000000000005</v>
      </c>
      <c r="S54" s="25">
        <f t="shared" si="15"/>
        <v>2147.5999999999995</v>
      </c>
      <c r="T54" s="25">
        <f>VLOOKUP(F54,'Other Lists'!$B$12:$N$15,7,TRUE)*N54</f>
        <v>568</v>
      </c>
      <c r="U54" s="25">
        <v>2</v>
      </c>
      <c r="V54" s="25">
        <v>0</v>
      </c>
      <c r="W54" s="25">
        <v>1</v>
      </c>
      <c r="X54" s="25">
        <f t="shared" si="5"/>
        <v>1</v>
      </c>
      <c r="Y54" s="25">
        <f>VLOOKUP(1,'Other Lists'!$B$27:$H$32,7,TRUE)*V54*7</f>
        <v>0</v>
      </c>
      <c r="Z54" s="25">
        <f>VLOOKUP(4,'Other Lists'!$B$27:$H$32,7,TRUE)*W54*7</f>
        <v>245.70000000000002</v>
      </c>
      <c r="AA54" s="25">
        <f>VLOOKUP(3,'Other Lists'!$B$27:$H$32,7,TRUE)*X54*7</f>
        <v>226.79999999999998</v>
      </c>
      <c r="AB54" s="25">
        <f t="shared" si="6"/>
        <v>472.5</v>
      </c>
      <c r="AC54" s="26">
        <f t="shared" si="7"/>
        <v>472.5</v>
      </c>
      <c r="AE54" s="24">
        <v>105</v>
      </c>
      <c r="AF54" s="25">
        <v>89</v>
      </c>
      <c r="AG54" s="25">
        <v>84</v>
      </c>
      <c r="AH54" s="25">
        <v>0</v>
      </c>
      <c r="AI54" s="25">
        <v>81</v>
      </c>
      <c r="AJ54" s="25">
        <v>5</v>
      </c>
      <c r="AK54" s="25">
        <v>0</v>
      </c>
      <c r="AL54" s="25">
        <v>79</v>
      </c>
      <c r="AM54" s="25">
        <f t="shared" si="8"/>
        <v>5</v>
      </c>
      <c r="AN54" s="25">
        <f t="shared" si="9"/>
        <v>5</v>
      </c>
      <c r="AO54" s="34">
        <f t="shared" si="10"/>
        <v>0.94047619047619047</v>
      </c>
      <c r="AP54" s="25">
        <v>3</v>
      </c>
      <c r="AQ54" s="25">
        <v>3</v>
      </c>
      <c r="AR54" s="25">
        <v>0</v>
      </c>
      <c r="AS54" s="25">
        <v>1</v>
      </c>
      <c r="AT54" s="25">
        <f t="shared" si="11"/>
        <v>2</v>
      </c>
      <c r="AU54" s="25">
        <f>VLOOKUP(1,'Other Lists'!$B$27:$H$32,7,TRUE)*AR54*7</f>
        <v>0</v>
      </c>
      <c r="AV54" s="25">
        <f>VLOOKUP(4,'Other Lists'!$B$27:$H$32,7,TRUE)*AS54*7</f>
        <v>245.70000000000002</v>
      </c>
      <c r="AW54" s="25">
        <f>VLOOKUP(2,'Other Lists'!$B$27:$H$32,7,TRUE)*AT54*7</f>
        <v>415.8</v>
      </c>
      <c r="AX54" s="25">
        <f t="shared" si="12"/>
        <v>661.5</v>
      </c>
      <c r="AY54" s="26">
        <f t="shared" si="13"/>
        <v>661.5</v>
      </c>
      <c r="BA54">
        <v>1</v>
      </c>
      <c r="BB54">
        <v>1</v>
      </c>
      <c r="BC54">
        <f>VLOOKUP(5,'Other Lists'!$B$27:$H$32,7,TRUE)*BA54*7</f>
        <v>283.5</v>
      </c>
      <c r="BD54">
        <f>VLOOKUP(6,'Other Lists'!$B$27:$H$32,7,TRUE)*BB54*7</f>
        <v>283.5</v>
      </c>
      <c r="BE54">
        <f t="shared" si="14"/>
        <v>1701</v>
      </c>
    </row>
    <row r="55" spans="2:57" x14ac:dyDescent="0.3">
      <c r="B55" s="24">
        <v>1027</v>
      </c>
      <c r="C55" s="33">
        <v>45041</v>
      </c>
      <c r="D55" s="25">
        <f t="shared" si="1"/>
        <v>3</v>
      </c>
      <c r="E55" s="25">
        <v>2</v>
      </c>
      <c r="F55" s="25">
        <v>119</v>
      </c>
      <c r="G55" s="25">
        <v>822</v>
      </c>
      <c r="H55" s="25">
        <v>822</v>
      </c>
      <c r="I55" s="25">
        <v>0</v>
      </c>
      <c r="J55" s="25">
        <v>874.99999999999989</v>
      </c>
      <c r="K55" s="25">
        <v>0</v>
      </c>
      <c r="L55" s="25">
        <v>0</v>
      </c>
      <c r="M55" s="25">
        <v>805</v>
      </c>
      <c r="N55" s="25">
        <f t="shared" si="2"/>
        <v>17</v>
      </c>
      <c r="O55" s="25">
        <f t="shared" si="3"/>
        <v>0</v>
      </c>
      <c r="P55" s="34">
        <f t="shared" si="4"/>
        <v>0.97931873479318732</v>
      </c>
      <c r="Q55" s="25">
        <f>M55*'Other Lists'!$H$14</f>
        <v>25760</v>
      </c>
      <c r="R55" s="25">
        <f>(VLOOKUP(F55,'Other Lists'!$B$12:$N$15,5,0)+VLOOKUP(F55,'Other Lists'!$B$12:$N$15,6,0))*G55</f>
        <v>23673.600000000002</v>
      </c>
      <c r="S55" s="25">
        <f t="shared" si="15"/>
        <v>2086.3999999999978</v>
      </c>
      <c r="T55" s="25">
        <f>VLOOKUP(F55,'Other Lists'!$B$12:$N$15,7,TRUE)*N55</f>
        <v>544</v>
      </c>
      <c r="U55" s="25">
        <v>5</v>
      </c>
      <c r="V55" s="25">
        <v>0</v>
      </c>
      <c r="W55" s="25">
        <v>3</v>
      </c>
      <c r="X55" s="25">
        <f t="shared" si="5"/>
        <v>2</v>
      </c>
      <c r="Y55" s="25">
        <f>VLOOKUP(1,'Other Lists'!$B$27:$H$32,7,TRUE)*V55*7</f>
        <v>0</v>
      </c>
      <c r="Z55" s="25">
        <f>VLOOKUP(4,'Other Lists'!$B$27:$H$32,7,TRUE)*W55*7</f>
        <v>737.10000000000014</v>
      </c>
      <c r="AA55" s="25">
        <f>VLOOKUP(3,'Other Lists'!$B$27:$H$32,7,TRUE)*X55*7</f>
        <v>453.59999999999997</v>
      </c>
      <c r="AB55" s="25">
        <f t="shared" si="6"/>
        <v>1190.7</v>
      </c>
      <c r="AC55" s="26">
        <f t="shared" si="7"/>
        <v>1190.7</v>
      </c>
      <c r="AE55" s="24">
        <v>105</v>
      </c>
      <c r="AF55" s="25">
        <v>179</v>
      </c>
      <c r="AG55" s="25">
        <v>175</v>
      </c>
      <c r="AH55" s="25">
        <v>0</v>
      </c>
      <c r="AI55" s="25">
        <v>189</v>
      </c>
      <c r="AJ55" s="25">
        <v>4</v>
      </c>
      <c r="AK55" s="25">
        <v>0</v>
      </c>
      <c r="AL55" s="25">
        <v>166</v>
      </c>
      <c r="AM55" s="25">
        <f t="shared" si="8"/>
        <v>9</v>
      </c>
      <c r="AN55" s="25">
        <f t="shared" si="9"/>
        <v>4</v>
      </c>
      <c r="AO55" s="34">
        <f t="shared" si="10"/>
        <v>0.94857142857142862</v>
      </c>
      <c r="AP55" s="25">
        <v>7</v>
      </c>
      <c r="AQ55" s="25">
        <v>7</v>
      </c>
      <c r="AR55" s="25">
        <v>1</v>
      </c>
      <c r="AS55" s="25">
        <v>3</v>
      </c>
      <c r="AT55" s="25">
        <f t="shared" si="11"/>
        <v>3</v>
      </c>
      <c r="AU55" s="25">
        <f>VLOOKUP(1,'Other Lists'!$B$27:$H$32,7,TRUE)*AR55*7</f>
        <v>170.1</v>
      </c>
      <c r="AV55" s="25">
        <f>VLOOKUP(4,'Other Lists'!$B$27:$H$32,7,TRUE)*AS55*7</f>
        <v>737.10000000000014</v>
      </c>
      <c r="AW55" s="25">
        <f>VLOOKUP(2,'Other Lists'!$B$27:$H$32,7,TRUE)*AT55*7</f>
        <v>623.69999999999993</v>
      </c>
      <c r="AX55" s="25">
        <f t="shared" si="12"/>
        <v>1530.9</v>
      </c>
      <c r="AY55" s="26">
        <f t="shared" si="13"/>
        <v>1530.9</v>
      </c>
      <c r="BA55">
        <v>2</v>
      </c>
      <c r="BB55">
        <v>2</v>
      </c>
      <c r="BC55">
        <f>VLOOKUP(5,'Other Lists'!$B$27:$H$32,7,TRUE)*BA55*7</f>
        <v>567</v>
      </c>
      <c r="BD55">
        <f>VLOOKUP(6,'Other Lists'!$B$27:$H$32,7,TRUE)*BB55*7</f>
        <v>567</v>
      </c>
      <c r="BE55">
        <f t="shared" si="14"/>
        <v>3855.6000000000004</v>
      </c>
    </row>
    <row r="56" spans="2:57" x14ac:dyDescent="0.3">
      <c r="B56" s="24">
        <v>1028</v>
      </c>
      <c r="C56" s="33">
        <v>45042</v>
      </c>
      <c r="D56" s="25">
        <f t="shared" si="1"/>
        <v>4</v>
      </c>
      <c r="E56" s="25">
        <v>2</v>
      </c>
      <c r="F56" s="25">
        <v>119</v>
      </c>
      <c r="G56" s="25">
        <v>717</v>
      </c>
      <c r="H56" s="25">
        <v>717</v>
      </c>
      <c r="I56" s="25">
        <v>0</v>
      </c>
      <c r="J56" s="25">
        <v>874.99999999999989</v>
      </c>
      <c r="K56" s="25">
        <v>0</v>
      </c>
      <c r="L56" s="25">
        <v>0</v>
      </c>
      <c r="M56" s="25">
        <v>702</v>
      </c>
      <c r="N56" s="25">
        <f t="shared" si="2"/>
        <v>15</v>
      </c>
      <c r="O56" s="25">
        <f t="shared" si="3"/>
        <v>0</v>
      </c>
      <c r="P56" s="34">
        <f t="shared" si="4"/>
        <v>0.97907949790794979</v>
      </c>
      <c r="Q56" s="25">
        <f>M56*'Other Lists'!$H$14</f>
        <v>22464</v>
      </c>
      <c r="R56" s="25">
        <f>(VLOOKUP(F56,'Other Lists'!$B$12:$N$15,5,0)+VLOOKUP(F56,'Other Lists'!$B$12:$N$15,6,0))*G56</f>
        <v>20649.600000000002</v>
      </c>
      <c r="S56" s="25">
        <f t="shared" si="15"/>
        <v>1814.3999999999978</v>
      </c>
      <c r="T56" s="25">
        <f>VLOOKUP(F56,'Other Lists'!$B$12:$N$15,7,TRUE)*N56</f>
        <v>480</v>
      </c>
      <c r="U56" s="25">
        <v>4</v>
      </c>
      <c r="V56" s="25">
        <v>0</v>
      </c>
      <c r="W56" s="25">
        <v>3</v>
      </c>
      <c r="X56" s="25">
        <f t="shared" si="5"/>
        <v>1</v>
      </c>
      <c r="Y56" s="25">
        <f>VLOOKUP(1,'Other Lists'!$B$27:$H$32,7,TRUE)*V56*7</f>
        <v>0</v>
      </c>
      <c r="Z56" s="25">
        <f>VLOOKUP(4,'Other Lists'!$B$27:$H$32,7,TRUE)*W56*7</f>
        <v>737.10000000000014</v>
      </c>
      <c r="AA56" s="25">
        <f>VLOOKUP(3,'Other Lists'!$B$27:$H$32,7,TRUE)*X56*7</f>
        <v>226.79999999999998</v>
      </c>
      <c r="AB56" s="25">
        <f t="shared" si="6"/>
        <v>963.90000000000009</v>
      </c>
      <c r="AC56" s="26">
        <f t="shared" si="7"/>
        <v>963.90000000000009</v>
      </c>
      <c r="AE56" s="24">
        <v>105</v>
      </c>
      <c r="AF56" s="25">
        <v>166</v>
      </c>
      <c r="AG56" s="25">
        <v>166</v>
      </c>
      <c r="AH56" s="25">
        <v>0</v>
      </c>
      <c r="AI56" s="25">
        <v>189</v>
      </c>
      <c r="AJ56" s="25">
        <v>0</v>
      </c>
      <c r="AK56" s="25">
        <v>0</v>
      </c>
      <c r="AL56" s="25">
        <v>162</v>
      </c>
      <c r="AM56" s="25">
        <f t="shared" si="8"/>
        <v>4</v>
      </c>
      <c r="AN56" s="25">
        <f t="shared" si="9"/>
        <v>0</v>
      </c>
      <c r="AO56" s="34">
        <f t="shared" si="10"/>
        <v>0.97590361445783136</v>
      </c>
      <c r="AP56" s="25">
        <v>7</v>
      </c>
      <c r="AQ56" s="25">
        <v>7</v>
      </c>
      <c r="AR56" s="25">
        <v>1</v>
      </c>
      <c r="AS56" s="25">
        <v>3</v>
      </c>
      <c r="AT56" s="25">
        <f t="shared" si="11"/>
        <v>3</v>
      </c>
      <c r="AU56" s="25">
        <f>VLOOKUP(1,'Other Lists'!$B$27:$H$32,7,TRUE)*AR56*7</f>
        <v>170.1</v>
      </c>
      <c r="AV56" s="25">
        <f>VLOOKUP(4,'Other Lists'!$B$27:$H$32,7,TRUE)*AS56*7</f>
        <v>737.10000000000014</v>
      </c>
      <c r="AW56" s="25">
        <f>VLOOKUP(2,'Other Lists'!$B$27:$H$32,7,TRUE)*AT56*7</f>
        <v>623.69999999999993</v>
      </c>
      <c r="AX56" s="25">
        <f t="shared" si="12"/>
        <v>1530.9</v>
      </c>
      <c r="AY56" s="26">
        <f t="shared" si="13"/>
        <v>1530.9</v>
      </c>
      <c r="BA56">
        <v>2</v>
      </c>
      <c r="BB56">
        <v>2</v>
      </c>
      <c r="BC56">
        <f>VLOOKUP(5,'Other Lists'!$B$27:$H$32,7,TRUE)*BA56*7</f>
        <v>567</v>
      </c>
      <c r="BD56">
        <f>VLOOKUP(6,'Other Lists'!$B$27:$H$32,7,TRUE)*BB56*7</f>
        <v>567</v>
      </c>
      <c r="BE56">
        <f t="shared" si="14"/>
        <v>3628.8</v>
      </c>
    </row>
    <row r="57" spans="2:57" x14ac:dyDescent="0.3">
      <c r="B57" s="24">
        <v>1029</v>
      </c>
      <c r="C57" s="33">
        <v>45043</v>
      </c>
      <c r="D57" s="25">
        <f t="shared" si="1"/>
        <v>5</v>
      </c>
      <c r="E57" s="25">
        <v>2</v>
      </c>
      <c r="F57" s="25">
        <v>201</v>
      </c>
      <c r="G57" s="25">
        <v>346</v>
      </c>
      <c r="H57" s="25">
        <v>332</v>
      </c>
      <c r="I57" s="25">
        <v>0</v>
      </c>
      <c r="J57" s="25">
        <v>350</v>
      </c>
      <c r="K57" s="25">
        <v>14</v>
      </c>
      <c r="L57" s="25">
        <v>0</v>
      </c>
      <c r="M57" s="25">
        <v>318</v>
      </c>
      <c r="N57" s="25">
        <f t="shared" si="2"/>
        <v>14</v>
      </c>
      <c r="O57" s="25">
        <f t="shared" si="3"/>
        <v>14</v>
      </c>
      <c r="P57" s="34">
        <f t="shared" si="4"/>
        <v>0.95783132530120485</v>
      </c>
      <c r="Q57" s="25">
        <f>M57*'Other Lists'!$H$15</f>
        <v>22578</v>
      </c>
      <c r="R57" s="25">
        <f>(VLOOKUP(F57,'Other Lists'!$B$12:$N$15,5,0)+VLOOKUP(F57,'Other Lists'!$B$12:$N$15,6,0))*G57</f>
        <v>16988.600000000002</v>
      </c>
      <c r="S57" s="25">
        <f t="shared" si="15"/>
        <v>5589.3999999999978</v>
      </c>
      <c r="T57" s="25">
        <f>VLOOKUP(F57,'Other Lists'!$B$12:$N$15,7,TRUE)*N57</f>
        <v>994</v>
      </c>
      <c r="U57" s="25">
        <v>5</v>
      </c>
      <c r="V57" s="25">
        <v>0</v>
      </c>
      <c r="W57" s="25">
        <v>3</v>
      </c>
      <c r="X57" s="25">
        <f t="shared" si="5"/>
        <v>2</v>
      </c>
      <c r="Y57" s="25">
        <f>VLOOKUP(1,'Other Lists'!$B$27:$H$32,7,TRUE)*V57*7</f>
        <v>0</v>
      </c>
      <c r="Z57" s="25">
        <f>VLOOKUP(4,'Other Lists'!$B$27:$H$32,7,TRUE)*W57*7</f>
        <v>737.10000000000014</v>
      </c>
      <c r="AA57" s="25">
        <f>VLOOKUP(3,'Other Lists'!$B$27:$H$32,7,TRUE)*X57*7</f>
        <v>453.59999999999997</v>
      </c>
      <c r="AB57" s="25">
        <f t="shared" si="6"/>
        <v>1190.7</v>
      </c>
      <c r="AC57" s="26">
        <f t="shared" si="7"/>
        <v>1190.7</v>
      </c>
      <c r="AE57" s="24">
        <v>105</v>
      </c>
      <c r="AF57" s="25">
        <v>171</v>
      </c>
      <c r="AG57" s="25">
        <v>171</v>
      </c>
      <c r="AH57" s="25">
        <v>0</v>
      </c>
      <c r="AI57" s="25">
        <v>189</v>
      </c>
      <c r="AJ57" s="25">
        <v>0</v>
      </c>
      <c r="AK57" s="25">
        <v>0</v>
      </c>
      <c r="AL57" s="25">
        <v>160</v>
      </c>
      <c r="AM57" s="25">
        <f t="shared" si="8"/>
        <v>11</v>
      </c>
      <c r="AN57" s="25">
        <f t="shared" si="9"/>
        <v>0</v>
      </c>
      <c r="AO57" s="34">
        <f t="shared" si="10"/>
        <v>0.93567251461988299</v>
      </c>
      <c r="AP57" s="25">
        <v>7</v>
      </c>
      <c r="AQ57" s="25">
        <v>7</v>
      </c>
      <c r="AR57" s="25">
        <v>1</v>
      </c>
      <c r="AS57" s="25">
        <v>4</v>
      </c>
      <c r="AT57" s="25">
        <f t="shared" si="11"/>
        <v>2</v>
      </c>
      <c r="AU57" s="25">
        <f>VLOOKUP(1,'Other Lists'!$B$27:$H$32,7,TRUE)*AR57*7</f>
        <v>170.1</v>
      </c>
      <c r="AV57" s="25">
        <f>VLOOKUP(4,'Other Lists'!$B$27:$H$32,7,TRUE)*AS57*7</f>
        <v>982.80000000000007</v>
      </c>
      <c r="AW57" s="25">
        <f>VLOOKUP(2,'Other Lists'!$B$27:$H$32,7,TRUE)*AT57*7</f>
        <v>415.8</v>
      </c>
      <c r="AX57" s="25">
        <f t="shared" si="12"/>
        <v>1568.7</v>
      </c>
      <c r="AY57" s="26">
        <f t="shared" si="13"/>
        <v>1568.7</v>
      </c>
      <c r="BA57">
        <v>2</v>
      </c>
      <c r="BB57">
        <v>2</v>
      </c>
      <c r="BC57">
        <f>VLOOKUP(5,'Other Lists'!$B$27:$H$32,7,TRUE)*BA57*7</f>
        <v>567</v>
      </c>
      <c r="BD57">
        <f>VLOOKUP(6,'Other Lists'!$B$27:$H$32,7,TRUE)*BB57*7</f>
        <v>567</v>
      </c>
      <c r="BE57">
        <f t="shared" si="14"/>
        <v>3893.3999999999996</v>
      </c>
    </row>
    <row r="58" spans="2:57" x14ac:dyDescent="0.3">
      <c r="B58" s="24">
        <v>1030</v>
      </c>
      <c r="C58" s="33">
        <v>45044</v>
      </c>
      <c r="D58" s="25">
        <f t="shared" si="1"/>
        <v>6</v>
      </c>
      <c r="E58" s="25">
        <v>2</v>
      </c>
      <c r="F58" s="25">
        <v>201</v>
      </c>
      <c r="G58" s="25">
        <v>301</v>
      </c>
      <c r="H58" s="25">
        <v>301</v>
      </c>
      <c r="I58" s="25">
        <v>0</v>
      </c>
      <c r="J58" s="25">
        <v>350</v>
      </c>
      <c r="K58" s="25">
        <v>0</v>
      </c>
      <c r="L58" s="25">
        <v>0</v>
      </c>
      <c r="M58" s="25">
        <v>291</v>
      </c>
      <c r="N58" s="25">
        <f t="shared" si="2"/>
        <v>10</v>
      </c>
      <c r="O58" s="25">
        <f t="shared" si="3"/>
        <v>0</v>
      </c>
      <c r="P58" s="34">
        <f t="shared" si="4"/>
        <v>0.96677740863787376</v>
      </c>
      <c r="Q58" s="25">
        <f>M58*'Other Lists'!$H$15</f>
        <v>20661</v>
      </c>
      <c r="R58" s="25">
        <f>(VLOOKUP(F58,'Other Lists'!$B$12:$N$15,5,0)+VLOOKUP(F58,'Other Lists'!$B$12:$N$15,6,0))*G58</f>
        <v>14779.1</v>
      </c>
      <c r="S58" s="25">
        <f t="shared" si="15"/>
        <v>5881.9</v>
      </c>
      <c r="T58" s="25">
        <f>VLOOKUP(F58,'Other Lists'!$B$12:$N$15,7,TRUE)*N58</f>
        <v>710</v>
      </c>
      <c r="U58" s="25">
        <v>5</v>
      </c>
      <c r="V58" s="25">
        <v>0</v>
      </c>
      <c r="W58" s="25">
        <v>4</v>
      </c>
      <c r="X58" s="25">
        <f t="shared" si="5"/>
        <v>1</v>
      </c>
      <c r="Y58" s="25">
        <f>VLOOKUP(1,'Other Lists'!$B$27:$H$32,7,TRUE)*V58*7</f>
        <v>0</v>
      </c>
      <c r="Z58" s="25">
        <f>VLOOKUP(4,'Other Lists'!$B$27:$H$32,7,TRUE)*W58*7</f>
        <v>982.80000000000007</v>
      </c>
      <c r="AA58" s="25">
        <f>VLOOKUP(3,'Other Lists'!$B$27:$H$32,7,TRUE)*X58*7</f>
        <v>226.79999999999998</v>
      </c>
      <c r="AB58" s="25">
        <f t="shared" si="6"/>
        <v>1209.6000000000001</v>
      </c>
      <c r="AC58" s="26">
        <f t="shared" si="7"/>
        <v>1209.6000000000001</v>
      </c>
      <c r="AE58" s="24">
        <v>105</v>
      </c>
      <c r="AF58" s="25">
        <v>168</v>
      </c>
      <c r="AG58" s="25">
        <v>168</v>
      </c>
      <c r="AH58" s="25">
        <v>0</v>
      </c>
      <c r="AI58" s="25">
        <v>189</v>
      </c>
      <c r="AJ58" s="25">
        <v>0</v>
      </c>
      <c r="AK58" s="25">
        <v>0</v>
      </c>
      <c r="AL58" s="25">
        <v>161</v>
      </c>
      <c r="AM58" s="25">
        <f t="shared" si="8"/>
        <v>7</v>
      </c>
      <c r="AN58" s="25">
        <f t="shared" si="9"/>
        <v>0</v>
      </c>
      <c r="AO58" s="34">
        <f t="shared" si="10"/>
        <v>0.95833333333333337</v>
      </c>
      <c r="AP58" s="25">
        <v>7</v>
      </c>
      <c r="AQ58" s="25">
        <v>7</v>
      </c>
      <c r="AR58" s="25">
        <v>0</v>
      </c>
      <c r="AS58" s="25">
        <v>3</v>
      </c>
      <c r="AT58" s="25">
        <f t="shared" si="11"/>
        <v>4</v>
      </c>
      <c r="AU58" s="25">
        <f>VLOOKUP(1,'Other Lists'!$B$27:$H$32,7,TRUE)*AR58*7</f>
        <v>0</v>
      </c>
      <c r="AV58" s="25">
        <f>VLOOKUP(4,'Other Lists'!$B$27:$H$32,7,TRUE)*AS58*7</f>
        <v>737.10000000000014</v>
      </c>
      <c r="AW58" s="25">
        <f>VLOOKUP(2,'Other Lists'!$B$27:$H$32,7,TRUE)*AT58*7</f>
        <v>831.6</v>
      </c>
      <c r="AX58" s="25">
        <f t="shared" si="12"/>
        <v>1568.7000000000003</v>
      </c>
      <c r="AY58" s="26">
        <f t="shared" si="13"/>
        <v>1568.7000000000003</v>
      </c>
      <c r="BA58">
        <v>2</v>
      </c>
      <c r="BB58">
        <v>2</v>
      </c>
      <c r="BC58">
        <f>VLOOKUP(5,'Other Lists'!$B$27:$H$32,7,TRUE)*BA58*7</f>
        <v>567</v>
      </c>
      <c r="BD58">
        <f>VLOOKUP(6,'Other Lists'!$B$27:$H$32,7,TRUE)*BB58*7</f>
        <v>567</v>
      </c>
      <c r="BE58">
        <f t="shared" si="14"/>
        <v>3912.3</v>
      </c>
    </row>
    <row r="59" spans="2:57" x14ac:dyDescent="0.3">
      <c r="B59" s="24">
        <v>1031</v>
      </c>
      <c r="C59" s="33">
        <v>45045</v>
      </c>
      <c r="D59" s="25">
        <f t="shared" si="1"/>
        <v>7</v>
      </c>
      <c r="E59" s="25">
        <v>2</v>
      </c>
      <c r="F59" s="25">
        <v>119</v>
      </c>
      <c r="G59" s="25">
        <v>761</v>
      </c>
      <c r="H59" s="25">
        <v>672</v>
      </c>
      <c r="I59" s="25">
        <v>0</v>
      </c>
      <c r="J59" s="25">
        <v>874.99999999999989</v>
      </c>
      <c r="K59" s="25">
        <v>89</v>
      </c>
      <c r="L59" s="25">
        <v>0</v>
      </c>
      <c r="M59" s="25">
        <v>658</v>
      </c>
      <c r="N59" s="25">
        <f t="shared" si="2"/>
        <v>14</v>
      </c>
      <c r="O59" s="25">
        <f t="shared" si="3"/>
        <v>89</v>
      </c>
      <c r="P59" s="34">
        <f t="shared" si="4"/>
        <v>0.97916666666666663</v>
      </c>
      <c r="Q59" s="25">
        <f>M59*'Other Lists'!$H$14</f>
        <v>21056</v>
      </c>
      <c r="R59" s="25">
        <f>(VLOOKUP(F59,'Other Lists'!$B$12:$N$15,5,0)+VLOOKUP(F59,'Other Lists'!$B$12:$N$15,6,0))*G59</f>
        <v>21916.799999999999</v>
      </c>
      <c r="S59" s="25">
        <f t="shared" si="15"/>
        <v>-860.79999999999927</v>
      </c>
      <c r="T59" s="25">
        <f>VLOOKUP(F59,'Other Lists'!$B$12:$N$15,7,TRUE)*N59</f>
        <v>448</v>
      </c>
      <c r="U59" s="25">
        <v>4</v>
      </c>
      <c r="V59" s="25">
        <v>0</v>
      </c>
      <c r="W59" s="25">
        <v>3</v>
      </c>
      <c r="X59" s="25">
        <f t="shared" si="5"/>
        <v>1</v>
      </c>
      <c r="Y59" s="25">
        <f>VLOOKUP(1,'Other Lists'!$B$27:$H$32,7,TRUE)*V59*7</f>
        <v>0</v>
      </c>
      <c r="Z59" s="25">
        <f>VLOOKUP(4,'Other Lists'!$B$27:$H$32,7,TRUE)*W59*7</f>
        <v>737.10000000000014</v>
      </c>
      <c r="AA59" s="25">
        <f>VLOOKUP(3,'Other Lists'!$B$27:$H$32,7,TRUE)*X59*7</f>
        <v>226.79999999999998</v>
      </c>
      <c r="AB59" s="25">
        <f t="shared" si="6"/>
        <v>963.90000000000009</v>
      </c>
      <c r="AC59" s="26">
        <f t="shared" si="7"/>
        <v>963.90000000000009</v>
      </c>
      <c r="AE59" s="24">
        <v>105</v>
      </c>
      <c r="AF59" s="25">
        <v>224</v>
      </c>
      <c r="AG59" s="25">
        <v>179</v>
      </c>
      <c r="AH59" s="25">
        <v>0</v>
      </c>
      <c r="AI59" s="25">
        <v>189</v>
      </c>
      <c r="AJ59" s="25">
        <v>45</v>
      </c>
      <c r="AK59" s="25">
        <v>0</v>
      </c>
      <c r="AL59" s="25">
        <v>166</v>
      </c>
      <c r="AM59" s="25">
        <f t="shared" si="8"/>
        <v>13</v>
      </c>
      <c r="AN59" s="25">
        <f t="shared" si="9"/>
        <v>45</v>
      </c>
      <c r="AO59" s="34">
        <f t="shared" si="10"/>
        <v>0.92737430167597767</v>
      </c>
      <c r="AP59" s="25">
        <v>7</v>
      </c>
      <c r="AQ59" s="25">
        <v>7</v>
      </c>
      <c r="AR59" s="25">
        <v>0</v>
      </c>
      <c r="AS59" s="25">
        <v>3</v>
      </c>
      <c r="AT59" s="25">
        <f t="shared" si="11"/>
        <v>4</v>
      </c>
      <c r="AU59" s="25">
        <f>VLOOKUP(1,'Other Lists'!$B$27:$H$32,7,TRUE)*AR59*7</f>
        <v>0</v>
      </c>
      <c r="AV59" s="25">
        <f>VLOOKUP(4,'Other Lists'!$B$27:$H$32,7,TRUE)*AS59*7</f>
        <v>737.10000000000014</v>
      </c>
      <c r="AW59" s="25">
        <f>VLOOKUP(2,'Other Lists'!$B$27:$H$32,7,TRUE)*AT59*7</f>
        <v>831.6</v>
      </c>
      <c r="AX59" s="25">
        <f t="shared" si="12"/>
        <v>1568.7000000000003</v>
      </c>
      <c r="AY59" s="26">
        <f t="shared" si="13"/>
        <v>1568.7000000000003</v>
      </c>
      <c r="BA59">
        <v>1</v>
      </c>
      <c r="BB59">
        <v>1</v>
      </c>
      <c r="BC59">
        <f>VLOOKUP(5,'Other Lists'!$B$27:$H$32,7,TRUE)*BA59*7</f>
        <v>283.5</v>
      </c>
      <c r="BD59">
        <f>VLOOKUP(6,'Other Lists'!$B$27:$H$32,7,TRUE)*BB59*7</f>
        <v>283.5</v>
      </c>
      <c r="BE59">
        <f t="shared" si="14"/>
        <v>3099.6000000000004</v>
      </c>
    </row>
    <row r="60" spans="2:57" x14ac:dyDescent="0.3">
      <c r="B60" s="24">
        <v>1032</v>
      </c>
      <c r="C60" s="33">
        <v>45046</v>
      </c>
      <c r="D60" s="25">
        <f t="shared" si="1"/>
        <v>1</v>
      </c>
      <c r="E60" s="25">
        <v>2</v>
      </c>
      <c r="F60" s="25">
        <v>201</v>
      </c>
      <c r="G60" s="25">
        <v>159</v>
      </c>
      <c r="H60" s="25">
        <v>138</v>
      </c>
      <c r="I60" s="25">
        <v>0</v>
      </c>
      <c r="J60" s="25">
        <v>140</v>
      </c>
      <c r="K60" s="25">
        <v>21</v>
      </c>
      <c r="L60" s="25">
        <v>0</v>
      </c>
      <c r="M60" s="25">
        <v>131</v>
      </c>
      <c r="N60" s="25">
        <f t="shared" si="2"/>
        <v>7</v>
      </c>
      <c r="O60" s="25">
        <f t="shared" si="3"/>
        <v>21</v>
      </c>
      <c r="P60" s="34">
        <f t="shared" si="4"/>
        <v>0.94927536231884058</v>
      </c>
      <c r="Q60" s="25">
        <f>M60*'Other Lists'!$H$15</f>
        <v>9301</v>
      </c>
      <c r="R60" s="25">
        <f>(VLOOKUP(F60,'Other Lists'!$B$12:$N$15,5,0)+VLOOKUP(F60,'Other Lists'!$B$12:$N$15,6,0))*G60</f>
        <v>7806.9000000000005</v>
      </c>
      <c r="S60" s="25">
        <f t="shared" si="15"/>
        <v>1494.0999999999995</v>
      </c>
      <c r="T60" s="25">
        <f>VLOOKUP(F60,'Other Lists'!$B$12:$N$15,7,TRUE)*N60</f>
        <v>497</v>
      </c>
      <c r="U60" s="25">
        <v>2</v>
      </c>
      <c r="V60" s="25">
        <v>0</v>
      </c>
      <c r="W60" s="25">
        <v>1</v>
      </c>
      <c r="X60" s="25">
        <f t="shared" si="5"/>
        <v>1</v>
      </c>
      <c r="Y60" s="25">
        <f>VLOOKUP(1,'Other Lists'!$B$27:$H$32,7,TRUE)*V60*7</f>
        <v>0</v>
      </c>
      <c r="Z60" s="25">
        <f>VLOOKUP(4,'Other Lists'!$B$27:$H$32,7,TRUE)*W60*7</f>
        <v>245.70000000000002</v>
      </c>
      <c r="AA60" s="25">
        <f>VLOOKUP(3,'Other Lists'!$B$27:$H$32,7,TRUE)*X60*7</f>
        <v>226.79999999999998</v>
      </c>
      <c r="AB60" s="25">
        <f t="shared" si="6"/>
        <v>472.5</v>
      </c>
      <c r="AC60" s="26">
        <f t="shared" si="7"/>
        <v>472.5</v>
      </c>
      <c r="AE60" s="24">
        <v>105</v>
      </c>
      <c r="AF60" s="25">
        <v>86</v>
      </c>
      <c r="AG60" s="25">
        <v>77</v>
      </c>
      <c r="AH60" s="25">
        <v>0</v>
      </c>
      <c r="AI60" s="25">
        <v>81</v>
      </c>
      <c r="AJ60" s="25">
        <v>9</v>
      </c>
      <c r="AK60" s="25">
        <v>0</v>
      </c>
      <c r="AL60" s="25">
        <v>73</v>
      </c>
      <c r="AM60" s="25">
        <f t="shared" si="8"/>
        <v>4</v>
      </c>
      <c r="AN60" s="25">
        <f t="shared" si="9"/>
        <v>9</v>
      </c>
      <c r="AO60" s="34">
        <f t="shared" si="10"/>
        <v>0.94805194805194803</v>
      </c>
      <c r="AP60" s="25">
        <v>3</v>
      </c>
      <c r="AQ60" s="25">
        <v>3</v>
      </c>
      <c r="AR60" s="25">
        <v>0</v>
      </c>
      <c r="AS60" s="25">
        <v>1</v>
      </c>
      <c r="AT60" s="25">
        <f t="shared" si="11"/>
        <v>2</v>
      </c>
      <c r="AU60" s="25">
        <f>VLOOKUP(1,'Other Lists'!$B$27:$H$32,7,TRUE)*AR60*7</f>
        <v>0</v>
      </c>
      <c r="AV60" s="25">
        <f>VLOOKUP(4,'Other Lists'!$B$27:$H$32,7,TRUE)*AS60*7</f>
        <v>245.70000000000002</v>
      </c>
      <c r="AW60" s="25">
        <f>VLOOKUP(2,'Other Lists'!$B$27:$H$32,7,TRUE)*AT60*7</f>
        <v>415.8</v>
      </c>
      <c r="AX60" s="25">
        <f t="shared" si="12"/>
        <v>661.5</v>
      </c>
      <c r="AY60" s="26">
        <f t="shared" si="13"/>
        <v>661.5</v>
      </c>
      <c r="BA60">
        <v>1</v>
      </c>
      <c r="BB60">
        <v>1</v>
      </c>
      <c r="BC60">
        <f>VLOOKUP(5,'Other Lists'!$B$27:$H$32,7,TRUE)*BA60*7</f>
        <v>283.5</v>
      </c>
      <c r="BD60">
        <f>VLOOKUP(6,'Other Lists'!$B$27:$H$32,7,TRUE)*BB60*7</f>
        <v>283.5</v>
      </c>
      <c r="BE60">
        <f t="shared" si="14"/>
        <v>1701</v>
      </c>
    </row>
    <row r="61" spans="2:57" x14ac:dyDescent="0.3">
      <c r="B61" s="24">
        <v>1033</v>
      </c>
      <c r="C61" s="33">
        <v>45047</v>
      </c>
      <c r="D61" s="25">
        <f t="shared" si="1"/>
        <v>2</v>
      </c>
      <c r="E61" s="25">
        <v>2</v>
      </c>
      <c r="F61" s="25">
        <v>119</v>
      </c>
      <c r="G61" s="25">
        <v>304</v>
      </c>
      <c r="H61" s="25">
        <v>304</v>
      </c>
      <c r="I61" s="25">
        <v>0</v>
      </c>
      <c r="J61" s="25">
        <v>349.99999999999994</v>
      </c>
      <c r="K61" s="25">
        <v>0</v>
      </c>
      <c r="L61" s="25">
        <v>0</v>
      </c>
      <c r="M61" s="25">
        <v>288</v>
      </c>
      <c r="N61" s="25">
        <f t="shared" si="2"/>
        <v>16</v>
      </c>
      <c r="O61" s="25">
        <f t="shared" si="3"/>
        <v>0</v>
      </c>
      <c r="P61" s="34">
        <f t="shared" si="4"/>
        <v>0.94736842105263153</v>
      </c>
      <c r="Q61" s="25">
        <f>M61*'Other Lists'!$H$14</f>
        <v>9216</v>
      </c>
      <c r="R61" s="25">
        <f>(VLOOKUP(F61,'Other Lists'!$B$12:$N$15,5,0)+VLOOKUP(F61,'Other Lists'!$B$12:$N$15,6,0))*G61</f>
        <v>8755.2000000000007</v>
      </c>
      <c r="S61" s="25">
        <f t="shared" si="15"/>
        <v>460.79999999999927</v>
      </c>
      <c r="T61" s="25">
        <f>VLOOKUP(F61,'Other Lists'!$B$12:$N$15,7,TRUE)*N61</f>
        <v>512</v>
      </c>
      <c r="U61" s="25">
        <v>2</v>
      </c>
      <c r="V61" s="25">
        <v>0</v>
      </c>
      <c r="W61" s="25">
        <v>1</v>
      </c>
      <c r="X61" s="25">
        <f t="shared" si="5"/>
        <v>1</v>
      </c>
      <c r="Y61" s="25">
        <f>VLOOKUP(1,'Other Lists'!$B$27:$H$32,7,TRUE)*V61*7</f>
        <v>0</v>
      </c>
      <c r="Z61" s="25">
        <f>VLOOKUP(4,'Other Lists'!$B$27:$H$32,7,TRUE)*W61*7</f>
        <v>245.70000000000002</v>
      </c>
      <c r="AA61" s="25">
        <f>VLOOKUP(3,'Other Lists'!$B$27:$H$32,7,TRUE)*X61*7</f>
        <v>226.79999999999998</v>
      </c>
      <c r="AB61" s="25">
        <f t="shared" si="6"/>
        <v>472.5</v>
      </c>
      <c r="AC61" s="26">
        <f t="shared" si="7"/>
        <v>472.5</v>
      </c>
      <c r="AE61" s="24">
        <v>105</v>
      </c>
      <c r="AF61" s="25">
        <v>87</v>
      </c>
      <c r="AG61" s="25">
        <v>79</v>
      </c>
      <c r="AH61" s="25">
        <v>0</v>
      </c>
      <c r="AI61" s="25">
        <v>81</v>
      </c>
      <c r="AJ61" s="25">
        <v>8</v>
      </c>
      <c r="AK61" s="25">
        <v>0</v>
      </c>
      <c r="AL61" s="25">
        <v>75</v>
      </c>
      <c r="AM61" s="25">
        <f t="shared" si="8"/>
        <v>4</v>
      </c>
      <c r="AN61" s="25">
        <f t="shared" si="9"/>
        <v>8</v>
      </c>
      <c r="AO61" s="34">
        <f t="shared" si="10"/>
        <v>0.94936708860759489</v>
      </c>
      <c r="AP61" s="25">
        <v>3</v>
      </c>
      <c r="AQ61" s="25">
        <v>3</v>
      </c>
      <c r="AR61" s="25">
        <v>0</v>
      </c>
      <c r="AS61" s="25">
        <v>1</v>
      </c>
      <c r="AT61" s="25">
        <f t="shared" si="11"/>
        <v>2</v>
      </c>
      <c r="AU61" s="25">
        <f>VLOOKUP(1,'Other Lists'!$B$27:$H$32,7,TRUE)*AR61*7</f>
        <v>0</v>
      </c>
      <c r="AV61" s="25">
        <f>VLOOKUP(4,'Other Lists'!$B$27:$H$32,7,TRUE)*AS61*7</f>
        <v>245.70000000000002</v>
      </c>
      <c r="AW61" s="25">
        <f>VLOOKUP(2,'Other Lists'!$B$27:$H$32,7,TRUE)*AT61*7</f>
        <v>415.8</v>
      </c>
      <c r="AX61" s="25">
        <f t="shared" si="12"/>
        <v>661.5</v>
      </c>
      <c r="AY61" s="26">
        <f t="shared" si="13"/>
        <v>661.5</v>
      </c>
      <c r="BA61">
        <v>1</v>
      </c>
      <c r="BB61">
        <v>1</v>
      </c>
      <c r="BC61">
        <f>VLOOKUP(5,'Other Lists'!$B$27:$H$32,7,TRUE)*BA61*7</f>
        <v>283.5</v>
      </c>
      <c r="BD61">
        <f>VLOOKUP(6,'Other Lists'!$B$27:$H$32,7,TRUE)*BB61*7</f>
        <v>283.5</v>
      </c>
      <c r="BE61">
        <f t="shared" si="14"/>
        <v>1701</v>
      </c>
    </row>
    <row r="62" spans="2:57" x14ac:dyDescent="0.3">
      <c r="B62" s="24">
        <v>1034</v>
      </c>
      <c r="C62" s="33">
        <v>45048</v>
      </c>
      <c r="D62" s="25">
        <f t="shared" si="1"/>
        <v>3</v>
      </c>
      <c r="E62" s="25">
        <v>2</v>
      </c>
      <c r="F62" s="25">
        <v>119</v>
      </c>
      <c r="G62" s="25">
        <v>840</v>
      </c>
      <c r="H62" s="25">
        <v>831</v>
      </c>
      <c r="I62" s="25">
        <v>0</v>
      </c>
      <c r="J62" s="25">
        <v>874.99999999999989</v>
      </c>
      <c r="K62" s="25">
        <v>9</v>
      </c>
      <c r="L62" s="25">
        <v>0</v>
      </c>
      <c r="M62" s="25">
        <v>797</v>
      </c>
      <c r="N62" s="25">
        <f t="shared" si="2"/>
        <v>34</v>
      </c>
      <c r="O62" s="25">
        <f t="shared" si="3"/>
        <v>9</v>
      </c>
      <c r="P62" s="34">
        <f t="shared" si="4"/>
        <v>0.95908543922984357</v>
      </c>
      <c r="Q62" s="25">
        <f>M62*'Other Lists'!$H$14</f>
        <v>25504</v>
      </c>
      <c r="R62" s="25">
        <f>(VLOOKUP(F62,'Other Lists'!$B$12:$N$15,5,0)+VLOOKUP(F62,'Other Lists'!$B$12:$N$15,6,0))*G62</f>
        <v>24192</v>
      </c>
      <c r="S62" s="25">
        <f t="shared" si="15"/>
        <v>1312</v>
      </c>
      <c r="T62" s="25">
        <f>VLOOKUP(F62,'Other Lists'!$B$12:$N$15,7,TRUE)*N62</f>
        <v>1088</v>
      </c>
      <c r="U62" s="25">
        <v>5</v>
      </c>
      <c r="V62" s="25">
        <v>0</v>
      </c>
      <c r="W62" s="25">
        <v>4</v>
      </c>
      <c r="X62" s="25">
        <f t="shared" si="5"/>
        <v>1</v>
      </c>
      <c r="Y62" s="25">
        <f>VLOOKUP(1,'Other Lists'!$B$27:$H$32,7,TRUE)*V62*7</f>
        <v>0</v>
      </c>
      <c r="Z62" s="25">
        <f>VLOOKUP(4,'Other Lists'!$B$27:$H$32,7,TRUE)*W62*7</f>
        <v>982.80000000000007</v>
      </c>
      <c r="AA62" s="25">
        <f>VLOOKUP(3,'Other Lists'!$B$27:$H$32,7,TRUE)*X62*7</f>
        <v>226.79999999999998</v>
      </c>
      <c r="AB62" s="25">
        <f t="shared" si="6"/>
        <v>1209.6000000000001</v>
      </c>
      <c r="AC62" s="26">
        <f t="shared" si="7"/>
        <v>1209.6000000000001</v>
      </c>
      <c r="AE62" s="24">
        <v>105</v>
      </c>
      <c r="AF62" s="25">
        <v>209</v>
      </c>
      <c r="AG62" s="25">
        <v>187</v>
      </c>
      <c r="AH62" s="25">
        <v>0</v>
      </c>
      <c r="AI62" s="25">
        <v>189</v>
      </c>
      <c r="AJ62" s="25">
        <v>22</v>
      </c>
      <c r="AK62" s="25">
        <v>0</v>
      </c>
      <c r="AL62" s="25">
        <v>183</v>
      </c>
      <c r="AM62" s="25">
        <f t="shared" si="8"/>
        <v>4</v>
      </c>
      <c r="AN62" s="25">
        <f t="shared" si="9"/>
        <v>22</v>
      </c>
      <c r="AO62" s="34">
        <f t="shared" si="10"/>
        <v>0.97860962566844922</v>
      </c>
      <c r="AP62" s="25">
        <v>7</v>
      </c>
      <c r="AQ62" s="25">
        <v>7</v>
      </c>
      <c r="AR62" s="25">
        <v>0</v>
      </c>
      <c r="AS62" s="25">
        <v>4</v>
      </c>
      <c r="AT62" s="25">
        <f t="shared" si="11"/>
        <v>3</v>
      </c>
      <c r="AU62" s="25">
        <f>VLOOKUP(1,'Other Lists'!$B$27:$H$32,7,TRUE)*AR62*7</f>
        <v>0</v>
      </c>
      <c r="AV62" s="25">
        <f>VLOOKUP(4,'Other Lists'!$B$27:$H$32,7,TRUE)*AS62*7</f>
        <v>982.80000000000007</v>
      </c>
      <c r="AW62" s="25">
        <f>VLOOKUP(2,'Other Lists'!$B$27:$H$32,7,TRUE)*AT62*7</f>
        <v>623.69999999999993</v>
      </c>
      <c r="AX62" s="25">
        <f t="shared" si="12"/>
        <v>1606.5</v>
      </c>
      <c r="AY62" s="26">
        <f t="shared" si="13"/>
        <v>1606.5</v>
      </c>
      <c r="BA62">
        <v>2</v>
      </c>
      <c r="BB62">
        <v>2</v>
      </c>
      <c r="BC62">
        <f>VLOOKUP(5,'Other Lists'!$B$27:$H$32,7,TRUE)*BA62*7</f>
        <v>567</v>
      </c>
      <c r="BD62">
        <f>VLOOKUP(6,'Other Lists'!$B$27:$H$32,7,TRUE)*BB62*7</f>
        <v>567</v>
      </c>
      <c r="BE62">
        <f t="shared" si="14"/>
        <v>3950.1000000000004</v>
      </c>
    </row>
    <row r="63" spans="2:57" x14ac:dyDescent="0.3">
      <c r="B63" s="24">
        <v>1035</v>
      </c>
      <c r="C63" s="33">
        <v>45049</v>
      </c>
      <c r="D63" s="25">
        <f t="shared" si="1"/>
        <v>4</v>
      </c>
      <c r="E63" s="25">
        <v>2</v>
      </c>
      <c r="F63" s="25">
        <v>119</v>
      </c>
      <c r="G63" s="25">
        <v>1050</v>
      </c>
      <c r="H63" s="25">
        <v>901</v>
      </c>
      <c r="I63" s="25">
        <v>0</v>
      </c>
      <c r="J63" s="25">
        <v>874.99999999999989</v>
      </c>
      <c r="K63" s="25">
        <v>149</v>
      </c>
      <c r="L63" s="25">
        <v>0</v>
      </c>
      <c r="M63" s="25">
        <v>837</v>
      </c>
      <c r="N63" s="25">
        <f t="shared" si="2"/>
        <v>64</v>
      </c>
      <c r="O63" s="25">
        <f t="shared" si="3"/>
        <v>149</v>
      </c>
      <c r="P63" s="34">
        <f t="shared" si="4"/>
        <v>0.9289678135405105</v>
      </c>
      <c r="Q63" s="25">
        <f>M63*'Other Lists'!$H$14</f>
        <v>26784</v>
      </c>
      <c r="R63" s="25">
        <f>(VLOOKUP(F63,'Other Lists'!$B$12:$N$15,5,0)+VLOOKUP(F63,'Other Lists'!$B$12:$N$15,6,0))*G63</f>
        <v>30240</v>
      </c>
      <c r="S63" s="25">
        <f t="shared" si="15"/>
        <v>-3456</v>
      </c>
      <c r="T63" s="25">
        <f>VLOOKUP(F63,'Other Lists'!$B$12:$N$15,7,TRUE)*N63</f>
        <v>2048</v>
      </c>
      <c r="U63" s="25">
        <v>5</v>
      </c>
      <c r="V63" s="25">
        <v>0</v>
      </c>
      <c r="W63" s="25">
        <v>3</v>
      </c>
      <c r="X63" s="25">
        <f t="shared" si="5"/>
        <v>2</v>
      </c>
      <c r="Y63" s="25">
        <f>VLOOKUP(1,'Other Lists'!$B$27:$H$32,7,TRUE)*V63*7</f>
        <v>0</v>
      </c>
      <c r="Z63" s="25">
        <f>VLOOKUP(4,'Other Lists'!$B$27:$H$32,7,TRUE)*W63*7</f>
        <v>737.10000000000014</v>
      </c>
      <c r="AA63" s="25">
        <f>VLOOKUP(3,'Other Lists'!$B$27:$H$32,7,TRUE)*X63*7</f>
        <v>453.59999999999997</v>
      </c>
      <c r="AB63" s="25">
        <f t="shared" si="6"/>
        <v>1190.7</v>
      </c>
      <c r="AC63" s="26">
        <f t="shared" si="7"/>
        <v>1190.7</v>
      </c>
      <c r="AE63" s="24">
        <v>105</v>
      </c>
      <c r="AF63" s="25">
        <v>196</v>
      </c>
      <c r="AG63" s="25">
        <v>189</v>
      </c>
      <c r="AH63" s="25">
        <v>0</v>
      </c>
      <c r="AI63" s="25">
        <v>189</v>
      </c>
      <c r="AJ63" s="25">
        <v>7</v>
      </c>
      <c r="AK63" s="25">
        <v>0</v>
      </c>
      <c r="AL63" s="25">
        <v>175</v>
      </c>
      <c r="AM63" s="25">
        <f t="shared" si="8"/>
        <v>14</v>
      </c>
      <c r="AN63" s="25">
        <f t="shared" si="9"/>
        <v>7</v>
      </c>
      <c r="AO63" s="34">
        <f t="shared" si="10"/>
        <v>0.92592592592592593</v>
      </c>
      <c r="AP63" s="25">
        <v>7</v>
      </c>
      <c r="AQ63" s="25">
        <v>7</v>
      </c>
      <c r="AR63" s="25">
        <v>1</v>
      </c>
      <c r="AS63" s="25">
        <v>3</v>
      </c>
      <c r="AT63" s="25">
        <f t="shared" si="11"/>
        <v>3</v>
      </c>
      <c r="AU63" s="25">
        <f>VLOOKUP(1,'Other Lists'!$B$27:$H$32,7,TRUE)*AR63*7</f>
        <v>170.1</v>
      </c>
      <c r="AV63" s="25">
        <f>VLOOKUP(4,'Other Lists'!$B$27:$H$32,7,TRUE)*AS63*7</f>
        <v>737.10000000000014</v>
      </c>
      <c r="AW63" s="25">
        <f>VLOOKUP(2,'Other Lists'!$B$27:$H$32,7,TRUE)*AT63*7</f>
        <v>623.69999999999993</v>
      </c>
      <c r="AX63" s="25">
        <f t="shared" si="12"/>
        <v>1530.9</v>
      </c>
      <c r="AY63" s="26">
        <f t="shared" si="13"/>
        <v>1530.9</v>
      </c>
      <c r="BA63">
        <v>2</v>
      </c>
      <c r="BB63">
        <v>2</v>
      </c>
      <c r="BC63">
        <f>VLOOKUP(5,'Other Lists'!$B$27:$H$32,7,TRUE)*BA63*7</f>
        <v>567</v>
      </c>
      <c r="BD63">
        <f>VLOOKUP(6,'Other Lists'!$B$27:$H$32,7,TRUE)*BB63*7</f>
        <v>567</v>
      </c>
      <c r="BE63">
        <f t="shared" si="14"/>
        <v>3855.6000000000004</v>
      </c>
    </row>
    <row r="64" spans="2:57" x14ac:dyDescent="0.3">
      <c r="B64" s="24">
        <v>1036</v>
      </c>
      <c r="C64" s="33">
        <v>45050</v>
      </c>
      <c r="D64" s="25">
        <f t="shared" si="1"/>
        <v>5</v>
      </c>
      <c r="E64" s="25">
        <v>2</v>
      </c>
      <c r="F64" s="25">
        <v>119</v>
      </c>
      <c r="G64" s="25">
        <v>945</v>
      </c>
      <c r="H64" s="25">
        <v>857</v>
      </c>
      <c r="I64" s="25">
        <v>0</v>
      </c>
      <c r="J64" s="25">
        <v>874.99999999999989</v>
      </c>
      <c r="K64" s="25">
        <v>88</v>
      </c>
      <c r="L64" s="25">
        <v>0</v>
      </c>
      <c r="M64" s="25">
        <v>814</v>
      </c>
      <c r="N64" s="25">
        <f t="shared" si="2"/>
        <v>43</v>
      </c>
      <c r="O64" s="25">
        <f t="shared" si="3"/>
        <v>88</v>
      </c>
      <c r="P64" s="34">
        <f t="shared" si="4"/>
        <v>0.94982497082847139</v>
      </c>
      <c r="Q64" s="25">
        <f>M64*'Other Lists'!$H$14</f>
        <v>26048</v>
      </c>
      <c r="R64" s="25">
        <f>(VLOOKUP(F64,'Other Lists'!$B$12:$N$15,5,0)+VLOOKUP(F64,'Other Lists'!$B$12:$N$15,6,0))*G64</f>
        <v>27216</v>
      </c>
      <c r="S64" s="25">
        <f t="shared" si="15"/>
        <v>-1168</v>
      </c>
      <c r="T64" s="25">
        <f>VLOOKUP(F64,'Other Lists'!$B$12:$N$15,7,TRUE)*N64</f>
        <v>1376</v>
      </c>
      <c r="U64" s="25">
        <v>5</v>
      </c>
      <c r="V64" s="25">
        <v>0</v>
      </c>
      <c r="W64" s="25">
        <v>4</v>
      </c>
      <c r="X64" s="25">
        <f t="shared" si="5"/>
        <v>1</v>
      </c>
      <c r="Y64" s="25">
        <f>VLOOKUP(1,'Other Lists'!$B$27:$H$32,7,TRUE)*V64*7</f>
        <v>0</v>
      </c>
      <c r="Z64" s="25">
        <f>VLOOKUP(4,'Other Lists'!$B$27:$H$32,7,TRUE)*W64*7</f>
        <v>982.80000000000007</v>
      </c>
      <c r="AA64" s="25">
        <f>VLOOKUP(3,'Other Lists'!$B$27:$H$32,7,TRUE)*X64*7</f>
        <v>226.79999999999998</v>
      </c>
      <c r="AB64" s="25">
        <f t="shared" si="6"/>
        <v>1209.6000000000001</v>
      </c>
      <c r="AC64" s="26">
        <f t="shared" si="7"/>
        <v>1209.6000000000001</v>
      </c>
      <c r="AE64" s="24">
        <v>105</v>
      </c>
      <c r="AF64" s="25">
        <v>213</v>
      </c>
      <c r="AG64" s="25">
        <v>181</v>
      </c>
      <c r="AH64" s="25">
        <v>0</v>
      </c>
      <c r="AI64" s="25">
        <v>189</v>
      </c>
      <c r="AJ64" s="25">
        <v>32</v>
      </c>
      <c r="AK64" s="25">
        <v>0</v>
      </c>
      <c r="AL64" s="25">
        <v>177</v>
      </c>
      <c r="AM64" s="25">
        <f t="shared" si="8"/>
        <v>4</v>
      </c>
      <c r="AN64" s="25">
        <f t="shared" si="9"/>
        <v>32</v>
      </c>
      <c r="AO64" s="34">
        <f t="shared" si="10"/>
        <v>0.97790055248618779</v>
      </c>
      <c r="AP64" s="25">
        <v>7</v>
      </c>
      <c r="AQ64" s="25">
        <v>7</v>
      </c>
      <c r="AR64" s="25">
        <v>0</v>
      </c>
      <c r="AS64" s="25">
        <v>4</v>
      </c>
      <c r="AT64" s="25">
        <f t="shared" si="11"/>
        <v>3</v>
      </c>
      <c r="AU64" s="25">
        <f>VLOOKUP(1,'Other Lists'!$B$27:$H$32,7,TRUE)*AR64*7</f>
        <v>0</v>
      </c>
      <c r="AV64" s="25">
        <f>VLOOKUP(4,'Other Lists'!$B$27:$H$32,7,TRUE)*AS64*7</f>
        <v>982.80000000000007</v>
      </c>
      <c r="AW64" s="25">
        <f>VLOOKUP(2,'Other Lists'!$B$27:$H$32,7,TRUE)*AT64*7</f>
        <v>623.69999999999993</v>
      </c>
      <c r="AX64" s="25">
        <f t="shared" si="12"/>
        <v>1606.5</v>
      </c>
      <c r="AY64" s="26">
        <f t="shared" si="13"/>
        <v>1606.5</v>
      </c>
      <c r="BA64">
        <v>2</v>
      </c>
      <c r="BB64">
        <v>2</v>
      </c>
      <c r="BC64">
        <f>VLOOKUP(5,'Other Lists'!$B$27:$H$32,7,TRUE)*BA64*7</f>
        <v>567</v>
      </c>
      <c r="BD64">
        <f>VLOOKUP(6,'Other Lists'!$B$27:$H$32,7,TRUE)*BB64*7</f>
        <v>567</v>
      </c>
      <c r="BE64">
        <f t="shared" si="14"/>
        <v>3950.1000000000004</v>
      </c>
    </row>
    <row r="65" spans="2:57" x14ac:dyDescent="0.3">
      <c r="B65" s="24">
        <v>1037</v>
      </c>
      <c r="C65" s="33">
        <v>45051</v>
      </c>
      <c r="D65" s="25">
        <f t="shared" si="1"/>
        <v>6</v>
      </c>
      <c r="E65" s="25">
        <v>2</v>
      </c>
      <c r="F65" s="25">
        <v>119</v>
      </c>
      <c r="G65" s="25">
        <v>831</v>
      </c>
      <c r="H65" s="25">
        <v>831</v>
      </c>
      <c r="I65" s="25">
        <v>0</v>
      </c>
      <c r="J65" s="25">
        <v>874.99999999999989</v>
      </c>
      <c r="K65" s="25">
        <v>0</v>
      </c>
      <c r="L65" s="25">
        <v>0</v>
      </c>
      <c r="M65" s="25">
        <v>806</v>
      </c>
      <c r="N65" s="25">
        <f t="shared" si="2"/>
        <v>25</v>
      </c>
      <c r="O65" s="25">
        <f t="shared" si="3"/>
        <v>0</v>
      </c>
      <c r="P65" s="34">
        <f t="shared" si="4"/>
        <v>0.96991576413959091</v>
      </c>
      <c r="Q65" s="25">
        <f>M65*'Other Lists'!$H$14</f>
        <v>25792</v>
      </c>
      <c r="R65" s="25">
        <f>(VLOOKUP(F65,'Other Lists'!$B$12:$N$15,5,0)+VLOOKUP(F65,'Other Lists'!$B$12:$N$15,6,0))*G65</f>
        <v>23932.799999999999</v>
      </c>
      <c r="S65" s="25">
        <f t="shared" si="15"/>
        <v>1859.2000000000007</v>
      </c>
      <c r="T65" s="25">
        <f>VLOOKUP(F65,'Other Lists'!$B$12:$N$15,7,TRUE)*N65</f>
        <v>800</v>
      </c>
      <c r="U65" s="25">
        <v>5</v>
      </c>
      <c r="V65" s="25">
        <v>0</v>
      </c>
      <c r="W65" s="25">
        <v>4</v>
      </c>
      <c r="X65" s="25">
        <f t="shared" si="5"/>
        <v>1</v>
      </c>
      <c r="Y65" s="25">
        <f>VLOOKUP(1,'Other Lists'!$B$27:$H$32,7,TRUE)*V65*7</f>
        <v>0</v>
      </c>
      <c r="Z65" s="25">
        <f>VLOOKUP(4,'Other Lists'!$B$27:$H$32,7,TRUE)*W65*7</f>
        <v>982.80000000000007</v>
      </c>
      <c r="AA65" s="25">
        <f>VLOOKUP(3,'Other Lists'!$B$27:$H$32,7,TRUE)*X65*7</f>
        <v>226.79999999999998</v>
      </c>
      <c r="AB65" s="25">
        <f t="shared" si="6"/>
        <v>1209.6000000000001</v>
      </c>
      <c r="AC65" s="26">
        <f t="shared" si="7"/>
        <v>1209.6000000000001</v>
      </c>
      <c r="AE65" s="24">
        <v>105</v>
      </c>
      <c r="AF65" s="25">
        <v>198</v>
      </c>
      <c r="AG65" s="25">
        <v>192</v>
      </c>
      <c r="AH65" s="25">
        <v>0</v>
      </c>
      <c r="AI65" s="25">
        <v>189</v>
      </c>
      <c r="AJ65" s="25">
        <v>6</v>
      </c>
      <c r="AK65" s="25">
        <v>0</v>
      </c>
      <c r="AL65" s="25">
        <v>180</v>
      </c>
      <c r="AM65" s="25">
        <f t="shared" si="8"/>
        <v>12</v>
      </c>
      <c r="AN65" s="25">
        <f t="shared" si="9"/>
        <v>6</v>
      </c>
      <c r="AO65" s="34">
        <f t="shared" si="10"/>
        <v>0.9375</v>
      </c>
      <c r="AP65" s="25">
        <v>7</v>
      </c>
      <c r="AQ65" s="25">
        <v>7</v>
      </c>
      <c r="AR65" s="25">
        <v>0</v>
      </c>
      <c r="AS65" s="25">
        <v>4</v>
      </c>
      <c r="AT65" s="25">
        <f t="shared" si="11"/>
        <v>3</v>
      </c>
      <c r="AU65" s="25">
        <f>VLOOKUP(1,'Other Lists'!$B$27:$H$32,7,TRUE)*AR65*7</f>
        <v>0</v>
      </c>
      <c r="AV65" s="25">
        <f>VLOOKUP(4,'Other Lists'!$B$27:$H$32,7,TRUE)*AS65*7</f>
        <v>982.80000000000007</v>
      </c>
      <c r="AW65" s="25">
        <f>VLOOKUP(2,'Other Lists'!$B$27:$H$32,7,TRUE)*AT65*7</f>
        <v>623.69999999999993</v>
      </c>
      <c r="AX65" s="25">
        <f t="shared" si="12"/>
        <v>1606.5</v>
      </c>
      <c r="AY65" s="26">
        <f t="shared" si="13"/>
        <v>1606.5</v>
      </c>
      <c r="BA65">
        <v>2</v>
      </c>
      <c r="BB65">
        <v>1</v>
      </c>
      <c r="BC65">
        <f>VLOOKUP(5,'Other Lists'!$B$27:$H$32,7,TRUE)*BA65*7</f>
        <v>567</v>
      </c>
      <c r="BD65">
        <f>VLOOKUP(6,'Other Lists'!$B$27:$H$32,7,TRUE)*BB65*7</f>
        <v>283.5</v>
      </c>
      <c r="BE65">
        <f t="shared" si="14"/>
        <v>3666.6000000000004</v>
      </c>
    </row>
    <row r="66" spans="2:57" x14ac:dyDescent="0.3">
      <c r="B66" s="24">
        <v>1038</v>
      </c>
      <c r="C66" s="33">
        <v>45023</v>
      </c>
      <c r="D66" s="25">
        <f t="shared" si="1"/>
        <v>6</v>
      </c>
      <c r="E66" s="25">
        <v>3</v>
      </c>
      <c r="F66" s="25">
        <v>119</v>
      </c>
      <c r="G66" s="25">
        <v>819</v>
      </c>
      <c r="H66" s="25">
        <v>819</v>
      </c>
      <c r="I66" s="25">
        <v>0</v>
      </c>
      <c r="J66" s="25">
        <v>1049.9999999999998</v>
      </c>
      <c r="K66" s="25">
        <v>0</v>
      </c>
      <c r="L66" s="25">
        <v>0</v>
      </c>
      <c r="M66" s="25">
        <v>786</v>
      </c>
      <c r="N66" s="25">
        <f t="shared" si="2"/>
        <v>33</v>
      </c>
      <c r="O66" s="25">
        <f t="shared" si="3"/>
        <v>0</v>
      </c>
      <c r="P66" s="34">
        <f t="shared" si="4"/>
        <v>0.95970695970695974</v>
      </c>
      <c r="Q66" s="25">
        <f>M66*'Other Lists'!$H$14</f>
        <v>25152</v>
      </c>
      <c r="R66" s="25">
        <f>(VLOOKUP(F66,'Other Lists'!$B$12:$N$15,5,0)+VLOOKUP(F66,'Other Lists'!$B$12:$N$15,6,0))*G66</f>
        <v>23587.200000000001</v>
      </c>
      <c r="S66" s="25">
        <f t="shared" si="15"/>
        <v>1564.7999999999993</v>
      </c>
      <c r="T66" s="25">
        <f>VLOOKUP(F66,'Other Lists'!$B$12:$N$15,7,TRUE)*N66</f>
        <v>1056</v>
      </c>
      <c r="U66" s="25">
        <v>6</v>
      </c>
      <c r="V66" s="25">
        <v>0</v>
      </c>
      <c r="W66" s="25">
        <v>4</v>
      </c>
      <c r="X66" s="25">
        <f t="shared" si="5"/>
        <v>2</v>
      </c>
      <c r="Y66" s="25">
        <f>VLOOKUP(1,'Other Lists'!$B$27:$H$32,7,TRUE)*V66*7</f>
        <v>0</v>
      </c>
      <c r="Z66" s="25">
        <f>VLOOKUP(4,'Other Lists'!$B$27:$H$32,7,TRUE)*W66*7</f>
        <v>982.80000000000007</v>
      </c>
      <c r="AA66" s="25">
        <f>VLOOKUP(3,'Other Lists'!$B$27:$H$32,7,TRUE)*X66*7</f>
        <v>453.59999999999997</v>
      </c>
      <c r="AB66" s="25">
        <f t="shared" si="6"/>
        <v>1436.4</v>
      </c>
      <c r="AC66" s="26">
        <f t="shared" si="7"/>
        <v>1436.4</v>
      </c>
      <c r="AE66" s="24">
        <v>105</v>
      </c>
      <c r="AF66" s="25">
        <v>166</v>
      </c>
      <c r="AG66" s="25">
        <v>166</v>
      </c>
      <c r="AH66" s="25">
        <v>12</v>
      </c>
      <c r="AI66" s="25">
        <v>162</v>
      </c>
      <c r="AJ66" s="25">
        <v>9</v>
      </c>
      <c r="AK66" s="25">
        <v>21</v>
      </c>
      <c r="AL66" s="25">
        <v>170</v>
      </c>
      <c r="AM66" s="25">
        <f t="shared" si="8"/>
        <v>8</v>
      </c>
      <c r="AN66" s="25">
        <f t="shared" si="9"/>
        <v>0</v>
      </c>
      <c r="AO66" s="34">
        <f t="shared" si="10"/>
        <v>1.0240963855421688</v>
      </c>
      <c r="AP66" s="25">
        <v>6</v>
      </c>
      <c r="AQ66" s="25">
        <v>6</v>
      </c>
      <c r="AR66" s="25">
        <v>0</v>
      </c>
      <c r="AS66" s="25">
        <v>4</v>
      </c>
      <c r="AT66" s="25">
        <f t="shared" si="11"/>
        <v>2</v>
      </c>
      <c r="AU66" s="25">
        <f>VLOOKUP(1,'Other Lists'!$B$27:$H$32,7,TRUE)*AR66*7</f>
        <v>0</v>
      </c>
      <c r="AV66" s="25">
        <f>VLOOKUP(4,'Other Lists'!$B$27:$H$32,7,TRUE)*AS66*7</f>
        <v>982.80000000000007</v>
      </c>
      <c r="AW66" s="25">
        <f>VLOOKUP(2,'Other Lists'!$B$27:$H$32,7,TRUE)*AT66*7</f>
        <v>415.8</v>
      </c>
      <c r="AX66" s="25">
        <f t="shared" si="12"/>
        <v>1398.6000000000001</v>
      </c>
      <c r="AY66" s="26">
        <f t="shared" si="13"/>
        <v>1398.6000000000001</v>
      </c>
      <c r="BA66">
        <v>2</v>
      </c>
      <c r="BB66">
        <v>1</v>
      </c>
      <c r="BC66">
        <f>VLOOKUP(5,'Other Lists'!$B$27:$H$32,7,TRUE)*BA66*7</f>
        <v>567</v>
      </c>
      <c r="BD66">
        <f>VLOOKUP(6,'Other Lists'!$B$27:$H$32,7,TRUE)*BB66*7</f>
        <v>283.5</v>
      </c>
      <c r="BE66">
        <f t="shared" si="14"/>
        <v>3685.5000000000005</v>
      </c>
    </row>
    <row r="67" spans="2:57" x14ac:dyDescent="0.3">
      <c r="B67" s="24">
        <v>1039</v>
      </c>
      <c r="C67" s="33">
        <v>45024</v>
      </c>
      <c r="D67" s="25">
        <f t="shared" si="1"/>
        <v>7</v>
      </c>
      <c r="E67" s="25">
        <v>3</v>
      </c>
      <c r="F67" s="25">
        <v>201</v>
      </c>
      <c r="G67" s="25">
        <v>294</v>
      </c>
      <c r="H67" s="25">
        <v>294</v>
      </c>
      <c r="I67" s="25">
        <v>133</v>
      </c>
      <c r="J67" s="25">
        <v>420</v>
      </c>
      <c r="K67" s="25">
        <v>0</v>
      </c>
      <c r="L67" s="25">
        <v>133</v>
      </c>
      <c r="M67" s="25">
        <v>418</v>
      </c>
      <c r="N67" s="25">
        <f t="shared" si="2"/>
        <v>9</v>
      </c>
      <c r="O67" s="25">
        <f t="shared" si="3"/>
        <v>0</v>
      </c>
      <c r="P67" s="34">
        <f t="shared" si="4"/>
        <v>1.4217687074829932</v>
      </c>
      <c r="Q67" s="25">
        <f>M67*'Other Lists'!$H$15</f>
        <v>29678</v>
      </c>
      <c r="R67" s="25">
        <f>(VLOOKUP(F67,'Other Lists'!$B$12:$N$15,5,0)+VLOOKUP(F67,'Other Lists'!$B$12:$N$15,6,0))*G67</f>
        <v>14435.4</v>
      </c>
      <c r="S67" s="25">
        <f t="shared" si="15"/>
        <v>15242.6</v>
      </c>
      <c r="T67" s="25">
        <f>VLOOKUP(F67,'Other Lists'!$B$12:$N$15,7,TRUE)*N67</f>
        <v>639</v>
      </c>
      <c r="U67" s="25">
        <v>6</v>
      </c>
      <c r="V67" s="25">
        <v>0</v>
      </c>
      <c r="W67" s="25">
        <v>3</v>
      </c>
      <c r="X67" s="25">
        <f t="shared" si="5"/>
        <v>3</v>
      </c>
      <c r="Y67" s="25">
        <f>VLOOKUP(1,'Other Lists'!$B$27:$H$32,7,TRUE)*V67*7</f>
        <v>0</v>
      </c>
      <c r="Z67" s="25">
        <f>VLOOKUP(4,'Other Lists'!$B$27:$H$32,7,TRUE)*W67*7</f>
        <v>737.10000000000014</v>
      </c>
      <c r="AA67" s="25">
        <f>VLOOKUP(3,'Other Lists'!$B$27:$H$32,7,TRUE)*X67*7</f>
        <v>680.39999999999986</v>
      </c>
      <c r="AB67" s="25">
        <f t="shared" si="6"/>
        <v>1417.5</v>
      </c>
      <c r="AC67" s="26">
        <f t="shared" si="7"/>
        <v>1417.5</v>
      </c>
      <c r="AE67" s="24">
        <v>105</v>
      </c>
      <c r="AF67" s="25">
        <v>144</v>
      </c>
      <c r="AG67" s="25">
        <v>144</v>
      </c>
      <c r="AH67" s="25">
        <v>0</v>
      </c>
      <c r="AI67" s="25">
        <v>162</v>
      </c>
      <c r="AJ67" s="25">
        <v>0</v>
      </c>
      <c r="AK67" s="25">
        <v>0</v>
      </c>
      <c r="AL67" s="25">
        <v>133</v>
      </c>
      <c r="AM67" s="25">
        <f t="shared" si="8"/>
        <v>11</v>
      </c>
      <c r="AN67" s="25">
        <f t="shared" si="9"/>
        <v>0</v>
      </c>
      <c r="AO67" s="34">
        <f t="shared" si="10"/>
        <v>0.92361111111111116</v>
      </c>
      <c r="AP67" s="25">
        <v>6</v>
      </c>
      <c r="AQ67" s="25">
        <v>6</v>
      </c>
      <c r="AR67" s="25">
        <v>0</v>
      </c>
      <c r="AS67" s="25">
        <v>4</v>
      </c>
      <c r="AT67" s="25">
        <f t="shared" si="11"/>
        <v>2</v>
      </c>
      <c r="AU67" s="25">
        <f>VLOOKUP(1,'Other Lists'!$B$27:$H$32,7,TRUE)*AR67*7</f>
        <v>0</v>
      </c>
      <c r="AV67" s="25">
        <f>VLOOKUP(4,'Other Lists'!$B$27:$H$32,7,TRUE)*AS67*7</f>
        <v>982.80000000000007</v>
      </c>
      <c r="AW67" s="25">
        <f>VLOOKUP(2,'Other Lists'!$B$27:$H$32,7,TRUE)*AT67*7</f>
        <v>415.8</v>
      </c>
      <c r="AX67" s="25">
        <f t="shared" si="12"/>
        <v>1398.6000000000001</v>
      </c>
      <c r="AY67" s="26">
        <f t="shared" si="13"/>
        <v>1398.6000000000001</v>
      </c>
      <c r="BA67">
        <v>2</v>
      </c>
      <c r="BB67">
        <v>1</v>
      </c>
      <c r="BC67">
        <f>VLOOKUP(5,'Other Lists'!$B$27:$H$32,7,TRUE)*BA67*7</f>
        <v>567</v>
      </c>
      <c r="BD67">
        <f>VLOOKUP(6,'Other Lists'!$B$27:$H$32,7,TRUE)*BB67*7</f>
        <v>283.5</v>
      </c>
      <c r="BE67">
        <f t="shared" si="14"/>
        <v>3666.6000000000004</v>
      </c>
    </row>
    <row r="68" spans="2:57" x14ac:dyDescent="0.3">
      <c r="B68" s="24">
        <v>1040</v>
      </c>
      <c r="C68" s="33">
        <v>45025</v>
      </c>
      <c r="D68" s="25">
        <f t="shared" si="1"/>
        <v>1</v>
      </c>
      <c r="E68" s="25">
        <v>3</v>
      </c>
      <c r="F68" s="25">
        <v>119</v>
      </c>
      <c r="G68" s="25">
        <v>0</v>
      </c>
      <c r="H68" s="25">
        <v>0</v>
      </c>
      <c r="I68" s="25">
        <v>0</v>
      </c>
      <c r="J68" s="25">
        <v>0</v>
      </c>
      <c r="K68" s="25">
        <v>0</v>
      </c>
      <c r="L68" s="25">
        <v>0</v>
      </c>
      <c r="M68" s="25">
        <v>0</v>
      </c>
      <c r="N68" s="25">
        <f t="shared" si="2"/>
        <v>0</v>
      </c>
      <c r="O68" s="25">
        <f t="shared" si="3"/>
        <v>0</v>
      </c>
      <c r="P68" s="34">
        <f t="shared" si="4"/>
        <v>0</v>
      </c>
      <c r="Q68" s="25">
        <f>M68*'Other Lists'!$H$14</f>
        <v>0</v>
      </c>
      <c r="R68" s="25">
        <f>(VLOOKUP(F68,'Other Lists'!$B$12:$N$15,5,0)+VLOOKUP(F68,'Other Lists'!$B$12:$N$15,6,0))*G68</f>
        <v>0</v>
      </c>
      <c r="S68" s="25">
        <f t="shared" si="15"/>
        <v>0</v>
      </c>
      <c r="T68" s="25">
        <f>VLOOKUP(F68,'Other Lists'!$B$12:$N$15,7,TRUE)*N68</f>
        <v>0</v>
      </c>
      <c r="U68" s="25">
        <v>0</v>
      </c>
      <c r="V68" s="25">
        <v>0</v>
      </c>
      <c r="W68" s="25">
        <v>0</v>
      </c>
      <c r="X68" s="25">
        <f t="shared" si="5"/>
        <v>0</v>
      </c>
      <c r="Y68" s="25">
        <f>VLOOKUP(1,'Other Lists'!$B$27:$H$32,7,TRUE)*V68*7</f>
        <v>0</v>
      </c>
      <c r="Z68" s="25">
        <f>VLOOKUP(4,'Other Lists'!$B$27:$H$32,7,TRUE)*W68*7</f>
        <v>0</v>
      </c>
      <c r="AA68" s="25">
        <f>VLOOKUP(3,'Other Lists'!$B$27:$H$32,7,TRUE)*X68*7</f>
        <v>0</v>
      </c>
      <c r="AB68" s="25">
        <f t="shared" si="6"/>
        <v>0</v>
      </c>
      <c r="AC68" s="26">
        <f t="shared" si="7"/>
        <v>0</v>
      </c>
      <c r="AE68" s="24">
        <v>105</v>
      </c>
      <c r="AF68" s="25">
        <v>0</v>
      </c>
      <c r="AG68" s="25">
        <v>0</v>
      </c>
      <c r="AH68" s="25">
        <v>0</v>
      </c>
      <c r="AI68" s="25">
        <v>0</v>
      </c>
      <c r="AJ68" s="25">
        <v>2</v>
      </c>
      <c r="AK68" s="25">
        <v>2</v>
      </c>
      <c r="AL68" s="25">
        <v>0</v>
      </c>
      <c r="AM68" s="25">
        <f t="shared" si="8"/>
        <v>0</v>
      </c>
      <c r="AN68" s="25">
        <f t="shared" si="9"/>
        <v>0</v>
      </c>
      <c r="AO68" s="34">
        <f t="shared" si="10"/>
        <v>0</v>
      </c>
      <c r="AP68" s="25">
        <v>0</v>
      </c>
      <c r="AQ68" s="25">
        <v>0</v>
      </c>
      <c r="AR68" s="25">
        <v>0</v>
      </c>
      <c r="AS68" s="25">
        <v>0</v>
      </c>
      <c r="AT68" s="25">
        <f t="shared" si="11"/>
        <v>0</v>
      </c>
      <c r="AU68" s="25">
        <f>VLOOKUP(1,'Other Lists'!$B$27:$H$32,7,TRUE)*AR68*7</f>
        <v>0</v>
      </c>
      <c r="AV68" s="25">
        <f>VLOOKUP(4,'Other Lists'!$B$27:$H$32,7,TRUE)*AS68*7</f>
        <v>0</v>
      </c>
      <c r="AW68" s="25">
        <f>VLOOKUP(2,'Other Lists'!$B$27:$H$32,7,TRUE)*AT68*7</f>
        <v>0</v>
      </c>
      <c r="AX68" s="25">
        <f t="shared" si="12"/>
        <v>0</v>
      </c>
      <c r="AY68" s="26">
        <f t="shared" si="13"/>
        <v>0</v>
      </c>
      <c r="BA68">
        <v>0</v>
      </c>
      <c r="BB68">
        <v>0</v>
      </c>
      <c r="BC68">
        <f>VLOOKUP(5,'Other Lists'!$B$27:$H$32,7,TRUE)*BA68*7</f>
        <v>0</v>
      </c>
      <c r="BD68">
        <f>VLOOKUP(6,'Other Lists'!$B$27:$H$32,7,TRUE)*BB68*7</f>
        <v>0</v>
      </c>
      <c r="BE68">
        <f t="shared" si="14"/>
        <v>0</v>
      </c>
    </row>
    <row r="69" spans="2:57" x14ac:dyDescent="0.3">
      <c r="B69" s="24">
        <v>1041</v>
      </c>
      <c r="C69" s="33">
        <v>45026</v>
      </c>
      <c r="D69" s="25">
        <f t="shared" si="1"/>
        <v>2</v>
      </c>
      <c r="E69" s="25">
        <v>3</v>
      </c>
      <c r="F69" s="25">
        <v>119</v>
      </c>
      <c r="G69" s="25">
        <v>0</v>
      </c>
      <c r="H69" s="25">
        <v>0</v>
      </c>
      <c r="I69" s="25">
        <v>0</v>
      </c>
      <c r="J69" s="25">
        <v>0</v>
      </c>
      <c r="K69" s="25">
        <v>0</v>
      </c>
      <c r="L69" s="25">
        <v>0</v>
      </c>
      <c r="M69" s="25">
        <v>0</v>
      </c>
      <c r="N69" s="25">
        <f t="shared" si="2"/>
        <v>0</v>
      </c>
      <c r="O69" s="25">
        <f t="shared" si="3"/>
        <v>0</v>
      </c>
      <c r="P69" s="34">
        <f t="shared" si="4"/>
        <v>0</v>
      </c>
      <c r="Q69" s="25">
        <f>M69*'Other Lists'!$H$14</f>
        <v>0</v>
      </c>
      <c r="R69" s="25">
        <f>(VLOOKUP(F69,'Other Lists'!$B$12:$N$15,5,0)+VLOOKUP(F69,'Other Lists'!$B$12:$N$15,6,0))*G69</f>
        <v>0</v>
      </c>
      <c r="S69" s="25">
        <f t="shared" si="15"/>
        <v>0</v>
      </c>
      <c r="T69" s="25">
        <f>VLOOKUP(F69,'Other Lists'!$B$12:$N$15,7,TRUE)*N69</f>
        <v>0</v>
      </c>
      <c r="U69" s="25">
        <v>0</v>
      </c>
      <c r="V69" s="25">
        <v>0</v>
      </c>
      <c r="W69" s="25">
        <v>0</v>
      </c>
      <c r="X69" s="25">
        <f t="shared" si="5"/>
        <v>0</v>
      </c>
      <c r="Y69" s="25">
        <f>VLOOKUP(1,'Other Lists'!$B$27:$H$32,7,TRUE)*V69*7</f>
        <v>0</v>
      </c>
      <c r="Z69" s="25">
        <f>VLOOKUP(4,'Other Lists'!$B$27:$H$32,7,TRUE)*W69*7</f>
        <v>0</v>
      </c>
      <c r="AA69" s="25">
        <f>VLOOKUP(3,'Other Lists'!$B$27:$H$32,7,TRUE)*X69*7</f>
        <v>0</v>
      </c>
      <c r="AB69" s="25">
        <f t="shared" si="6"/>
        <v>0</v>
      </c>
      <c r="AC69" s="26">
        <f t="shared" si="7"/>
        <v>0</v>
      </c>
      <c r="AE69" s="24">
        <v>105</v>
      </c>
      <c r="AF69" s="25">
        <v>0</v>
      </c>
      <c r="AG69" s="25">
        <v>0</v>
      </c>
      <c r="AH69" s="25">
        <v>0</v>
      </c>
      <c r="AI69" s="25">
        <v>0</v>
      </c>
      <c r="AJ69" s="25">
        <v>5</v>
      </c>
      <c r="AK69" s="25">
        <v>5</v>
      </c>
      <c r="AL69" s="25">
        <v>0</v>
      </c>
      <c r="AM69" s="25">
        <f t="shared" si="8"/>
        <v>0</v>
      </c>
      <c r="AN69" s="25">
        <f t="shared" si="9"/>
        <v>0</v>
      </c>
      <c r="AO69" s="34">
        <f t="shared" si="10"/>
        <v>0</v>
      </c>
      <c r="AP69" s="25">
        <v>0</v>
      </c>
      <c r="AQ69" s="25">
        <v>0</v>
      </c>
      <c r="AR69" s="25">
        <v>0</v>
      </c>
      <c r="AS69" s="25">
        <v>0</v>
      </c>
      <c r="AT69" s="25">
        <f t="shared" si="11"/>
        <v>0</v>
      </c>
      <c r="AU69" s="25">
        <f>VLOOKUP(1,'Other Lists'!$B$27:$H$32,7,TRUE)*AR69*7</f>
        <v>0</v>
      </c>
      <c r="AV69" s="25">
        <f>VLOOKUP(4,'Other Lists'!$B$27:$H$32,7,TRUE)*AS69*7</f>
        <v>0</v>
      </c>
      <c r="AW69" s="25">
        <f>VLOOKUP(2,'Other Lists'!$B$27:$H$32,7,TRUE)*AT69*7</f>
        <v>0</v>
      </c>
      <c r="AX69" s="25">
        <f t="shared" si="12"/>
        <v>0</v>
      </c>
      <c r="AY69" s="26">
        <f t="shared" si="13"/>
        <v>0</v>
      </c>
      <c r="BA69">
        <v>0</v>
      </c>
      <c r="BB69">
        <v>0</v>
      </c>
      <c r="BC69">
        <f>VLOOKUP(5,'Other Lists'!$B$27:$H$32,7,TRUE)*BA69*7</f>
        <v>0</v>
      </c>
      <c r="BD69">
        <f>VLOOKUP(6,'Other Lists'!$B$27:$H$32,7,TRUE)*BB69*7</f>
        <v>0</v>
      </c>
      <c r="BE69">
        <f t="shared" si="14"/>
        <v>0</v>
      </c>
    </row>
    <row r="70" spans="2:57" x14ac:dyDescent="0.3">
      <c r="B70" s="24">
        <v>1042</v>
      </c>
      <c r="C70" s="33">
        <v>45027</v>
      </c>
      <c r="D70" s="25">
        <f t="shared" si="1"/>
        <v>3</v>
      </c>
      <c r="E70" s="25">
        <v>3</v>
      </c>
      <c r="F70" s="25">
        <v>119</v>
      </c>
      <c r="G70" s="25">
        <v>703</v>
      </c>
      <c r="H70" s="25">
        <v>703</v>
      </c>
      <c r="I70" s="25">
        <v>100</v>
      </c>
      <c r="J70" s="25">
        <v>1049.9999999999998</v>
      </c>
      <c r="K70" s="25">
        <v>0</v>
      </c>
      <c r="L70" s="25">
        <v>100</v>
      </c>
      <c r="M70" s="25">
        <v>754</v>
      </c>
      <c r="N70" s="25">
        <f t="shared" si="2"/>
        <v>49</v>
      </c>
      <c r="O70" s="25">
        <f t="shared" si="3"/>
        <v>0</v>
      </c>
      <c r="P70" s="34">
        <f t="shared" si="4"/>
        <v>1.0725462304409672</v>
      </c>
      <c r="Q70" s="25">
        <f>M70*'Other Lists'!$H$14</f>
        <v>24128</v>
      </c>
      <c r="R70" s="25">
        <f>(VLOOKUP(F70,'Other Lists'!$B$12:$N$15,5,0)+VLOOKUP(F70,'Other Lists'!$B$12:$N$15,6,0))*G70</f>
        <v>20246.400000000001</v>
      </c>
      <c r="S70" s="25">
        <f t="shared" si="15"/>
        <v>3881.5999999999985</v>
      </c>
      <c r="T70" s="25">
        <f>VLOOKUP(F70,'Other Lists'!$B$12:$N$15,7,TRUE)*N70</f>
        <v>1568</v>
      </c>
      <c r="U70" s="25">
        <v>6</v>
      </c>
      <c r="V70" s="25">
        <v>0</v>
      </c>
      <c r="W70" s="25">
        <v>4</v>
      </c>
      <c r="X70" s="25">
        <f t="shared" si="5"/>
        <v>2</v>
      </c>
      <c r="Y70" s="25">
        <f>VLOOKUP(1,'Other Lists'!$B$27:$H$32,7,TRUE)*V70*7</f>
        <v>0</v>
      </c>
      <c r="Z70" s="25">
        <f>VLOOKUP(4,'Other Lists'!$B$27:$H$32,7,TRUE)*W70*7</f>
        <v>982.80000000000007</v>
      </c>
      <c r="AA70" s="25">
        <f>VLOOKUP(3,'Other Lists'!$B$27:$H$32,7,TRUE)*X70*7</f>
        <v>453.59999999999997</v>
      </c>
      <c r="AB70" s="25">
        <f t="shared" si="6"/>
        <v>1436.4</v>
      </c>
      <c r="AC70" s="26">
        <f t="shared" si="7"/>
        <v>1436.4</v>
      </c>
      <c r="AE70" s="24">
        <v>105</v>
      </c>
      <c r="AF70" s="25">
        <v>194</v>
      </c>
      <c r="AG70" s="25">
        <v>163</v>
      </c>
      <c r="AH70" s="25">
        <v>15</v>
      </c>
      <c r="AI70" s="25">
        <v>162</v>
      </c>
      <c r="AJ70" s="25">
        <v>61</v>
      </c>
      <c r="AK70" s="25">
        <v>76</v>
      </c>
      <c r="AL70" s="25">
        <v>165</v>
      </c>
      <c r="AM70" s="25">
        <f t="shared" si="8"/>
        <v>13</v>
      </c>
      <c r="AN70" s="25">
        <f t="shared" si="9"/>
        <v>31</v>
      </c>
      <c r="AO70" s="34">
        <f t="shared" si="10"/>
        <v>1.0122699386503067</v>
      </c>
      <c r="AP70" s="25">
        <v>6</v>
      </c>
      <c r="AQ70" s="25">
        <v>6</v>
      </c>
      <c r="AR70" s="25">
        <v>0</v>
      </c>
      <c r="AS70" s="25">
        <v>3</v>
      </c>
      <c r="AT70" s="25">
        <f t="shared" si="11"/>
        <v>3</v>
      </c>
      <c r="AU70" s="25">
        <f>VLOOKUP(1,'Other Lists'!$B$27:$H$32,7,TRUE)*AR70*7</f>
        <v>0</v>
      </c>
      <c r="AV70" s="25">
        <f>VLOOKUP(4,'Other Lists'!$B$27:$H$32,7,TRUE)*AS70*7</f>
        <v>737.10000000000014</v>
      </c>
      <c r="AW70" s="25">
        <f>VLOOKUP(2,'Other Lists'!$B$27:$H$32,7,TRUE)*AT70*7</f>
        <v>623.69999999999993</v>
      </c>
      <c r="AX70" s="25">
        <f t="shared" si="12"/>
        <v>1360.8000000000002</v>
      </c>
      <c r="AY70" s="26">
        <f t="shared" si="13"/>
        <v>1360.8000000000002</v>
      </c>
      <c r="BA70">
        <v>2</v>
      </c>
      <c r="BB70">
        <v>1</v>
      </c>
      <c r="BC70">
        <f>VLOOKUP(5,'Other Lists'!$B$27:$H$32,7,TRUE)*BA70*7</f>
        <v>567</v>
      </c>
      <c r="BD70">
        <f>VLOOKUP(6,'Other Lists'!$B$27:$H$32,7,TRUE)*BB70*7</f>
        <v>283.5</v>
      </c>
      <c r="BE70">
        <f t="shared" si="14"/>
        <v>3647.7000000000003</v>
      </c>
    </row>
    <row r="71" spans="2:57" x14ac:dyDescent="0.3">
      <c r="B71" s="24">
        <v>1043</v>
      </c>
      <c r="C71" s="33">
        <v>45028</v>
      </c>
      <c r="D71" s="25">
        <f t="shared" si="1"/>
        <v>4</v>
      </c>
      <c r="E71" s="25">
        <v>3</v>
      </c>
      <c r="F71" s="25">
        <v>201</v>
      </c>
      <c r="G71" s="25">
        <v>310</v>
      </c>
      <c r="H71" s="25">
        <v>310</v>
      </c>
      <c r="I71" s="25">
        <v>0</v>
      </c>
      <c r="J71" s="25">
        <v>420</v>
      </c>
      <c r="K71" s="25">
        <v>0</v>
      </c>
      <c r="L71" s="25">
        <v>0</v>
      </c>
      <c r="M71" s="25">
        <v>294</v>
      </c>
      <c r="N71" s="25">
        <f t="shared" si="2"/>
        <v>16</v>
      </c>
      <c r="O71" s="25">
        <f t="shared" si="3"/>
        <v>0</v>
      </c>
      <c r="P71" s="34">
        <f t="shared" si="4"/>
        <v>0.94838709677419353</v>
      </c>
      <c r="Q71" s="25">
        <f>M71*'Other Lists'!$H$15</f>
        <v>20874</v>
      </c>
      <c r="R71" s="25">
        <f>(VLOOKUP(F71,'Other Lists'!$B$12:$N$15,5,0)+VLOOKUP(F71,'Other Lists'!$B$12:$N$15,6,0))*G71</f>
        <v>15221</v>
      </c>
      <c r="S71" s="25">
        <f t="shared" si="15"/>
        <v>5653</v>
      </c>
      <c r="T71" s="25">
        <f>VLOOKUP(F71,'Other Lists'!$B$12:$N$15,7,TRUE)*N71</f>
        <v>1136</v>
      </c>
      <c r="U71" s="25">
        <v>6</v>
      </c>
      <c r="V71" s="25">
        <v>0</v>
      </c>
      <c r="W71" s="25">
        <v>3</v>
      </c>
      <c r="X71" s="25">
        <f t="shared" si="5"/>
        <v>3</v>
      </c>
      <c r="Y71" s="25">
        <f>VLOOKUP(1,'Other Lists'!$B$27:$H$32,7,TRUE)*V71*7</f>
        <v>0</v>
      </c>
      <c r="Z71" s="25">
        <f>VLOOKUP(4,'Other Lists'!$B$27:$H$32,7,TRUE)*W71*7</f>
        <v>737.10000000000014</v>
      </c>
      <c r="AA71" s="25">
        <f>VLOOKUP(3,'Other Lists'!$B$27:$H$32,7,TRUE)*X71*7</f>
        <v>680.39999999999986</v>
      </c>
      <c r="AB71" s="25">
        <f t="shared" si="6"/>
        <v>1417.5</v>
      </c>
      <c r="AC71" s="26">
        <f t="shared" si="7"/>
        <v>1417.5</v>
      </c>
      <c r="AE71" s="24">
        <v>105</v>
      </c>
      <c r="AF71" s="25">
        <v>150</v>
      </c>
      <c r="AG71" s="25">
        <v>150</v>
      </c>
      <c r="AH71" s="25">
        <v>28</v>
      </c>
      <c r="AI71" s="25">
        <v>162</v>
      </c>
      <c r="AJ71" s="25">
        <v>30</v>
      </c>
      <c r="AK71" s="25">
        <v>58</v>
      </c>
      <c r="AL71" s="25">
        <v>172</v>
      </c>
      <c r="AM71" s="25">
        <f t="shared" si="8"/>
        <v>6</v>
      </c>
      <c r="AN71" s="25">
        <f t="shared" si="9"/>
        <v>0</v>
      </c>
      <c r="AO71" s="34">
        <f t="shared" si="10"/>
        <v>1.1466666666666667</v>
      </c>
      <c r="AP71" s="25">
        <v>6</v>
      </c>
      <c r="AQ71" s="25">
        <v>6</v>
      </c>
      <c r="AR71" s="25">
        <v>0</v>
      </c>
      <c r="AS71" s="25">
        <v>4</v>
      </c>
      <c r="AT71" s="25">
        <f t="shared" si="11"/>
        <v>2</v>
      </c>
      <c r="AU71" s="25">
        <f>VLOOKUP(1,'Other Lists'!$B$27:$H$32,7,TRUE)*AR71*7</f>
        <v>0</v>
      </c>
      <c r="AV71" s="25">
        <f>VLOOKUP(4,'Other Lists'!$B$27:$H$32,7,TRUE)*AS71*7</f>
        <v>982.80000000000007</v>
      </c>
      <c r="AW71" s="25">
        <f>VLOOKUP(2,'Other Lists'!$B$27:$H$32,7,TRUE)*AT71*7</f>
        <v>415.8</v>
      </c>
      <c r="AX71" s="25">
        <f t="shared" si="12"/>
        <v>1398.6000000000001</v>
      </c>
      <c r="AY71" s="26">
        <f t="shared" si="13"/>
        <v>1398.6000000000001</v>
      </c>
      <c r="BA71">
        <v>2</v>
      </c>
      <c r="BB71">
        <v>1</v>
      </c>
      <c r="BC71">
        <f>VLOOKUP(5,'Other Lists'!$B$27:$H$32,7,TRUE)*BA71*7</f>
        <v>567</v>
      </c>
      <c r="BD71">
        <f>VLOOKUP(6,'Other Lists'!$B$27:$H$32,7,TRUE)*BB71*7</f>
        <v>283.5</v>
      </c>
      <c r="BE71">
        <f t="shared" si="14"/>
        <v>3666.6000000000004</v>
      </c>
    </row>
    <row r="72" spans="2:57" x14ac:dyDescent="0.3">
      <c r="B72" s="24">
        <v>1044</v>
      </c>
      <c r="C72" s="33">
        <v>45029</v>
      </c>
      <c r="D72" s="25">
        <f t="shared" si="1"/>
        <v>5</v>
      </c>
      <c r="E72" s="25">
        <v>3</v>
      </c>
      <c r="F72" s="25">
        <v>201</v>
      </c>
      <c r="G72" s="25">
        <v>226</v>
      </c>
      <c r="H72" s="25">
        <v>226</v>
      </c>
      <c r="I72" s="25">
        <v>87</v>
      </c>
      <c r="J72" s="25">
        <v>420</v>
      </c>
      <c r="K72" s="25">
        <v>0</v>
      </c>
      <c r="L72" s="25">
        <v>87</v>
      </c>
      <c r="M72" s="25">
        <v>300</v>
      </c>
      <c r="N72" s="25">
        <f t="shared" si="2"/>
        <v>13</v>
      </c>
      <c r="O72" s="25">
        <f t="shared" si="3"/>
        <v>0</v>
      </c>
      <c r="P72" s="34">
        <f t="shared" si="4"/>
        <v>1.3274336283185841</v>
      </c>
      <c r="Q72" s="25">
        <f>M72*'Other Lists'!$H$15</f>
        <v>21300</v>
      </c>
      <c r="R72" s="25">
        <f>(VLOOKUP(F72,'Other Lists'!$B$12:$N$15,5,0)+VLOOKUP(F72,'Other Lists'!$B$12:$N$15,6,0))*G72</f>
        <v>11096.6</v>
      </c>
      <c r="S72" s="25">
        <f t="shared" ref="S72:S94" si="16">Q72-R72</f>
        <v>10203.4</v>
      </c>
      <c r="T72" s="25">
        <f>VLOOKUP(F72,'Other Lists'!$B$12:$N$15,7,TRUE)*N72</f>
        <v>923</v>
      </c>
      <c r="U72" s="25">
        <v>5</v>
      </c>
      <c r="V72" s="25">
        <v>0</v>
      </c>
      <c r="W72" s="25">
        <v>3</v>
      </c>
      <c r="X72" s="25">
        <f t="shared" si="5"/>
        <v>2</v>
      </c>
      <c r="Y72" s="25">
        <f>VLOOKUP(1,'Other Lists'!$B$27:$H$32,7,TRUE)*V72*7</f>
        <v>0</v>
      </c>
      <c r="Z72" s="25">
        <f>VLOOKUP(4,'Other Lists'!$B$27:$H$32,7,TRUE)*W72*7</f>
        <v>737.10000000000014</v>
      </c>
      <c r="AA72" s="25">
        <f>VLOOKUP(3,'Other Lists'!$B$27:$H$32,7,TRUE)*X72*7</f>
        <v>453.59999999999997</v>
      </c>
      <c r="AB72" s="25">
        <f t="shared" si="6"/>
        <v>1190.7</v>
      </c>
      <c r="AC72" s="26">
        <f t="shared" si="7"/>
        <v>1190.7</v>
      </c>
      <c r="AE72" s="24">
        <v>105</v>
      </c>
      <c r="AF72" s="25">
        <v>152</v>
      </c>
      <c r="AG72" s="25">
        <v>128</v>
      </c>
      <c r="AH72" s="25">
        <v>0</v>
      </c>
      <c r="AI72" s="25">
        <v>162</v>
      </c>
      <c r="AJ72" s="25">
        <v>0</v>
      </c>
      <c r="AK72" s="25">
        <v>0</v>
      </c>
      <c r="AL72" s="25">
        <v>121</v>
      </c>
      <c r="AM72" s="25">
        <f t="shared" si="8"/>
        <v>7</v>
      </c>
      <c r="AN72" s="25">
        <f t="shared" si="9"/>
        <v>24</v>
      </c>
      <c r="AO72" s="34">
        <f t="shared" si="10"/>
        <v>0.9453125</v>
      </c>
      <c r="AP72" s="25">
        <v>6</v>
      </c>
      <c r="AQ72" s="25">
        <v>5</v>
      </c>
      <c r="AR72" s="25">
        <v>0</v>
      </c>
      <c r="AS72" s="25">
        <v>3</v>
      </c>
      <c r="AT72" s="25">
        <f t="shared" si="11"/>
        <v>2</v>
      </c>
      <c r="AU72" s="25">
        <f>VLOOKUP(1,'Other Lists'!$B$27:$H$32,7,TRUE)*AR72*7</f>
        <v>0</v>
      </c>
      <c r="AV72" s="25">
        <f>VLOOKUP(4,'Other Lists'!$B$27:$H$32,7,TRUE)*AS72*7</f>
        <v>737.10000000000014</v>
      </c>
      <c r="AW72" s="25">
        <f>VLOOKUP(2,'Other Lists'!$B$27:$H$32,7,TRUE)*AT72*7</f>
        <v>415.8</v>
      </c>
      <c r="AX72" s="25">
        <f t="shared" si="12"/>
        <v>1152.9000000000001</v>
      </c>
      <c r="AY72" s="26">
        <f t="shared" si="13"/>
        <v>1152.9000000000001</v>
      </c>
      <c r="BA72">
        <v>2</v>
      </c>
      <c r="BB72">
        <v>1</v>
      </c>
      <c r="BC72">
        <f>VLOOKUP(5,'Other Lists'!$B$27:$H$32,7,TRUE)*BA72*7</f>
        <v>567</v>
      </c>
      <c r="BD72">
        <f>VLOOKUP(6,'Other Lists'!$B$27:$H$32,7,TRUE)*BB72*7</f>
        <v>283.5</v>
      </c>
      <c r="BE72">
        <f t="shared" si="14"/>
        <v>3194.1000000000004</v>
      </c>
    </row>
    <row r="73" spans="2:57" x14ac:dyDescent="0.3">
      <c r="B73" s="24">
        <v>1045</v>
      </c>
      <c r="C73" s="33">
        <v>45030</v>
      </c>
      <c r="D73" s="25">
        <f t="shared" ref="D73:D94" si="17">WEEKDAY(C73)</f>
        <v>6</v>
      </c>
      <c r="E73" s="25">
        <v>3</v>
      </c>
      <c r="F73" s="25">
        <v>201</v>
      </c>
      <c r="G73" s="25">
        <v>302</v>
      </c>
      <c r="H73" s="25">
        <v>302</v>
      </c>
      <c r="I73" s="25">
        <v>0</v>
      </c>
      <c r="J73" s="25">
        <v>420</v>
      </c>
      <c r="K73" s="25">
        <v>0</v>
      </c>
      <c r="L73" s="25">
        <v>0</v>
      </c>
      <c r="M73" s="25">
        <v>280</v>
      </c>
      <c r="N73" s="25">
        <f t="shared" ref="N73:N94" si="18">H73+I73-M73</f>
        <v>22</v>
      </c>
      <c r="O73" s="25">
        <f t="shared" ref="O73:O94" si="19">G73-H73</f>
        <v>0</v>
      </c>
      <c r="P73" s="34">
        <f t="shared" ref="P73:P94" si="20">IFERROR((M73/H73),0)</f>
        <v>0.92715231788079466</v>
      </c>
      <c r="Q73" s="25">
        <f>M73*'Other Lists'!$H$15</f>
        <v>19880</v>
      </c>
      <c r="R73" s="25">
        <f>(VLOOKUP(F73,'Other Lists'!$B$12:$N$15,5,0)+VLOOKUP(F73,'Other Lists'!$B$12:$N$15,6,0))*G73</f>
        <v>14828.2</v>
      </c>
      <c r="S73" s="25">
        <f t="shared" si="16"/>
        <v>5051.7999999999993</v>
      </c>
      <c r="T73" s="25">
        <f>VLOOKUP(F73,'Other Lists'!$B$12:$N$15,7,TRUE)*N73</f>
        <v>1562</v>
      </c>
      <c r="U73" s="25">
        <v>6</v>
      </c>
      <c r="V73" s="25">
        <v>0</v>
      </c>
      <c r="W73" s="25">
        <v>3</v>
      </c>
      <c r="X73" s="25">
        <f t="shared" ref="X73:X94" si="21">U73-V73-W73</f>
        <v>3</v>
      </c>
      <c r="Y73" s="25">
        <f>VLOOKUP(1,'Other Lists'!$B$27:$H$32,7,TRUE)*V73*7</f>
        <v>0</v>
      </c>
      <c r="Z73" s="25">
        <f>VLOOKUP(4,'Other Lists'!$B$27:$H$32,7,TRUE)*W73*7</f>
        <v>737.10000000000014</v>
      </c>
      <c r="AA73" s="25">
        <f>VLOOKUP(3,'Other Lists'!$B$27:$H$32,7,TRUE)*X73*7</f>
        <v>680.39999999999986</v>
      </c>
      <c r="AB73" s="25">
        <f t="shared" ref="AB73:AB94" si="22">Y73+Z73+AA73</f>
        <v>1417.5</v>
      </c>
      <c r="AC73" s="26">
        <f t="shared" ref="AC73:AC94" si="23">Y73+Z73+AA73</f>
        <v>1417.5</v>
      </c>
      <c r="AE73" s="24">
        <v>105</v>
      </c>
      <c r="AF73" s="25">
        <v>150</v>
      </c>
      <c r="AG73" s="25">
        <v>150</v>
      </c>
      <c r="AH73" s="25">
        <v>15</v>
      </c>
      <c r="AI73" s="25">
        <v>162</v>
      </c>
      <c r="AJ73" s="25">
        <v>0</v>
      </c>
      <c r="AK73" s="25">
        <v>15</v>
      </c>
      <c r="AL73" s="25">
        <v>156</v>
      </c>
      <c r="AM73" s="25">
        <f t="shared" ref="AM73:AM94" si="24">AG73+AH73-AL73</f>
        <v>9</v>
      </c>
      <c r="AN73" s="25">
        <f t="shared" ref="AN73:AN94" si="25">AF73-AG73</f>
        <v>0</v>
      </c>
      <c r="AO73" s="34">
        <f t="shared" ref="AO73:AO94" si="26">IFERROR((AL73/AG73),0)</f>
        <v>1.04</v>
      </c>
      <c r="AP73" s="25">
        <v>6</v>
      </c>
      <c r="AQ73" s="25">
        <v>6</v>
      </c>
      <c r="AR73" s="25">
        <v>0</v>
      </c>
      <c r="AS73" s="25">
        <v>4</v>
      </c>
      <c r="AT73" s="25">
        <f t="shared" ref="AT73:AT94" si="27">AQ73-AR73-AS73</f>
        <v>2</v>
      </c>
      <c r="AU73" s="25">
        <f>VLOOKUP(1,'Other Lists'!$B$27:$H$32,7,TRUE)*AR73*7</f>
        <v>0</v>
      </c>
      <c r="AV73" s="25">
        <f>VLOOKUP(4,'Other Lists'!$B$27:$H$32,7,TRUE)*AS73*7</f>
        <v>982.80000000000007</v>
      </c>
      <c r="AW73" s="25">
        <f>VLOOKUP(2,'Other Lists'!$B$27:$H$32,7,TRUE)*AT73*7</f>
        <v>415.8</v>
      </c>
      <c r="AX73" s="25">
        <f t="shared" ref="AX73:AX94" si="28">AU73+AV73+AW73</f>
        <v>1398.6000000000001</v>
      </c>
      <c r="AY73" s="26">
        <f t="shared" ref="AY73:AY94" si="29">AU73+AV73+AW73</f>
        <v>1398.6000000000001</v>
      </c>
      <c r="BA73">
        <v>2</v>
      </c>
      <c r="BB73">
        <v>1</v>
      </c>
      <c r="BC73">
        <f>VLOOKUP(5,'Other Lists'!$B$27:$H$32,7,TRUE)*BA73*7</f>
        <v>567</v>
      </c>
      <c r="BD73">
        <f>VLOOKUP(6,'Other Lists'!$B$27:$H$32,7,TRUE)*BB73*7</f>
        <v>283.5</v>
      </c>
      <c r="BE73">
        <f t="shared" ref="BE73:BE94" si="30">BC73+BD73+AX73+AC73</f>
        <v>3666.6000000000004</v>
      </c>
    </row>
    <row r="74" spans="2:57" x14ac:dyDescent="0.3">
      <c r="B74" s="24">
        <v>1046</v>
      </c>
      <c r="C74" s="33">
        <v>45031</v>
      </c>
      <c r="D74" s="25">
        <f t="shared" si="17"/>
        <v>7</v>
      </c>
      <c r="E74" s="25">
        <v>3</v>
      </c>
      <c r="F74" s="25">
        <v>119</v>
      </c>
      <c r="G74" s="25">
        <v>945</v>
      </c>
      <c r="H74" s="25">
        <v>945</v>
      </c>
      <c r="I74" s="25">
        <v>73</v>
      </c>
      <c r="J74" s="25">
        <v>1049.9999999999998</v>
      </c>
      <c r="K74" s="25">
        <v>0</v>
      </c>
      <c r="L74" s="25">
        <v>73</v>
      </c>
      <c r="M74" s="25">
        <v>977</v>
      </c>
      <c r="N74" s="25">
        <f t="shared" si="18"/>
        <v>41</v>
      </c>
      <c r="O74" s="25">
        <f t="shared" si="19"/>
        <v>0</v>
      </c>
      <c r="P74" s="34">
        <f t="shared" si="20"/>
        <v>1.0338624338624338</v>
      </c>
      <c r="Q74" s="25">
        <f>M74*'Other Lists'!$H$14</f>
        <v>31264</v>
      </c>
      <c r="R74" s="25">
        <f>(VLOOKUP(F74,'Other Lists'!$B$12:$N$15,5,0)+VLOOKUP(F74,'Other Lists'!$B$12:$N$15,6,0))*G74</f>
        <v>27216</v>
      </c>
      <c r="S74" s="25">
        <f t="shared" si="16"/>
        <v>4048</v>
      </c>
      <c r="T74" s="25">
        <f>VLOOKUP(F74,'Other Lists'!$B$12:$N$15,7,TRUE)*N74</f>
        <v>1312</v>
      </c>
      <c r="U74" s="25">
        <v>6</v>
      </c>
      <c r="V74" s="25">
        <v>0</v>
      </c>
      <c r="W74" s="25">
        <v>4</v>
      </c>
      <c r="X74" s="25">
        <f t="shared" si="21"/>
        <v>2</v>
      </c>
      <c r="Y74" s="25">
        <f>VLOOKUP(1,'Other Lists'!$B$27:$H$32,7,TRUE)*V74*7</f>
        <v>0</v>
      </c>
      <c r="Z74" s="25">
        <f>VLOOKUP(4,'Other Lists'!$B$27:$H$32,7,TRUE)*W74*7</f>
        <v>982.80000000000007</v>
      </c>
      <c r="AA74" s="25">
        <f>VLOOKUP(3,'Other Lists'!$B$27:$H$32,7,TRUE)*X74*7</f>
        <v>453.59999999999997</v>
      </c>
      <c r="AB74" s="25">
        <f t="shared" si="22"/>
        <v>1436.4</v>
      </c>
      <c r="AC74" s="26">
        <f t="shared" si="23"/>
        <v>1436.4</v>
      </c>
      <c r="AE74" s="24">
        <v>105</v>
      </c>
      <c r="AF74" s="25">
        <v>157</v>
      </c>
      <c r="AG74" s="25">
        <v>157</v>
      </c>
      <c r="AH74" s="25">
        <v>21</v>
      </c>
      <c r="AI74" s="25">
        <v>162</v>
      </c>
      <c r="AJ74" s="25">
        <v>24</v>
      </c>
      <c r="AK74" s="25">
        <v>45</v>
      </c>
      <c r="AL74" s="25">
        <v>165</v>
      </c>
      <c r="AM74" s="25">
        <f t="shared" si="24"/>
        <v>13</v>
      </c>
      <c r="AN74" s="25">
        <f t="shared" si="25"/>
        <v>0</v>
      </c>
      <c r="AO74" s="34">
        <f t="shared" si="26"/>
        <v>1.0509554140127388</v>
      </c>
      <c r="AP74" s="25">
        <v>6</v>
      </c>
      <c r="AQ74" s="25">
        <v>6</v>
      </c>
      <c r="AR74" s="25">
        <v>0</v>
      </c>
      <c r="AS74" s="25">
        <v>3</v>
      </c>
      <c r="AT74" s="25">
        <f t="shared" si="27"/>
        <v>3</v>
      </c>
      <c r="AU74" s="25">
        <f>VLOOKUP(1,'Other Lists'!$B$27:$H$32,7,TRUE)*AR74*7</f>
        <v>0</v>
      </c>
      <c r="AV74" s="25">
        <f>VLOOKUP(4,'Other Lists'!$B$27:$H$32,7,TRUE)*AS74*7</f>
        <v>737.10000000000014</v>
      </c>
      <c r="AW74" s="25">
        <f>VLOOKUP(2,'Other Lists'!$B$27:$H$32,7,TRUE)*AT74*7</f>
        <v>623.69999999999993</v>
      </c>
      <c r="AX74" s="25">
        <f t="shared" si="28"/>
        <v>1360.8000000000002</v>
      </c>
      <c r="AY74" s="26">
        <f t="shared" si="29"/>
        <v>1360.8000000000002</v>
      </c>
      <c r="BA74">
        <v>2</v>
      </c>
      <c r="BB74">
        <v>1</v>
      </c>
      <c r="BC74">
        <f>VLOOKUP(5,'Other Lists'!$B$27:$H$32,7,TRUE)*BA74*7</f>
        <v>567</v>
      </c>
      <c r="BD74">
        <f>VLOOKUP(6,'Other Lists'!$B$27:$H$32,7,TRUE)*BB74*7</f>
        <v>283.5</v>
      </c>
      <c r="BE74">
        <f t="shared" si="30"/>
        <v>3647.7000000000003</v>
      </c>
    </row>
    <row r="75" spans="2:57" x14ac:dyDescent="0.3">
      <c r="B75" s="24">
        <v>1047</v>
      </c>
      <c r="C75" s="33">
        <v>45032</v>
      </c>
      <c r="D75" s="25">
        <f t="shared" si="17"/>
        <v>1</v>
      </c>
      <c r="E75" s="25">
        <v>3</v>
      </c>
      <c r="F75" s="25">
        <v>201</v>
      </c>
      <c r="G75" s="25">
        <v>0</v>
      </c>
      <c r="H75" s="25">
        <v>0</v>
      </c>
      <c r="I75" s="25">
        <v>0</v>
      </c>
      <c r="J75" s="25">
        <v>0</v>
      </c>
      <c r="K75" s="25">
        <v>0</v>
      </c>
      <c r="L75" s="25">
        <v>0</v>
      </c>
      <c r="M75" s="25">
        <v>0</v>
      </c>
      <c r="N75" s="25">
        <f t="shared" si="18"/>
        <v>0</v>
      </c>
      <c r="O75" s="25">
        <f t="shared" si="19"/>
        <v>0</v>
      </c>
      <c r="P75" s="34">
        <f t="shared" si="20"/>
        <v>0</v>
      </c>
      <c r="Q75" s="25">
        <f>M75*'Other Lists'!$H$15</f>
        <v>0</v>
      </c>
      <c r="R75" s="25">
        <f>(VLOOKUP(F75,'Other Lists'!$B$12:$N$15,5,0)+VLOOKUP(F75,'Other Lists'!$B$12:$N$15,6,0))*G75</f>
        <v>0</v>
      </c>
      <c r="S75" s="25">
        <f t="shared" si="16"/>
        <v>0</v>
      </c>
      <c r="T75" s="25">
        <f>VLOOKUP(F75,'Other Lists'!$B$12:$N$15,7,TRUE)*N75</f>
        <v>0</v>
      </c>
      <c r="U75" s="25">
        <v>0</v>
      </c>
      <c r="V75" s="25">
        <v>0</v>
      </c>
      <c r="W75" s="25">
        <v>0</v>
      </c>
      <c r="X75" s="25">
        <f t="shared" si="21"/>
        <v>0</v>
      </c>
      <c r="Y75" s="25">
        <f>VLOOKUP(1,'Other Lists'!$B$27:$H$32,7,TRUE)*V75*7</f>
        <v>0</v>
      </c>
      <c r="Z75" s="25">
        <f>VLOOKUP(4,'Other Lists'!$B$27:$H$32,7,TRUE)*W75*7</f>
        <v>0</v>
      </c>
      <c r="AA75" s="25">
        <f>VLOOKUP(3,'Other Lists'!$B$27:$H$32,7,TRUE)*X75*7</f>
        <v>0</v>
      </c>
      <c r="AB75" s="25">
        <f t="shared" si="22"/>
        <v>0</v>
      </c>
      <c r="AC75" s="26">
        <f t="shared" si="23"/>
        <v>0</v>
      </c>
      <c r="AE75" s="24">
        <v>105</v>
      </c>
      <c r="AF75" s="25">
        <v>0</v>
      </c>
      <c r="AG75" s="25">
        <v>0</v>
      </c>
      <c r="AH75" s="25">
        <v>0</v>
      </c>
      <c r="AI75" s="25">
        <v>0</v>
      </c>
      <c r="AJ75" s="25">
        <v>8</v>
      </c>
      <c r="AK75" s="25">
        <v>8</v>
      </c>
      <c r="AL75" s="25">
        <v>0</v>
      </c>
      <c r="AM75" s="25">
        <f t="shared" si="24"/>
        <v>0</v>
      </c>
      <c r="AN75" s="25">
        <f t="shared" si="25"/>
        <v>0</v>
      </c>
      <c r="AO75" s="34">
        <f t="shared" si="26"/>
        <v>0</v>
      </c>
      <c r="AP75" s="25">
        <v>0</v>
      </c>
      <c r="AQ75" s="25">
        <v>0</v>
      </c>
      <c r="AR75" s="25">
        <v>0</v>
      </c>
      <c r="AS75" s="25">
        <v>0</v>
      </c>
      <c r="AT75" s="25">
        <f t="shared" si="27"/>
        <v>0</v>
      </c>
      <c r="AU75" s="25">
        <f>VLOOKUP(1,'Other Lists'!$B$27:$H$32,7,TRUE)*AR75*7</f>
        <v>0</v>
      </c>
      <c r="AV75" s="25">
        <f>VLOOKUP(4,'Other Lists'!$B$27:$H$32,7,TRUE)*AS75*7</f>
        <v>0</v>
      </c>
      <c r="AW75" s="25">
        <f>VLOOKUP(2,'Other Lists'!$B$27:$H$32,7,TRUE)*AT75*7</f>
        <v>0</v>
      </c>
      <c r="AX75" s="25">
        <f t="shared" si="28"/>
        <v>0</v>
      </c>
      <c r="AY75" s="26">
        <f t="shared" si="29"/>
        <v>0</v>
      </c>
      <c r="BA75">
        <v>0</v>
      </c>
      <c r="BB75">
        <v>0</v>
      </c>
      <c r="BC75">
        <f>VLOOKUP(5,'Other Lists'!$B$27:$H$32,7,TRUE)*BA75*7</f>
        <v>0</v>
      </c>
      <c r="BD75">
        <f>VLOOKUP(6,'Other Lists'!$B$27:$H$32,7,TRUE)*BB75*7</f>
        <v>0</v>
      </c>
      <c r="BE75">
        <f t="shared" si="30"/>
        <v>0</v>
      </c>
    </row>
    <row r="76" spans="2:57" x14ac:dyDescent="0.3">
      <c r="B76" s="24">
        <v>1048</v>
      </c>
      <c r="C76" s="33">
        <v>45033</v>
      </c>
      <c r="D76" s="25">
        <f t="shared" si="17"/>
        <v>2</v>
      </c>
      <c r="E76" s="25">
        <v>3</v>
      </c>
      <c r="F76" s="25">
        <v>201</v>
      </c>
      <c r="G76" s="25">
        <v>0</v>
      </c>
      <c r="H76" s="25">
        <v>0</v>
      </c>
      <c r="I76" s="25">
        <v>0</v>
      </c>
      <c r="J76" s="25">
        <v>0</v>
      </c>
      <c r="K76" s="25">
        <v>0</v>
      </c>
      <c r="L76" s="25">
        <v>0</v>
      </c>
      <c r="M76" s="25">
        <v>0</v>
      </c>
      <c r="N76" s="25">
        <f t="shared" si="18"/>
        <v>0</v>
      </c>
      <c r="O76" s="25">
        <f t="shared" si="19"/>
        <v>0</v>
      </c>
      <c r="P76" s="34">
        <f t="shared" si="20"/>
        <v>0</v>
      </c>
      <c r="Q76" s="25">
        <f>M76*'Other Lists'!$H$15</f>
        <v>0</v>
      </c>
      <c r="R76" s="25">
        <f>(VLOOKUP(F76,'Other Lists'!$B$12:$N$15,5,0)+VLOOKUP(F76,'Other Lists'!$B$12:$N$15,6,0))*G76</f>
        <v>0</v>
      </c>
      <c r="S76" s="25">
        <f t="shared" si="16"/>
        <v>0</v>
      </c>
      <c r="T76" s="25">
        <f>VLOOKUP(F76,'Other Lists'!$B$12:$N$15,7,TRUE)*N76</f>
        <v>0</v>
      </c>
      <c r="U76" s="25">
        <v>0</v>
      </c>
      <c r="V76" s="25">
        <v>0</v>
      </c>
      <c r="W76" s="25">
        <v>0</v>
      </c>
      <c r="X76" s="25">
        <f t="shared" si="21"/>
        <v>0</v>
      </c>
      <c r="Y76" s="25">
        <f>VLOOKUP(1,'Other Lists'!$B$27:$H$32,7,TRUE)*V76*7</f>
        <v>0</v>
      </c>
      <c r="Z76" s="25">
        <f>VLOOKUP(4,'Other Lists'!$B$27:$H$32,7,TRUE)*W76*7</f>
        <v>0</v>
      </c>
      <c r="AA76" s="25">
        <f>VLOOKUP(3,'Other Lists'!$B$27:$H$32,7,TRUE)*X76*7</f>
        <v>0</v>
      </c>
      <c r="AB76" s="25">
        <f t="shared" si="22"/>
        <v>0</v>
      </c>
      <c r="AC76" s="26">
        <f t="shared" si="23"/>
        <v>0</v>
      </c>
      <c r="AE76" s="24">
        <v>105</v>
      </c>
      <c r="AF76" s="25">
        <v>0</v>
      </c>
      <c r="AG76" s="25">
        <v>0</v>
      </c>
      <c r="AH76" s="25">
        <v>0</v>
      </c>
      <c r="AI76" s="25">
        <v>0</v>
      </c>
      <c r="AJ76" s="25">
        <v>0</v>
      </c>
      <c r="AK76" s="25">
        <v>0</v>
      </c>
      <c r="AL76" s="25">
        <v>0</v>
      </c>
      <c r="AM76" s="25">
        <f t="shared" si="24"/>
        <v>0</v>
      </c>
      <c r="AN76" s="25">
        <f t="shared" si="25"/>
        <v>0</v>
      </c>
      <c r="AO76" s="34">
        <f t="shared" si="26"/>
        <v>0</v>
      </c>
      <c r="AP76" s="25">
        <v>0</v>
      </c>
      <c r="AQ76" s="25">
        <v>0</v>
      </c>
      <c r="AR76" s="25">
        <v>0</v>
      </c>
      <c r="AS76" s="25">
        <v>0</v>
      </c>
      <c r="AT76" s="25">
        <f t="shared" si="27"/>
        <v>0</v>
      </c>
      <c r="AU76" s="25">
        <f>VLOOKUP(1,'Other Lists'!$B$27:$H$32,7,TRUE)*AR76*7</f>
        <v>0</v>
      </c>
      <c r="AV76" s="25">
        <f>VLOOKUP(4,'Other Lists'!$B$27:$H$32,7,TRUE)*AS76*7</f>
        <v>0</v>
      </c>
      <c r="AW76" s="25">
        <f>VLOOKUP(2,'Other Lists'!$B$27:$H$32,7,TRUE)*AT76*7</f>
        <v>0</v>
      </c>
      <c r="AX76" s="25">
        <f t="shared" si="28"/>
        <v>0</v>
      </c>
      <c r="AY76" s="26">
        <f t="shared" si="29"/>
        <v>0</v>
      </c>
      <c r="BA76">
        <v>0</v>
      </c>
      <c r="BB76">
        <v>0</v>
      </c>
      <c r="BC76">
        <f>VLOOKUP(5,'Other Lists'!$B$27:$H$32,7,TRUE)*BA76*7</f>
        <v>0</v>
      </c>
      <c r="BD76">
        <f>VLOOKUP(6,'Other Lists'!$B$27:$H$32,7,TRUE)*BB76*7</f>
        <v>0</v>
      </c>
      <c r="BE76">
        <f t="shared" si="30"/>
        <v>0</v>
      </c>
    </row>
    <row r="77" spans="2:57" x14ac:dyDescent="0.3">
      <c r="B77" s="24">
        <v>1049</v>
      </c>
      <c r="C77" s="33">
        <v>45034</v>
      </c>
      <c r="D77" s="25">
        <f t="shared" si="17"/>
        <v>3</v>
      </c>
      <c r="E77" s="25">
        <v>3</v>
      </c>
      <c r="F77" s="25">
        <v>201</v>
      </c>
      <c r="G77" s="25">
        <v>302</v>
      </c>
      <c r="H77" s="25">
        <v>302</v>
      </c>
      <c r="I77" s="25">
        <v>0</v>
      </c>
      <c r="J77" s="25">
        <v>420</v>
      </c>
      <c r="K77" s="25">
        <v>0</v>
      </c>
      <c r="L77" s="25">
        <v>0</v>
      </c>
      <c r="M77" s="25">
        <v>295</v>
      </c>
      <c r="N77" s="25">
        <f t="shared" si="18"/>
        <v>7</v>
      </c>
      <c r="O77" s="25">
        <f t="shared" si="19"/>
        <v>0</v>
      </c>
      <c r="P77" s="34">
        <f t="shared" si="20"/>
        <v>0.97682119205298013</v>
      </c>
      <c r="Q77" s="25">
        <f>M77*'Other Lists'!$H$15</f>
        <v>20945</v>
      </c>
      <c r="R77" s="25">
        <f>(VLOOKUP(F77,'Other Lists'!$B$12:$N$15,5,0)+VLOOKUP(F77,'Other Lists'!$B$12:$N$15,6,0))*G77</f>
        <v>14828.2</v>
      </c>
      <c r="S77" s="25">
        <f t="shared" si="16"/>
        <v>6116.7999999999993</v>
      </c>
      <c r="T77" s="25">
        <f>VLOOKUP(F77,'Other Lists'!$B$12:$N$15,7,TRUE)*N77</f>
        <v>497</v>
      </c>
      <c r="U77" s="25">
        <v>5</v>
      </c>
      <c r="V77" s="25">
        <v>0</v>
      </c>
      <c r="W77" s="25">
        <v>4</v>
      </c>
      <c r="X77" s="25">
        <f t="shared" si="21"/>
        <v>1</v>
      </c>
      <c r="Y77" s="25">
        <f>VLOOKUP(1,'Other Lists'!$B$27:$H$32,7,TRUE)*V77*7</f>
        <v>0</v>
      </c>
      <c r="Z77" s="25">
        <f>VLOOKUP(4,'Other Lists'!$B$27:$H$32,7,TRUE)*W77*7</f>
        <v>982.80000000000007</v>
      </c>
      <c r="AA77" s="25">
        <f>VLOOKUP(3,'Other Lists'!$B$27:$H$32,7,TRUE)*X77*7</f>
        <v>226.79999999999998</v>
      </c>
      <c r="AB77" s="25">
        <f t="shared" si="22"/>
        <v>1209.6000000000001</v>
      </c>
      <c r="AC77" s="26">
        <f t="shared" si="23"/>
        <v>1209.6000000000001</v>
      </c>
      <c r="AE77" s="24">
        <v>105</v>
      </c>
      <c r="AF77" s="25">
        <v>139</v>
      </c>
      <c r="AG77" s="25">
        <v>139</v>
      </c>
      <c r="AH77" s="25">
        <v>39</v>
      </c>
      <c r="AI77" s="25">
        <v>162</v>
      </c>
      <c r="AJ77" s="25">
        <v>2</v>
      </c>
      <c r="AK77" s="25">
        <v>41</v>
      </c>
      <c r="AL77" s="25">
        <v>170</v>
      </c>
      <c r="AM77" s="25">
        <f t="shared" si="24"/>
        <v>8</v>
      </c>
      <c r="AN77" s="25">
        <f t="shared" si="25"/>
        <v>0</v>
      </c>
      <c r="AO77" s="34">
        <f t="shared" si="26"/>
        <v>1.2230215827338129</v>
      </c>
      <c r="AP77" s="25">
        <v>6</v>
      </c>
      <c r="AQ77" s="25">
        <v>6</v>
      </c>
      <c r="AR77" s="25">
        <v>0</v>
      </c>
      <c r="AS77" s="25">
        <v>3</v>
      </c>
      <c r="AT77" s="25">
        <f t="shared" si="27"/>
        <v>3</v>
      </c>
      <c r="AU77" s="25">
        <f>VLOOKUP(1,'Other Lists'!$B$27:$H$32,7,TRUE)*AR77*7</f>
        <v>0</v>
      </c>
      <c r="AV77" s="25">
        <f>VLOOKUP(4,'Other Lists'!$B$27:$H$32,7,TRUE)*AS77*7</f>
        <v>737.10000000000014</v>
      </c>
      <c r="AW77" s="25">
        <f>VLOOKUP(2,'Other Lists'!$B$27:$H$32,7,TRUE)*AT77*7</f>
        <v>623.69999999999993</v>
      </c>
      <c r="AX77" s="25">
        <f t="shared" si="28"/>
        <v>1360.8000000000002</v>
      </c>
      <c r="AY77" s="26">
        <f t="shared" si="29"/>
        <v>1360.8000000000002</v>
      </c>
      <c r="BA77">
        <v>2</v>
      </c>
      <c r="BB77">
        <v>1</v>
      </c>
      <c r="BC77">
        <f>VLOOKUP(5,'Other Lists'!$B$27:$H$32,7,TRUE)*BA77*7</f>
        <v>567</v>
      </c>
      <c r="BD77">
        <f>VLOOKUP(6,'Other Lists'!$B$27:$H$32,7,TRUE)*BB77*7</f>
        <v>283.5</v>
      </c>
      <c r="BE77">
        <f t="shared" si="30"/>
        <v>3420.9000000000005</v>
      </c>
    </row>
    <row r="78" spans="2:57" x14ac:dyDescent="0.3">
      <c r="B78" s="24">
        <v>1050</v>
      </c>
      <c r="C78" s="33">
        <v>45035</v>
      </c>
      <c r="D78" s="25">
        <f t="shared" si="17"/>
        <v>4</v>
      </c>
      <c r="E78" s="25">
        <v>3</v>
      </c>
      <c r="F78" s="25">
        <v>119</v>
      </c>
      <c r="G78" s="25">
        <v>924</v>
      </c>
      <c r="H78" s="25">
        <v>924</v>
      </c>
      <c r="I78" s="25">
        <v>105</v>
      </c>
      <c r="J78" s="25">
        <v>1049.9999999999998</v>
      </c>
      <c r="K78" s="25">
        <v>0</v>
      </c>
      <c r="L78" s="25">
        <v>105</v>
      </c>
      <c r="M78" s="25">
        <v>987</v>
      </c>
      <c r="N78" s="25">
        <f t="shared" si="18"/>
        <v>42</v>
      </c>
      <c r="O78" s="25">
        <f t="shared" si="19"/>
        <v>0</v>
      </c>
      <c r="P78" s="34">
        <f t="shared" si="20"/>
        <v>1.0681818181818181</v>
      </c>
      <c r="Q78" s="25">
        <f>M78*'Other Lists'!$H$14</f>
        <v>31584</v>
      </c>
      <c r="R78" s="25">
        <f>(VLOOKUP(F78,'Other Lists'!$B$12:$N$15,5,0)+VLOOKUP(F78,'Other Lists'!$B$12:$N$15,6,0))*G78</f>
        <v>26611.200000000001</v>
      </c>
      <c r="S78" s="25">
        <f t="shared" si="16"/>
        <v>4972.7999999999993</v>
      </c>
      <c r="T78" s="25">
        <f>VLOOKUP(F78,'Other Lists'!$B$12:$N$15,7,TRUE)*N78</f>
        <v>1344</v>
      </c>
      <c r="U78" s="25">
        <v>6</v>
      </c>
      <c r="V78" s="25">
        <v>0</v>
      </c>
      <c r="W78" s="25">
        <v>3</v>
      </c>
      <c r="X78" s="25">
        <f t="shared" si="21"/>
        <v>3</v>
      </c>
      <c r="Y78" s="25">
        <f>VLOOKUP(1,'Other Lists'!$B$27:$H$32,7,TRUE)*V78*7</f>
        <v>0</v>
      </c>
      <c r="Z78" s="25">
        <f>VLOOKUP(4,'Other Lists'!$B$27:$H$32,7,TRUE)*W78*7</f>
        <v>737.10000000000014</v>
      </c>
      <c r="AA78" s="25">
        <f>VLOOKUP(3,'Other Lists'!$B$27:$H$32,7,TRUE)*X78*7</f>
        <v>680.39999999999986</v>
      </c>
      <c r="AB78" s="25">
        <f t="shared" si="22"/>
        <v>1417.5</v>
      </c>
      <c r="AC78" s="26">
        <f t="shared" si="23"/>
        <v>1417.5</v>
      </c>
      <c r="AE78" s="24">
        <v>105</v>
      </c>
      <c r="AF78" s="25">
        <v>183</v>
      </c>
      <c r="AG78" s="25">
        <v>166</v>
      </c>
      <c r="AH78" s="25">
        <v>12</v>
      </c>
      <c r="AI78" s="25">
        <v>162</v>
      </c>
      <c r="AJ78" s="25">
        <v>41</v>
      </c>
      <c r="AK78" s="25">
        <v>53</v>
      </c>
      <c r="AL78" s="25">
        <v>172</v>
      </c>
      <c r="AM78" s="25">
        <f t="shared" si="24"/>
        <v>6</v>
      </c>
      <c r="AN78" s="25">
        <f t="shared" si="25"/>
        <v>17</v>
      </c>
      <c r="AO78" s="34">
        <f t="shared" si="26"/>
        <v>1.036144578313253</v>
      </c>
      <c r="AP78" s="25">
        <v>6</v>
      </c>
      <c r="AQ78" s="25">
        <v>6</v>
      </c>
      <c r="AR78" s="25">
        <v>0</v>
      </c>
      <c r="AS78" s="25">
        <v>3</v>
      </c>
      <c r="AT78" s="25">
        <f t="shared" si="27"/>
        <v>3</v>
      </c>
      <c r="AU78" s="25">
        <f>VLOOKUP(1,'Other Lists'!$B$27:$H$32,7,TRUE)*AR78*7</f>
        <v>0</v>
      </c>
      <c r="AV78" s="25">
        <f>VLOOKUP(4,'Other Lists'!$B$27:$H$32,7,TRUE)*AS78*7</f>
        <v>737.10000000000014</v>
      </c>
      <c r="AW78" s="25">
        <f>VLOOKUP(2,'Other Lists'!$B$27:$H$32,7,TRUE)*AT78*7</f>
        <v>623.69999999999993</v>
      </c>
      <c r="AX78" s="25">
        <f t="shared" si="28"/>
        <v>1360.8000000000002</v>
      </c>
      <c r="AY78" s="26">
        <f t="shared" si="29"/>
        <v>1360.8000000000002</v>
      </c>
      <c r="BA78">
        <v>2</v>
      </c>
      <c r="BB78">
        <v>1</v>
      </c>
      <c r="BC78">
        <f>VLOOKUP(5,'Other Lists'!$B$27:$H$32,7,TRUE)*BA78*7</f>
        <v>567</v>
      </c>
      <c r="BD78">
        <f>VLOOKUP(6,'Other Lists'!$B$27:$H$32,7,TRUE)*BB78*7</f>
        <v>283.5</v>
      </c>
      <c r="BE78">
        <f t="shared" si="30"/>
        <v>3628.8</v>
      </c>
    </row>
    <row r="79" spans="2:57" x14ac:dyDescent="0.3">
      <c r="B79" s="24">
        <v>1051</v>
      </c>
      <c r="C79" s="33">
        <v>45036</v>
      </c>
      <c r="D79" s="25">
        <f t="shared" si="17"/>
        <v>5</v>
      </c>
      <c r="E79" s="25">
        <v>3</v>
      </c>
      <c r="F79" s="25">
        <v>201</v>
      </c>
      <c r="G79" s="25">
        <v>340</v>
      </c>
      <c r="H79" s="25">
        <v>340</v>
      </c>
      <c r="I79" s="25">
        <v>122</v>
      </c>
      <c r="J79" s="25">
        <v>420</v>
      </c>
      <c r="K79" s="25">
        <v>25</v>
      </c>
      <c r="L79" s="25">
        <v>147</v>
      </c>
      <c r="M79" s="25">
        <v>448</v>
      </c>
      <c r="N79" s="25">
        <f t="shared" si="18"/>
        <v>14</v>
      </c>
      <c r="O79" s="25">
        <f t="shared" si="19"/>
        <v>0</v>
      </c>
      <c r="P79" s="34">
        <f t="shared" si="20"/>
        <v>1.3176470588235294</v>
      </c>
      <c r="Q79" s="25">
        <f>M79*'Other Lists'!$H$15</f>
        <v>31808</v>
      </c>
      <c r="R79" s="25">
        <f>(VLOOKUP(F79,'Other Lists'!$B$12:$N$15,5,0)+VLOOKUP(F79,'Other Lists'!$B$12:$N$15,6,0))*G79</f>
        <v>16694</v>
      </c>
      <c r="S79" s="25">
        <f t="shared" si="16"/>
        <v>15114</v>
      </c>
      <c r="T79" s="25">
        <f>VLOOKUP(F79,'Other Lists'!$B$12:$N$15,7,TRUE)*N79</f>
        <v>994</v>
      </c>
      <c r="U79" s="25">
        <v>6</v>
      </c>
      <c r="V79" s="25">
        <v>0</v>
      </c>
      <c r="W79" s="25">
        <v>3</v>
      </c>
      <c r="X79" s="25">
        <f t="shared" si="21"/>
        <v>3</v>
      </c>
      <c r="Y79" s="25">
        <f>VLOOKUP(1,'Other Lists'!$B$27:$H$32,7,TRUE)*V79*7</f>
        <v>0</v>
      </c>
      <c r="Z79" s="25">
        <f>VLOOKUP(4,'Other Lists'!$B$27:$H$32,7,TRUE)*W79*7</f>
        <v>737.10000000000014</v>
      </c>
      <c r="AA79" s="25">
        <f>VLOOKUP(3,'Other Lists'!$B$27:$H$32,7,TRUE)*X79*7</f>
        <v>680.39999999999986</v>
      </c>
      <c r="AB79" s="25">
        <f t="shared" si="22"/>
        <v>1417.5</v>
      </c>
      <c r="AC79" s="26">
        <f t="shared" si="23"/>
        <v>1417.5</v>
      </c>
      <c r="AE79" s="24">
        <v>105</v>
      </c>
      <c r="AF79" s="25">
        <v>160</v>
      </c>
      <c r="AG79" s="25">
        <v>160</v>
      </c>
      <c r="AH79" s="25">
        <v>18</v>
      </c>
      <c r="AI79" s="25">
        <v>162</v>
      </c>
      <c r="AJ79" s="25">
        <v>17</v>
      </c>
      <c r="AK79" s="25">
        <v>35</v>
      </c>
      <c r="AL79" s="25">
        <v>170</v>
      </c>
      <c r="AM79" s="25">
        <f t="shared" si="24"/>
        <v>8</v>
      </c>
      <c r="AN79" s="25">
        <f t="shared" si="25"/>
        <v>0</v>
      </c>
      <c r="AO79" s="34">
        <f t="shared" si="26"/>
        <v>1.0625</v>
      </c>
      <c r="AP79" s="25">
        <v>6</v>
      </c>
      <c r="AQ79" s="25">
        <v>6</v>
      </c>
      <c r="AR79" s="25">
        <v>0</v>
      </c>
      <c r="AS79" s="25">
        <v>3</v>
      </c>
      <c r="AT79" s="25">
        <f t="shared" si="27"/>
        <v>3</v>
      </c>
      <c r="AU79" s="25">
        <f>VLOOKUP(1,'Other Lists'!$B$27:$H$32,7,TRUE)*AR79*7</f>
        <v>0</v>
      </c>
      <c r="AV79" s="25">
        <f>VLOOKUP(4,'Other Lists'!$B$27:$H$32,7,TRUE)*AS79*7</f>
        <v>737.10000000000014</v>
      </c>
      <c r="AW79" s="25">
        <f>VLOOKUP(2,'Other Lists'!$B$27:$H$32,7,TRUE)*AT79*7</f>
        <v>623.69999999999993</v>
      </c>
      <c r="AX79" s="25">
        <f t="shared" si="28"/>
        <v>1360.8000000000002</v>
      </c>
      <c r="AY79" s="26">
        <f t="shared" si="29"/>
        <v>1360.8000000000002</v>
      </c>
      <c r="BA79">
        <v>2</v>
      </c>
      <c r="BB79">
        <v>1</v>
      </c>
      <c r="BC79">
        <f>VLOOKUP(5,'Other Lists'!$B$27:$H$32,7,TRUE)*BA79*7</f>
        <v>567</v>
      </c>
      <c r="BD79">
        <f>VLOOKUP(6,'Other Lists'!$B$27:$H$32,7,TRUE)*BB79*7</f>
        <v>283.5</v>
      </c>
      <c r="BE79">
        <f t="shared" si="30"/>
        <v>3628.8</v>
      </c>
    </row>
    <row r="80" spans="2:57" x14ac:dyDescent="0.3">
      <c r="B80" s="24">
        <v>1052</v>
      </c>
      <c r="C80" s="33">
        <v>45037</v>
      </c>
      <c r="D80" s="25">
        <f t="shared" si="17"/>
        <v>6</v>
      </c>
      <c r="E80" s="25">
        <v>3</v>
      </c>
      <c r="F80" s="25">
        <v>119</v>
      </c>
      <c r="G80" s="25">
        <v>756</v>
      </c>
      <c r="H80" s="25">
        <v>756</v>
      </c>
      <c r="I80" s="25">
        <v>266</v>
      </c>
      <c r="J80" s="25">
        <v>1049.9999999999998</v>
      </c>
      <c r="K80" s="25">
        <v>0</v>
      </c>
      <c r="L80" s="25">
        <v>266</v>
      </c>
      <c r="M80" s="25">
        <v>960</v>
      </c>
      <c r="N80" s="25">
        <f t="shared" si="18"/>
        <v>62</v>
      </c>
      <c r="O80" s="25">
        <f t="shared" si="19"/>
        <v>0</v>
      </c>
      <c r="P80" s="34">
        <f t="shared" si="20"/>
        <v>1.2698412698412698</v>
      </c>
      <c r="Q80" s="25">
        <f>M80*'Other Lists'!$H$14</f>
        <v>30720</v>
      </c>
      <c r="R80" s="25">
        <f>(VLOOKUP(F80,'Other Lists'!$B$12:$N$15,5,0)+VLOOKUP(F80,'Other Lists'!$B$12:$N$15,6,0))*G80</f>
        <v>21772.799999999999</v>
      </c>
      <c r="S80" s="25">
        <f t="shared" si="16"/>
        <v>8947.2000000000007</v>
      </c>
      <c r="T80" s="25">
        <f>VLOOKUP(F80,'Other Lists'!$B$12:$N$15,7,TRUE)*N80</f>
        <v>1984</v>
      </c>
      <c r="U80" s="25">
        <v>6</v>
      </c>
      <c r="V80" s="25">
        <v>0</v>
      </c>
      <c r="W80" s="25">
        <v>4</v>
      </c>
      <c r="X80" s="25">
        <f t="shared" si="21"/>
        <v>2</v>
      </c>
      <c r="Y80" s="25">
        <f>VLOOKUP(1,'Other Lists'!$B$27:$H$32,7,TRUE)*V80*7</f>
        <v>0</v>
      </c>
      <c r="Z80" s="25">
        <f>VLOOKUP(4,'Other Lists'!$B$27:$H$32,7,TRUE)*W80*7</f>
        <v>982.80000000000007</v>
      </c>
      <c r="AA80" s="25">
        <f>VLOOKUP(3,'Other Lists'!$B$27:$H$32,7,TRUE)*X80*7</f>
        <v>453.59999999999997</v>
      </c>
      <c r="AB80" s="25">
        <f t="shared" si="22"/>
        <v>1436.4</v>
      </c>
      <c r="AC80" s="26">
        <f t="shared" si="23"/>
        <v>1436.4</v>
      </c>
      <c r="AE80" s="24">
        <v>105</v>
      </c>
      <c r="AF80" s="25">
        <v>162</v>
      </c>
      <c r="AG80" s="25">
        <v>162</v>
      </c>
      <c r="AH80" s="25">
        <v>0</v>
      </c>
      <c r="AI80" s="25">
        <v>162</v>
      </c>
      <c r="AJ80" s="25">
        <v>0</v>
      </c>
      <c r="AK80" s="25">
        <v>0</v>
      </c>
      <c r="AL80" s="25">
        <v>157</v>
      </c>
      <c r="AM80" s="25">
        <f t="shared" si="24"/>
        <v>5</v>
      </c>
      <c r="AN80" s="25">
        <f t="shared" si="25"/>
        <v>0</v>
      </c>
      <c r="AO80" s="34">
        <f t="shared" si="26"/>
        <v>0.96913580246913578</v>
      </c>
      <c r="AP80" s="25">
        <v>6</v>
      </c>
      <c r="AQ80" s="25">
        <v>6</v>
      </c>
      <c r="AR80" s="25">
        <v>0</v>
      </c>
      <c r="AS80" s="25">
        <v>4</v>
      </c>
      <c r="AT80" s="25">
        <f t="shared" si="27"/>
        <v>2</v>
      </c>
      <c r="AU80" s="25">
        <f>VLOOKUP(1,'Other Lists'!$B$27:$H$32,7,TRUE)*AR80*7</f>
        <v>0</v>
      </c>
      <c r="AV80" s="25">
        <f>VLOOKUP(4,'Other Lists'!$B$27:$H$32,7,TRUE)*AS80*7</f>
        <v>982.80000000000007</v>
      </c>
      <c r="AW80" s="25">
        <f>VLOOKUP(2,'Other Lists'!$B$27:$H$32,7,TRUE)*AT80*7</f>
        <v>415.8</v>
      </c>
      <c r="AX80" s="25">
        <f t="shared" si="28"/>
        <v>1398.6000000000001</v>
      </c>
      <c r="AY80" s="26">
        <f t="shared" si="29"/>
        <v>1398.6000000000001</v>
      </c>
      <c r="BA80">
        <v>2</v>
      </c>
      <c r="BB80">
        <v>1</v>
      </c>
      <c r="BC80">
        <f>VLOOKUP(5,'Other Lists'!$B$27:$H$32,7,TRUE)*BA80*7</f>
        <v>567</v>
      </c>
      <c r="BD80">
        <f>VLOOKUP(6,'Other Lists'!$B$27:$H$32,7,TRUE)*BB80*7</f>
        <v>283.5</v>
      </c>
      <c r="BE80">
        <f t="shared" si="30"/>
        <v>3685.5000000000005</v>
      </c>
    </row>
    <row r="81" spans="2:57" x14ac:dyDescent="0.3">
      <c r="B81" s="24">
        <v>1053</v>
      </c>
      <c r="C81" s="33">
        <v>45038</v>
      </c>
      <c r="D81" s="25">
        <f t="shared" si="17"/>
        <v>7</v>
      </c>
      <c r="E81" s="25">
        <v>3</v>
      </c>
      <c r="F81" s="25">
        <v>119</v>
      </c>
      <c r="G81" s="25">
        <v>808</v>
      </c>
      <c r="H81" s="25">
        <v>808</v>
      </c>
      <c r="I81" s="25">
        <v>18</v>
      </c>
      <c r="J81" s="25">
        <v>1049.9999999999998</v>
      </c>
      <c r="K81" s="25">
        <v>0</v>
      </c>
      <c r="L81" s="25">
        <v>18</v>
      </c>
      <c r="M81" s="25">
        <v>784</v>
      </c>
      <c r="N81" s="25">
        <f t="shared" si="18"/>
        <v>42</v>
      </c>
      <c r="O81" s="25">
        <f t="shared" si="19"/>
        <v>0</v>
      </c>
      <c r="P81" s="34">
        <f t="shared" si="20"/>
        <v>0.97029702970297027</v>
      </c>
      <c r="Q81" s="25">
        <f>M81*'Other Lists'!$H$14</f>
        <v>25088</v>
      </c>
      <c r="R81" s="25">
        <f>(VLOOKUP(F81,'Other Lists'!$B$12:$N$15,5,0)+VLOOKUP(F81,'Other Lists'!$B$12:$N$15,6,0))*G81</f>
        <v>23270.400000000001</v>
      </c>
      <c r="S81" s="25">
        <f t="shared" si="16"/>
        <v>1817.5999999999985</v>
      </c>
      <c r="T81" s="25">
        <f>VLOOKUP(F81,'Other Lists'!$B$12:$N$15,7,TRUE)*N81</f>
        <v>1344</v>
      </c>
      <c r="U81" s="25">
        <v>6</v>
      </c>
      <c r="V81" s="25">
        <v>0</v>
      </c>
      <c r="W81" s="25">
        <v>3</v>
      </c>
      <c r="X81" s="25">
        <f t="shared" si="21"/>
        <v>3</v>
      </c>
      <c r="Y81" s="25">
        <f>VLOOKUP(1,'Other Lists'!$B$27:$H$32,7,TRUE)*V81*7</f>
        <v>0</v>
      </c>
      <c r="Z81" s="25">
        <f>VLOOKUP(4,'Other Lists'!$B$27:$H$32,7,TRUE)*W81*7</f>
        <v>737.10000000000014</v>
      </c>
      <c r="AA81" s="25">
        <f>VLOOKUP(3,'Other Lists'!$B$27:$H$32,7,TRUE)*X81*7</f>
        <v>680.39999999999986</v>
      </c>
      <c r="AB81" s="25">
        <f t="shared" si="22"/>
        <v>1417.5</v>
      </c>
      <c r="AC81" s="26">
        <f t="shared" si="23"/>
        <v>1417.5</v>
      </c>
      <c r="AE81" s="24">
        <v>105</v>
      </c>
      <c r="AF81" s="25">
        <v>176</v>
      </c>
      <c r="AG81" s="25">
        <v>135</v>
      </c>
      <c r="AH81" s="25">
        <v>43</v>
      </c>
      <c r="AI81" s="25">
        <v>162</v>
      </c>
      <c r="AJ81" s="25">
        <v>4</v>
      </c>
      <c r="AK81" s="25">
        <v>47</v>
      </c>
      <c r="AL81" s="25">
        <v>174</v>
      </c>
      <c r="AM81" s="25">
        <f t="shared" si="24"/>
        <v>4</v>
      </c>
      <c r="AN81" s="25">
        <f t="shared" si="25"/>
        <v>41</v>
      </c>
      <c r="AO81" s="34">
        <f t="shared" si="26"/>
        <v>1.288888888888889</v>
      </c>
      <c r="AP81" s="25">
        <v>6</v>
      </c>
      <c r="AQ81" s="25">
        <v>5</v>
      </c>
      <c r="AR81" s="25">
        <v>0</v>
      </c>
      <c r="AS81" s="25">
        <v>3</v>
      </c>
      <c r="AT81" s="25">
        <f t="shared" si="27"/>
        <v>2</v>
      </c>
      <c r="AU81" s="25">
        <f>VLOOKUP(1,'Other Lists'!$B$27:$H$32,7,TRUE)*AR81*7</f>
        <v>0</v>
      </c>
      <c r="AV81" s="25">
        <f>VLOOKUP(4,'Other Lists'!$B$27:$H$32,7,TRUE)*AS81*7</f>
        <v>737.10000000000014</v>
      </c>
      <c r="AW81" s="25">
        <f>VLOOKUP(2,'Other Lists'!$B$27:$H$32,7,TRUE)*AT81*7</f>
        <v>415.8</v>
      </c>
      <c r="AX81" s="25">
        <f t="shared" si="28"/>
        <v>1152.9000000000001</v>
      </c>
      <c r="AY81" s="26">
        <f t="shared" si="29"/>
        <v>1152.9000000000001</v>
      </c>
      <c r="BA81">
        <v>2</v>
      </c>
      <c r="BB81">
        <v>1</v>
      </c>
      <c r="BC81">
        <f>VLOOKUP(5,'Other Lists'!$B$27:$H$32,7,TRUE)*BA81*7</f>
        <v>567</v>
      </c>
      <c r="BD81">
        <f>VLOOKUP(6,'Other Lists'!$B$27:$H$32,7,TRUE)*BB81*7</f>
        <v>283.5</v>
      </c>
      <c r="BE81">
        <f t="shared" si="30"/>
        <v>3420.9</v>
      </c>
    </row>
    <row r="82" spans="2:57" x14ac:dyDescent="0.3">
      <c r="B82" s="24">
        <v>1054</v>
      </c>
      <c r="C82" s="33">
        <v>45039</v>
      </c>
      <c r="D82" s="25">
        <f t="shared" si="17"/>
        <v>1</v>
      </c>
      <c r="E82" s="25">
        <v>3</v>
      </c>
      <c r="F82" s="25">
        <v>201</v>
      </c>
      <c r="G82" s="25">
        <v>0</v>
      </c>
      <c r="H82" s="25">
        <v>0</v>
      </c>
      <c r="I82" s="25">
        <v>0</v>
      </c>
      <c r="J82" s="25">
        <v>0</v>
      </c>
      <c r="K82" s="25">
        <v>44</v>
      </c>
      <c r="L82" s="25">
        <v>44</v>
      </c>
      <c r="M82" s="25">
        <v>0</v>
      </c>
      <c r="N82" s="25">
        <f t="shared" si="18"/>
        <v>0</v>
      </c>
      <c r="O82" s="25">
        <f t="shared" si="19"/>
        <v>0</v>
      </c>
      <c r="P82" s="34">
        <f t="shared" si="20"/>
        <v>0</v>
      </c>
      <c r="Q82" s="25">
        <f>M82*'Other Lists'!$H$15</f>
        <v>0</v>
      </c>
      <c r="R82" s="25">
        <f>(VLOOKUP(F82,'Other Lists'!$B$12:$N$15,5,0)+VLOOKUP(F82,'Other Lists'!$B$12:$N$15,6,0))*G82</f>
        <v>0</v>
      </c>
      <c r="S82" s="25">
        <f t="shared" si="16"/>
        <v>0</v>
      </c>
      <c r="T82" s="25">
        <f>VLOOKUP(F82,'Other Lists'!$B$12:$N$15,7,TRUE)*N82</f>
        <v>0</v>
      </c>
      <c r="U82" s="25">
        <v>0</v>
      </c>
      <c r="V82" s="25">
        <v>0</v>
      </c>
      <c r="W82" s="25">
        <v>0</v>
      </c>
      <c r="X82" s="25">
        <f t="shared" si="21"/>
        <v>0</v>
      </c>
      <c r="Y82" s="25">
        <f>VLOOKUP(1,'Other Lists'!$B$27:$H$32,7,TRUE)*V82*7</f>
        <v>0</v>
      </c>
      <c r="Z82" s="25">
        <f>VLOOKUP(4,'Other Lists'!$B$27:$H$32,7,TRUE)*W82*7</f>
        <v>0</v>
      </c>
      <c r="AA82" s="25">
        <f>VLOOKUP(3,'Other Lists'!$B$27:$H$32,7,TRUE)*X82*7</f>
        <v>0</v>
      </c>
      <c r="AB82" s="25">
        <f t="shared" si="22"/>
        <v>0</v>
      </c>
      <c r="AC82" s="26">
        <f t="shared" si="23"/>
        <v>0</v>
      </c>
      <c r="AE82" s="24">
        <v>105</v>
      </c>
      <c r="AF82" s="25">
        <v>0</v>
      </c>
      <c r="AG82" s="25">
        <v>0</v>
      </c>
      <c r="AH82" s="25">
        <v>0</v>
      </c>
      <c r="AI82" s="25">
        <v>0</v>
      </c>
      <c r="AJ82" s="25">
        <v>5</v>
      </c>
      <c r="AK82" s="25">
        <v>5</v>
      </c>
      <c r="AL82" s="25">
        <v>0</v>
      </c>
      <c r="AM82" s="25">
        <f t="shared" si="24"/>
        <v>0</v>
      </c>
      <c r="AN82" s="25">
        <f t="shared" si="25"/>
        <v>0</v>
      </c>
      <c r="AO82" s="34">
        <f t="shared" si="26"/>
        <v>0</v>
      </c>
      <c r="AP82" s="25">
        <v>0</v>
      </c>
      <c r="AQ82" s="25">
        <v>0</v>
      </c>
      <c r="AR82" s="25">
        <v>0</v>
      </c>
      <c r="AS82" s="25">
        <v>0</v>
      </c>
      <c r="AT82" s="25">
        <f t="shared" si="27"/>
        <v>0</v>
      </c>
      <c r="AU82" s="25">
        <f>VLOOKUP(1,'Other Lists'!$B$27:$H$32,7,TRUE)*AR82*7</f>
        <v>0</v>
      </c>
      <c r="AV82" s="25">
        <f>VLOOKUP(4,'Other Lists'!$B$27:$H$32,7,TRUE)*AS82*7</f>
        <v>0</v>
      </c>
      <c r="AW82" s="25">
        <f>VLOOKUP(2,'Other Lists'!$B$27:$H$32,7,TRUE)*AT82*7</f>
        <v>0</v>
      </c>
      <c r="AX82" s="25">
        <f t="shared" si="28"/>
        <v>0</v>
      </c>
      <c r="AY82" s="26">
        <f t="shared" si="29"/>
        <v>0</v>
      </c>
      <c r="BA82">
        <v>0</v>
      </c>
      <c r="BB82">
        <v>0</v>
      </c>
      <c r="BC82">
        <f>VLOOKUP(5,'Other Lists'!$B$27:$H$32,7,TRUE)*BA82*7</f>
        <v>0</v>
      </c>
      <c r="BD82">
        <f>VLOOKUP(6,'Other Lists'!$B$27:$H$32,7,TRUE)*BB82*7</f>
        <v>0</v>
      </c>
      <c r="BE82">
        <f t="shared" si="30"/>
        <v>0</v>
      </c>
    </row>
    <row r="83" spans="2:57" x14ac:dyDescent="0.3">
      <c r="B83" s="24">
        <v>1055</v>
      </c>
      <c r="C83" s="33">
        <v>45040</v>
      </c>
      <c r="D83" s="25">
        <f t="shared" si="17"/>
        <v>2</v>
      </c>
      <c r="E83" s="25">
        <v>3</v>
      </c>
      <c r="F83" s="25">
        <v>201</v>
      </c>
      <c r="G83" s="25">
        <v>0</v>
      </c>
      <c r="H83" s="25">
        <v>0</v>
      </c>
      <c r="I83" s="25">
        <v>0</v>
      </c>
      <c r="J83" s="25">
        <v>0</v>
      </c>
      <c r="K83" s="25">
        <v>0</v>
      </c>
      <c r="L83" s="25">
        <v>0</v>
      </c>
      <c r="M83" s="25">
        <v>0</v>
      </c>
      <c r="N83" s="25">
        <f t="shared" si="18"/>
        <v>0</v>
      </c>
      <c r="O83" s="25">
        <f t="shared" si="19"/>
        <v>0</v>
      </c>
      <c r="P83" s="34">
        <f t="shared" si="20"/>
        <v>0</v>
      </c>
      <c r="Q83" s="25">
        <f>M83*'Other Lists'!$H$15</f>
        <v>0</v>
      </c>
      <c r="R83" s="25">
        <f>(VLOOKUP(F83,'Other Lists'!$B$12:$N$15,5,0)+VLOOKUP(F83,'Other Lists'!$B$12:$N$15,6,0))*G83</f>
        <v>0</v>
      </c>
      <c r="S83" s="25">
        <f t="shared" si="16"/>
        <v>0</v>
      </c>
      <c r="T83" s="25">
        <f>VLOOKUP(F83,'Other Lists'!$B$12:$N$15,7,TRUE)*N83</f>
        <v>0</v>
      </c>
      <c r="U83" s="25">
        <v>0</v>
      </c>
      <c r="V83" s="25">
        <v>0</v>
      </c>
      <c r="W83" s="25">
        <v>0</v>
      </c>
      <c r="X83" s="25">
        <f t="shared" si="21"/>
        <v>0</v>
      </c>
      <c r="Y83" s="25">
        <f>VLOOKUP(1,'Other Lists'!$B$27:$H$32,7,TRUE)*V83*7</f>
        <v>0</v>
      </c>
      <c r="Z83" s="25">
        <f>VLOOKUP(4,'Other Lists'!$B$27:$H$32,7,TRUE)*W83*7</f>
        <v>0</v>
      </c>
      <c r="AA83" s="25">
        <f>VLOOKUP(3,'Other Lists'!$B$27:$H$32,7,TRUE)*X83*7</f>
        <v>0</v>
      </c>
      <c r="AB83" s="25">
        <f t="shared" si="22"/>
        <v>0</v>
      </c>
      <c r="AC83" s="26">
        <f t="shared" si="23"/>
        <v>0</v>
      </c>
      <c r="AE83" s="24">
        <v>105</v>
      </c>
      <c r="AF83" s="25">
        <v>0</v>
      </c>
      <c r="AG83" s="25">
        <v>0</v>
      </c>
      <c r="AH83" s="25">
        <v>0</v>
      </c>
      <c r="AI83" s="25">
        <v>0</v>
      </c>
      <c r="AJ83" s="25">
        <v>17</v>
      </c>
      <c r="AK83" s="25">
        <v>17</v>
      </c>
      <c r="AL83" s="25">
        <v>0</v>
      </c>
      <c r="AM83" s="25">
        <f t="shared" si="24"/>
        <v>0</v>
      </c>
      <c r="AN83" s="25">
        <f t="shared" si="25"/>
        <v>0</v>
      </c>
      <c r="AO83" s="34">
        <f t="shared" si="26"/>
        <v>0</v>
      </c>
      <c r="AP83" s="25">
        <v>0</v>
      </c>
      <c r="AQ83" s="25">
        <v>0</v>
      </c>
      <c r="AR83" s="25">
        <v>0</v>
      </c>
      <c r="AS83" s="25">
        <v>0</v>
      </c>
      <c r="AT83" s="25">
        <f t="shared" si="27"/>
        <v>0</v>
      </c>
      <c r="AU83" s="25">
        <f>VLOOKUP(1,'Other Lists'!$B$27:$H$32,7,TRUE)*AR83*7</f>
        <v>0</v>
      </c>
      <c r="AV83" s="25">
        <f>VLOOKUP(4,'Other Lists'!$B$27:$H$32,7,TRUE)*AS83*7</f>
        <v>0</v>
      </c>
      <c r="AW83" s="25">
        <f>VLOOKUP(2,'Other Lists'!$B$27:$H$32,7,TRUE)*AT83*7</f>
        <v>0</v>
      </c>
      <c r="AX83" s="25">
        <f t="shared" si="28"/>
        <v>0</v>
      </c>
      <c r="AY83" s="26">
        <f t="shared" si="29"/>
        <v>0</v>
      </c>
      <c r="BA83">
        <v>0</v>
      </c>
      <c r="BB83">
        <v>0</v>
      </c>
      <c r="BC83">
        <f>VLOOKUP(5,'Other Lists'!$B$27:$H$32,7,TRUE)*BA83*7</f>
        <v>0</v>
      </c>
      <c r="BD83">
        <f>VLOOKUP(6,'Other Lists'!$B$27:$H$32,7,TRUE)*BB83*7</f>
        <v>0</v>
      </c>
      <c r="BE83">
        <f t="shared" si="30"/>
        <v>0</v>
      </c>
    </row>
    <row r="84" spans="2:57" x14ac:dyDescent="0.3">
      <c r="B84" s="24">
        <v>1056</v>
      </c>
      <c r="C84" s="33">
        <v>45041</v>
      </c>
      <c r="D84" s="25">
        <f t="shared" si="17"/>
        <v>3</v>
      </c>
      <c r="E84" s="25">
        <v>3</v>
      </c>
      <c r="F84" s="25">
        <v>119</v>
      </c>
      <c r="G84" s="25">
        <v>924</v>
      </c>
      <c r="H84" s="25">
        <v>924</v>
      </c>
      <c r="I84" s="25">
        <v>76</v>
      </c>
      <c r="J84" s="25">
        <v>1049.9999999999998</v>
      </c>
      <c r="K84" s="25">
        <v>0</v>
      </c>
      <c r="L84" s="25">
        <v>76</v>
      </c>
      <c r="M84" s="25">
        <v>950</v>
      </c>
      <c r="N84" s="25">
        <f t="shared" si="18"/>
        <v>50</v>
      </c>
      <c r="O84" s="25">
        <f t="shared" si="19"/>
        <v>0</v>
      </c>
      <c r="P84" s="34">
        <f t="shared" si="20"/>
        <v>1.0281385281385282</v>
      </c>
      <c r="Q84" s="25">
        <f>M84*'Other Lists'!$H$14</f>
        <v>30400</v>
      </c>
      <c r="R84" s="25">
        <f>(VLOOKUP(F84,'Other Lists'!$B$12:$N$15,5,0)+VLOOKUP(F84,'Other Lists'!$B$12:$N$15,6,0))*G84</f>
        <v>26611.200000000001</v>
      </c>
      <c r="S84" s="25">
        <f t="shared" si="16"/>
        <v>3788.7999999999993</v>
      </c>
      <c r="T84" s="25">
        <f>VLOOKUP(F84,'Other Lists'!$B$12:$N$15,7,TRUE)*N84</f>
        <v>1600</v>
      </c>
      <c r="U84" s="25">
        <v>6</v>
      </c>
      <c r="V84" s="25">
        <v>0</v>
      </c>
      <c r="W84" s="25">
        <v>3</v>
      </c>
      <c r="X84" s="25">
        <f t="shared" si="21"/>
        <v>3</v>
      </c>
      <c r="Y84" s="25">
        <f>VLOOKUP(1,'Other Lists'!$B$27:$H$32,7,TRUE)*V84*7</f>
        <v>0</v>
      </c>
      <c r="Z84" s="25">
        <f>VLOOKUP(4,'Other Lists'!$B$27:$H$32,7,TRUE)*W84*7</f>
        <v>737.10000000000014</v>
      </c>
      <c r="AA84" s="25">
        <f>VLOOKUP(3,'Other Lists'!$B$27:$H$32,7,TRUE)*X84*7</f>
        <v>680.39999999999986</v>
      </c>
      <c r="AB84" s="25">
        <f t="shared" si="22"/>
        <v>1417.5</v>
      </c>
      <c r="AC84" s="26">
        <f t="shared" si="23"/>
        <v>1417.5</v>
      </c>
      <c r="AE84" s="24">
        <v>105</v>
      </c>
      <c r="AF84" s="25">
        <v>139</v>
      </c>
      <c r="AG84" s="25">
        <v>139</v>
      </c>
      <c r="AH84" s="25">
        <v>32</v>
      </c>
      <c r="AI84" s="25">
        <v>162</v>
      </c>
      <c r="AJ84" s="25">
        <v>0</v>
      </c>
      <c r="AK84" s="25">
        <v>32</v>
      </c>
      <c r="AL84" s="25">
        <v>164</v>
      </c>
      <c r="AM84" s="25">
        <f t="shared" si="24"/>
        <v>7</v>
      </c>
      <c r="AN84" s="25">
        <f t="shared" si="25"/>
        <v>0</v>
      </c>
      <c r="AO84" s="34">
        <f t="shared" si="26"/>
        <v>1.1798561151079137</v>
      </c>
      <c r="AP84" s="25">
        <v>6</v>
      </c>
      <c r="AQ84" s="25">
        <v>6</v>
      </c>
      <c r="AR84" s="25">
        <v>0</v>
      </c>
      <c r="AS84" s="25">
        <v>4</v>
      </c>
      <c r="AT84" s="25">
        <f t="shared" si="27"/>
        <v>2</v>
      </c>
      <c r="AU84" s="25">
        <f>VLOOKUP(1,'Other Lists'!$B$27:$H$32,7,TRUE)*AR84*7</f>
        <v>0</v>
      </c>
      <c r="AV84" s="25">
        <f>VLOOKUP(4,'Other Lists'!$B$27:$H$32,7,TRUE)*AS84*7</f>
        <v>982.80000000000007</v>
      </c>
      <c r="AW84" s="25">
        <f>VLOOKUP(2,'Other Lists'!$B$27:$H$32,7,TRUE)*AT84*7</f>
        <v>415.8</v>
      </c>
      <c r="AX84" s="25">
        <f t="shared" si="28"/>
        <v>1398.6000000000001</v>
      </c>
      <c r="AY84" s="26">
        <f t="shared" si="29"/>
        <v>1398.6000000000001</v>
      </c>
      <c r="BA84">
        <v>2</v>
      </c>
      <c r="BB84">
        <v>1</v>
      </c>
      <c r="BC84">
        <f>VLOOKUP(5,'Other Lists'!$B$27:$H$32,7,TRUE)*BA84*7</f>
        <v>567</v>
      </c>
      <c r="BD84">
        <f>VLOOKUP(6,'Other Lists'!$B$27:$H$32,7,TRUE)*BB84*7</f>
        <v>283.5</v>
      </c>
      <c r="BE84">
        <f t="shared" si="30"/>
        <v>3666.6000000000004</v>
      </c>
    </row>
    <row r="85" spans="2:57" x14ac:dyDescent="0.3">
      <c r="B85" s="24">
        <v>1057</v>
      </c>
      <c r="C85" s="33">
        <v>45042</v>
      </c>
      <c r="D85" s="25">
        <f t="shared" si="17"/>
        <v>4</v>
      </c>
      <c r="E85" s="25">
        <v>3</v>
      </c>
      <c r="F85" s="25">
        <v>119</v>
      </c>
      <c r="G85" s="25">
        <v>546</v>
      </c>
      <c r="H85" s="25">
        <v>546</v>
      </c>
      <c r="I85" s="25">
        <v>50</v>
      </c>
      <c r="J85" s="25">
        <v>1049.9999999999998</v>
      </c>
      <c r="K85" s="25">
        <v>0</v>
      </c>
      <c r="L85" s="25">
        <v>50</v>
      </c>
      <c r="M85" s="25">
        <v>572</v>
      </c>
      <c r="N85" s="25">
        <f t="shared" si="18"/>
        <v>24</v>
      </c>
      <c r="O85" s="25">
        <f t="shared" si="19"/>
        <v>0</v>
      </c>
      <c r="P85" s="34">
        <f t="shared" si="20"/>
        <v>1.0476190476190477</v>
      </c>
      <c r="Q85" s="25">
        <f>M85*'Other Lists'!$H$14</f>
        <v>18304</v>
      </c>
      <c r="R85" s="25">
        <f>(VLOOKUP(F85,'Other Lists'!$B$12:$N$15,5,0)+VLOOKUP(F85,'Other Lists'!$B$12:$N$15,6,0))*G85</f>
        <v>15724.800000000001</v>
      </c>
      <c r="S85" s="25">
        <f t="shared" si="16"/>
        <v>2579.1999999999989</v>
      </c>
      <c r="T85" s="25">
        <f>VLOOKUP(F85,'Other Lists'!$B$12:$N$15,7,TRUE)*N85</f>
        <v>768</v>
      </c>
      <c r="U85" s="25">
        <v>6</v>
      </c>
      <c r="V85" s="25">
        <v>0</v>
      </c>
      <c r="W85" s="25">
        <v>3</v>
      </c>
      <c r="X85" s="25">
        <f t="shared" si="21"/>
        <v>3</v>
      </c>
      <c r="Y85" s="25">
        <f>VLOOKUP(1,'Other Lists'!$B$27:$H$32,7,TRUE)*V85*7</f>
        <v>0</v>
      </c>
      <c r="Z85" s="25">
        <f>VLOOKUP(4,'Other Lists'!$B$27:$H$32,7,TRUE)*W85*7</f>
        <v>737.10000000000014</v>
      </c>
      <c r="AA85" s="25">
        <f>VLOOKUP(3,'Other Lists'!$B$27:$H$32,7,TRUE)*X85*7</f>
        <v>680.39999999999986</v>
      </c>
      <c r="AB85" s="25">
        <f t="shared" si="22"/>
        <v>1417.5</v>
      </c>
      <c r="AC85" s="26">
        <f t="shared" si="23"/>
        <v>1417.5</v>
      </c>
      <c r="AE85" s="24">
        <v>105</v>
      </c>
      <c r="AF85" s="25">
        <v>191</v>
      </c>
      <c r="AG85" s="25">
        <v>168</v>
      </c>
      <c r="AH85" s="25">
        <v>10</v>
      </c>
      <c r="AI85" s="25">
        <v>162</v>
      </c>
      <c r="AJ85" s="25">
        <v>3</v>
      </c>
      <c r="AK85" s="25">
        <v>13</v>
      </c>
      <c r="AL85" s="25">
        <v>172</v>
      </c>
      <c r="AM85" s="25">
        <f t="shared" si="24"/>
        <v>6</v>
      </c>
      <c r="AN85" s="25">
        <f t="shared" si="25"/>
        <v>23</v>
      </c>
      <c r="AO85" s="34">
        <f t="shared" si="26"/>
        <v>1.0238095238095237</v>
      </c>
      <c r="AP85" s="25">
        <v>6</v>
      </c>
      <c r="AQ85" s="25">
        <v>6</v>
      </c>
      <c r="AR85" s="25">
        <v>0</v>
      </c>
      <c r="AS85" s="25">
        <v>3</v>
      </c>
      <c r="AT85" s="25">
        <f t="shared" si="27"/>
        <v>3</v>
      </c>
      <c r="AU85" s="25">
        <f>VLOOKUP(1,'Other Lists'!$B$27:$H$32,7,TRUE)*AR85*7</f>
        <v>0</v>
      </c>
      <c r="AV85" s="25">
        <f>VLOOKUP(4,'Other Lists'!$B$27:$H$32,7,TRUE)*AS85*7</f>
        <v>737.10000000000014</v>
      </c>
      <c r="AW85" s="25">
        <f>VLOOKUP(2,'Other Lists'!$B$27:$H$32,7,TRUE)*AT85*7</f>
        <v>623.69999999999993</v>
      </c>
      <c r="AX85" s="25">
        <f t="shared" si="28"/>
        <v>1360.8000000000002</v>
      </c>
      <c r="AY85" s="26">
        <f t="shared" si="29"/>
        <v>1360.8000000000002</v>
      </c>
      <c r="BA85">
        <v>2</v>
      </c>
      <c r="BB85">
        <v>1</v>
      </c>
      <c r="BC85">
        <f>VLOOKUP(5,'Other Lists'!$B$27:$H$32,7,TRUE)*BA85*7</f>
        <v>567</v>
      </c>
      <c r="BD85">
        <f>VLOOKUP(6,'Other Lists'!$B$27:$H$32,7,TRUE)*BB85*7</f>
        <v>283.5</v>
      </c>
      <c r="BE85">
        <f t="shared" si="30"/>
        <v>3628.8</v>
      </c>
    </row>
    <row r="86" spans="2:57" x14ac:dyDescent="0.3">
      <c r="B86" s="24">
        <v>1058</v>
      </c>
      <c r="C86" s="33">
        <v>45043</v>
      </c>
      <c r="D86" s="25">
        <f t="shared" si="17"/>
        <v>5</v>
      </c>
      <c r="E86" s="25">
        <v>3</v>
      </c>
      <c r="F86" s="25">
        <v>119</v>
      </c>
      <c r="G86" s="25">
        <v>945</v>
      </c>
      <c r="H86" s="25">
        <v>945</v>
      </c>
      <c r="I86" s="25">
        <v>210</v>
      </c>
      <c r="J86" s="25">
        <v>1049.9999999999998</v>
      </c>
      <c r="K86" s="25">
        <v>56</v>
      </c>
      <c r="L86" s="25">
        <v>266</v>
      </c>
      <c r="M86" s="25">
        <v>1085</v>
      </c>
      <c r="N86" s="25">
        <f t="shared" si="18"/>
        <v>70</v>
      </c>
      <c r="O86" s="25">
        <f t="shared" si="19"/>
        <v>0</v>
      </c>
      <c r="P86" s="34">
        <f t="shared" si="20"/>
        <v>1.1481481481481481</v>
      </c>
      <c r="Q86" s="25">
        <f>M86*'Other Lists'!$H$14</f>
        <v>34720</v>
      </c>
      <c r="R86" s="25">
        <f>(VLOOKUP(F86,'Other Lists'!$B$12:$N$15,5,0)+VLOOKUP(F86,'Other Lists'!$B$12:$N$15,6,0))*G86</f>
        <v>27216</v>
      </c>
      <c r="S86" s="25">
        <f t="shared" si="16"/>
        <v>7504</v>
      </c>
      <c r="T86" s="25">
        <f>VLOOKUP(F86,'Other Lists'!$B$12:$N$15,7,TRUE)*N86</f>
        <v>2240</v>
      </c>
      <c r="U86" s="25">
        <v>6</v>
      </c>
      <c r="V86" s="25">
        <v>0</v>
      </c>
      <c r="W86" s="25">
        <v>4</v>
      </c>
      <c r="X86" s="25">
        <f t="shared" si="21"/>
        <v>2</v>
      </c>
      <c r="Y86" s="25">
        <f>VLOOKUP(1,'Other Lists'!$B$27:$H$32,7,TRUE)*V86*7</f>
        <v>0</v>
      </c>
      <c r="Z86" s="25">
        <f>VLOOKUP(4,'Other Lists'!$B$27:$H$32,7,TRUE)*W86*7</f>
        <v>982.80000000000007</v>
      </c>
      <c r="AA86" s="25">
        <f>VLOOKUP(3,'Other Lists'!$B$27:$H$32,7,TRUE)*X86*7</f>
        <v>453.59999999999997</v>
      </c>
      <c r="AB86" s="25">
        <f t="shared" si="22"/>
        <v>1436.4</v>
      </c>
      <c r="AC86" s="26">
        <f t="shared" si="23"/>
        <v>1436.4</v>
      </c>
      <c r="AE86" s="24">
        <v>105</v>
      </c>
      <c r="AF86" s="25">
        <v>181</v>
      </c>
      <c r="AG86" s="25">
        <v>153</v>
      </c>
      <c r="AH86" s="25">
        <v>25</v>
      </c>
      <c r="AI86" s="25">
        <v>162</v>
      </c>
      <c r="AJ86" s="25">
        <v>19</v>
      </c>
      <c r="AK86" s="25">
        <v>44</v>
      </c>
      <c r="AL86" s="25">
        <v>174</v>
      </c>
      <c r="AM86" s="25">
        <f t="shared" si="24"/>
        <v>4</v>
      </c>
      <c r="AN86" s="25">
        <f t="shared" si="25"/>
        <v>28</v>
      </c>
      <c r="AO86" s="34">
        <f t="shared" si="26"/>
        <v>1.1372549019607843</v>
      </c>
      <c r="AP86" s="25">
        <v>6</v>
      </c>
      <c r="AQ86" s="25">
        <v>6</v>
      </c>
      <c r="AR86" s="25">
        <v>0</v>
      </c>
      <c r="AS86" s="25">
        <v>4</v>
      </c>
      <c r="AT86" s="25">
        <f t="shared" si="27"/>
        <v>2</v>
      </c>
      <c r="AU86" s="25">
        <f>VLOOKUP(1,'Other Lists'!$B$27:$H$32,7,TRUE)*AR86*7</f>
        <v>0</v>
      </c>
      <c r="AV86" s="25">
        <f>VLOOKUP(4,'Other Lists'!$B$27:$H$32,7,TRUE)*AS86*7</f>
        <v>982.80000000000007</v>
      </c>
      <c r="AW86" s="25">
        <f>VLOOKUP(2,'Other Lists'!$B$27:$H$32,7,TRUE)*AT86*7</f>
        <v>415.8</v>
      </c>
      <c r="AX86" s="25">
        <f t="shared" si="28"/>
        <v>1398.6000000000001</v>
      </c>
      <c r="AY86" s="26">
        <f t="shared" si="29"/>
        <v>1398.6000000000001</v>
      </c>
      <c r="BA86">
        <v>2</v>
      </c>
      <c r="BB86">
        <v>1</v>
      </c>
      <c r="BC86">
        <f>VLOOKUP(5,'Other Lists'!$B$27:$H$32,7,TRUE)*BA86*7</f>
        <v>567</v>
      </c>
      <c r="BD86">
        <f>VLOOKUP(6,'Other Lists'!$B$27:$H$32,7,TRUE)*BB86*7</f>
        <v>283.5</v>
      </c>
      <c r="BE86">
        <f t="shared" si="30"/>
        <v>3685.5000000000005</v>
      </c>
    </row>
    <row r="87" spans="2:57" x14ac:dyDescent="0.3">
      <c r="B87" s="24">
        <v>1059</v>
      </c>
      <c r="C87" s="33">
        <v>45044</v>
      </c>
      <c r="D87" s="25">
        <f t="shared" si="17"/>
        <v>6</v>
      </c>
      <c r="E87" s="25">
        <v>3</v>
      </c>
      <c r="F87" s="25">
        <v>201</v>
      </c>
      <c r="G87" s="25">
        <v>256</v>
      </c>
      <c r="H87" s="25">
        <v>256</v>
      </c>
      <c r="I87" s="25">
        <v>0</v>
      </c>
      <c r="J87" s="25">
        <v>420</v>
      </c>
      <c r="K87" s="25">
        <v>0</v>
      </c>
      <c r="L87" s="25">
        <v>0</v>
      </c>
      <c r="M87" s="25">
        <v>245</v>
      </c>
      <c r="N87" s="25">
        <f t="shared" si="18"/>
        <v>11</v>
      </c>
      <c r="O87" s="25">
        <f t="shared" si="19"/>
        <v>0</v>
      </c>
      <c r="P87" s="34">
        <f t="shared" si="20"/>
        <v>0.95703125</v>
      </c>
      <c r="Q87" s="25">
        <f>M87*'Other Lists'!$H$15</f>
        <v>17395</v>
      </c>
      <c r="R87" s="25">
        <f>(VLOOKUP(F87,'Other Lists'!$B$12:$N$15,5,0)+VLOOKUP(F87,'Other Lists'!$B$12:$N$15,6,0))*G87</f>
        <v>12569.6</v>
      </c>
      <c r="S87" s="25">
        <f t="shared" si="16"/>
        <v>4825.3999999999996</v>
      </c>
      <c r="T87" s="25">
        <f>VLOOKUP(F87,'Other Lists'!$B$12:$N$15,7,TRUE)*N87</f>
        <v>781</v>
      </c>
      <c r="U87" s="25">
        <v>5</v>
      </c>
      <c r="V87" s="25">
        <v>0</v>
      </c>
      <c r="W87" s="25">
        <v>4</v>
      </c>
      <c r="X87" s="25">
        <f t="shared" si="21"/>
        <v>1</v>
      </c>
      <c r="Y87" s="25">
        <f>VLOOKUP(1,'Other Lists'!$B$27:$H$32,7,TRUE)*V87*7</f>
        <v>0</v>
      </c>
      <c r="Z87" s="25">
        <f>VLOOKUP(4,'Other Lists'!$B$27:$H$32,7,TRUE)*W87*7</f>
        <v>982.80000000000007</v>
      </c>
      <c r="AA87" s="25">
        <f>VLOOKUP(3,'Other Lists'!$B$27:$H$32,7,TRUE)*X87*7</f>
        <v>226.79999999999998</v>
      </c>
      <c r="AB87" s="25">
        <f t="shared" si="22"/>
        <v>1209.6000000000001</v>
      </c>
      <c r="AC87" s="26">
        <f t="shared" si="23"/>
        <v>1209.6000000000001</v>
      </c>
      <c r="AE87" s="24">
        <v>105</v>
      </c>
      <c r="AF87" s="25">
        <v>192</v>
      </c>
      <c r="AG87" s="25">
        <v>166</v>
      </c>
      <c r="AH87" s="25">
        <v>12</v>
      </c>
      <c r="AI87" s="25">
        <v>162</v>
      </c>
      <c r="AJ87" s="25">
        <v>14</v>
      </c>
      <c r="AK87" s="25">
        <v>26</v>
      </c>
      <c r="AL87" s="25">
        <v>174</v>
      </c>
      <c r="AM87" s="25">
        <f t="shared" si="24"/>
        <v>4</v>
      </c>
      <c r="AN87" s="25">
        <f t="shared" si="25"/>
        <v>26</v>
      </c>
      <c r="AO87" s="34">
        <f t="shared" si="26"/>
        <v>1.0481927710843373</v>
      </c>
      <c r="AP87" s="25">
        <v>6</v>
      </c>
      <c r="AQ87" s="25">
        <v>6</v>
      </c>
      <c r="AR87" s="25">
        <v>0</v>
      </c>
      <c r="AS87" s="25">
        <v>4</v>
      </c>
      <c r="AT87" s="25">
        <f t="shared" si="27"/>
        <v>2</v>
      </c>
      <c r="AU87" s="25">
        <f>VLOOKUP(1,'Other Lists'!$B$27:$H$32,7,TRUE)*AR87*7</f>
        <v>0</v>
      </c>
      <c r="AV87" s="25">
        <f>VLOOKUP(4,'Other Lists'!$B$27:$H$32,7,TRUE)*AS87*7</f>
        <v>982.80000000000007</v>
      </c>
      <c r="AW87" s="25">
        <f>VLOOKUP(2,'Other Lists'!$B$27:$H$32,7,TRUE)*AT87*7</f>
        <v>415.8</v>
      </c>
      <c r="AX87" s="25">
        <f t="shared" si="28"/>
        <v>1398.6000000000001</v>
      </c>
      <c r="AY87" s="26">
        <f t="shared" si="29"/>
        <v>1398.6000000000001</v>
      </c>
      <c r="BA87">
        <v>2</v>
      </c>
      <c r="BB87">
        <v>1</v>
      </c>
      <c r="BC87">
        <f>VLOOKUP(5,'Other Lists'!$B$27:$H$32,7,TRUE)*BA87*7</f>
        <v>567</v>
      </c>
      <c r="BD87">
        <f>VLOOKUP(6,'Other Lists'!$B$27:$H$32,7,TRUE)*BB87*7</f>
        <v>283.5</v>
      </c>
      <c r="BE87">
        <f t="shared" si="30"/>
        <v>3458.7000000000007</v>
      </c>
    </row>
    <row r="88" spans="2:57" x14ac:dyDescent="0.3">
      <c r="B88" s="24">
        <v>1060</v>
      </c>
      <c r="C88" s="33">
        <v>45045</v>
      </c>
      <c r="D88" s="25">
        <f t="shared" si="17"/>
        <v>7</v>
      </c>
      <c r="E88" s="25">
        <v>3</v>
      </c>
      <c r="F88" s="25">
        <v>201</v>
      </c>
      <c r="G88" s="25">
        <v>323</v>
      </c>
      <c r="H88" s="25">
        <v>323</v>
      </c>
      <c r="I88" s="25">
        <v>89</v>
      </c>
      <c r="J88" s="25">
        <v>420</v>
      </c>
      <c r="K88" s="25">
        <v>0</v>
      </c>
      <c r="L88" s="25">
        <v>89</v>
      </c>
      <c r="M88" s="25">
        <v>399</v>
      </c>
      <c r="N88" s="25">
        <f t="shared" si="18"/>
        <v>13</v>
      </c>
      <c r="O88" s="25">
        <f t="shared" si="19"/>
        <v>0</v>
      </c>
      <c r="P88" s="34">
        <f t="shared" si="20"/>
        <v>1.2352941176470589</v>
      </c>
      <c r="Q88" s="25">
        <f>M88*'Other Lists'!$H$15</f>
        <v>28329</v>
      </c>
      <c r="R88" s="25">
        <f>(VLOOKUP(F88,'Other Lists'!$B$12:$N$15,5,0)+VLOOKUP(F88,'Other Lists'!$B$12:$N$15,6,0))*G88</f>
        <v>15859.300000000001</v>
      </c>
      <c r="S88" s="25">
        <f t="shared" si="16"/>
        <v>12469.699999999999</v>
      </c>
      <c r="T88" s="25">
        <f>VLOOKUP(F88,'Other Lists'!$B$12:$N$15,7,TRUE)*N88</f>
        <v>923</v>
      </c>
      <c r="U88" s="25">
        <v>6</v>
      </c>
      <c r="V88" s="25">
        <v>0</v>
      </c>
      <c r="W88" s="25">
        <v>3</v>
      </c>
      <c r="X88" s="25">
        <f t="shared" si="21"/>
        <v>3</v>
      </c>
      <c r="Y88" s="25">
        <f>VLOOKUP(1,'Other Lists'!$B$27:$H$32,7,TRUE)*V88*7</f>
        <v>0</v>
      </c>
      <c r="Z88" s="25">
        <f>VLOOKUP(4,'Other Lists'!$B$27:$H$32,7,TRUE)*W88*7</f>
        <v>737.10000000000014</v>
      </c>
      <c r="AA88" s="25">
        <f>VLOOKUP(3,'Other Lists'!$B$27:$H$32,7,TRUE)*X88*7</f>
        <v>680.39999999999986</v>
      </c>
      <c r="AB88" s="25">
        <f t="shared" si="22"/>
        <v>1417.5</v>
      </c>
      <c r="AC88" s="26">
        <f t="shared" si="23"/>
        <v>1417.5</v>
      </c>
      <c r="AE88" s="24">
        <v>105</v>
      </c>
      <c r="AF88" s="25">
        <v>134</v>
      </c>
      <c r="AG88" s="25">
        <v>134</v>
      </c>
      <c r="AH88" s="25">
        <v>44</v>
      </c>
      <c r="AI88" s="25">
        <v>162</v>
      </c>
      <c r="AJ88" s="25">
        <v>1</v>
      </c>
      <c r="AK88" s="25">
        <v>45</v>
      </c>
      <c r="AL88" s="25">
        <v>172</v>
      </c>
      <c r="AM88" s="25">
        <f t="shared" si="24"/>
        <v>6</v>
      </c>
      <c r="AN88" s="25">
        <f t="shared" si="25"/>
        <v>0</v>
      </c>
      <c r="AO88" s="34">
        <f t="shared" si="26"/>
        <v>1.2835820895522387</v>
      </c>
      <c r="AP88" s="25">
        <v>6</v>
      </c>
      <c r="AQ88" s="25">
        <v>6</v>
      </c>
      <c r="AR88" s="25">
        <v>0</v>
      </c>
      <c r="AS88" s="25">
        <v>3</v>
      </c>
      <c r="AT88" s="25">
        <f t="shared" si="27"/>
        <v>3</v>
      </c>
      <c r="AU88" s="25">
        <f>VLOOKUP(1,'Other Lists'!$B$27:$H$32,7,TRUE)*AR88*7</f>
        <v>0</v>
      </c>
      <c r="AV88" s="25">
        <f>VLOOKUP(4,'Other Lists'!$B$27:$H$32,7,TRUE)*AS88*7</f>
        <v>737.10000000000014</v>
      </c>
      <c r="AW88" s="25">
        <f>VLOOKUP(2,'Other Lists'!$B$27:$H$32,7,TRUE)*AT88*7</f>
        <v>623.69999999999993</v>
      </c>
      <c r="AX88" s="25">
        <f t="shared" si="28"/>
        <v>1360.8000000000002</v>
      </c>
      <c r="AY88" s="26">
        <f t="shared" si="29"/>
        <v>1360.8000000000002</v>
      </c>
      <c r="BA88">
        <v>2</v>
      </c>
      <c r="BB88">
        <v>1</v>
      </c>
      <c r="BC88">
        <f>VLOOKUP(5,'Other Lists'!$B$27:$H$32,7,TRUE)*BA88*7</f>
        <v>567</v>
      </c>
      <c r="BD88">
        <f>VLOOKUP(6,'Other Lists'!$B$27:$H$32,7,TRUE)*BB88*7</f>
        <v>283.5</v>
      </c>
      <c r="BE88">
        <f t="shared" si="30"/>
        <v>3628.8</v>
      </c>
    </row>
    <row r="89" spans="2:57" x14ac:dyDescent="0.3">
      <c r="B89" s="24">
        <v>1061</v>
      </c>
      <c r="C89" s="33">
        <v>45046</v>
      </c>
      <c r="D89" s="25">
        <f t="shared" si="17"/>
        <v>1</v>
      </c>
      <c r="E89" s="25">
        <v>3</v>
      </c>
      <c r="F89" s="25">
        <v>201</v>
      </c>
      <c r="G89" s="25">
        <v>0</v>
      </c>
      <c r="H89" s="25">
        <v>0</v>
      </c>
      <c r="I89" s="25">
        <v>0</v>
      </c>
      <c r="J89" s="25">
        <v>0</v>
      </c>
      <c r="K89" s="25">
        <v>21</v>
      </c>
      <c r="L89" s="25">
        <v>21</v>
      </c>
      <c r="M89" s="25">
        <v>0</v>
      </c>
      <c r="N89" s="25">
        <f t="shared" si="18"/>
        <v>0</v>
      </c>
      <c r="O89" s="25">
        <f t="shared" si="19"/>
        <v>0</v>
      </c>
      <c r="P89" s="34">
        <f t="shared" si="20"/>
        <v>0</v>
      </c>
      <c r="Q89" s="25">
        <f>M89*'Other Lists'!$H$15</f>
        <v>0</v>
      </c>
      <c r="R89" s="25">
        <f>(VLOOKUP(F89,'Other Lists'!$B$12:$N$15,5,0)+VLOOKUP(F89,'Other Lists'!$B$12:$N$15,6,0))*G89</f>
        <v>0</v>
      </c>
      <c r="S89" s="25">
        <f t="shared" si="16"/>
        <v>0</v>
      </c>
      <c r="T89" s="25">
        <f>VLOOKUP(F89,'Other Lists'!$B$12:$N$15,7,TRUE)*N89</f>
        <v>0</v>
      </c>
      <c r="U89" s="25">
        <v>0</v>
      </c>
      <c r="V89" s="25">
        <v>0</v>
      </c>
      <c r="W89" s="25">
        <v>0</v>
      </c>
      <c r="X89" s="25">
        <f t="shared" si="21"/>
        <v>0</v>
      </c>
      <c r="Y89" s="25">
        <f>VLOOKUP(1,'Other Lists'!$B$27:$H$32,7,TRUE)*V89*7</f>
        <v>0</v>
      </c>
      <c r="Z89" s="25">
        <f>VLOOKUP(4,'Other Lists'!$B$27:$H$32,7,TRUE)*W89*7</f>
        <v>0</v>
      </c>
      <c r="AA89" s="25">
        <f>VLOOKUP(3,'Other Lists'!$B$27:$H$32,7,TRUE)*X89*7</f>
        <v>0</v>
      </c>
      <c r="AB89" s="25">
        <f t="shared" si="22"/>
        <v>0</v>
      </c>
      <c r="AC89" s="26">
        <f t="shared" si="23"/>
        <v>0</v>
      </c>
      <c r="AE89" s="24">
        <v>105</v>
      </c>
      <c r="AF89" s="25">
        <v>0</v>
      </c>
      <c r="AG89" s="25">
        <v>0</v>
      </c>
      <c r="AH89" s="25">
        <v>0</v>
      </c>
      <c r="AI89" s="25">
        <v>0</v>
      </c>
      <c r="AJ89" s="25">
        <v>9</v>
      </c>
      <c r="AK89" s="25">
        <v>9</v>
      </c>
      <c r="AL89" s="25">
        <v>0</v>
      </c>
      <c r="AM89" s="25">
        <f t="shared" si="24"/>
        <v>0</v>
      </c>
      <c r="AN89" s="25">
        <f t="shared" si="25"/>
        <v>0</v>
      </c>
      <c r="AO89" s="34">
        <f t="shared" si="26"/>
        <v>0</v>
      </c>
      <c r="AP89" s="25">
        <v>0</v>
      </c>
      <c r="AQ89" s="25">
        <v>0</v>
      </c>
      <c r="AR89" s="25">
        <v>0</v>
      </c>
      <c r="AS89" s="25">
        <v>0</v>
      </c>
      <c r="AT89" s="25">
        <f t="shared" si="27"/>
        <v>0</v>
      </c>
      <c r="AU89" s="25">
        <f>VLOOKUP(1,'Other Lists'!$B$27:$H$32,7,TRUE)*AR89*7</f>
        <v>0</v>
      </c>
      <c r="AV89" s="25">
        <f>VLOOKUP(4,'Other Lists'!$B$27:$H$32,7,TRUE)*AS89*7</f>
        <v>0</v>
      </c>
      <c r="AW89" s="25">
        <f>VLOOKUP(2,'Other Lists'!$B$27:$H$32,7,TRUE)*AT89*7</f>
        <v>0</v>
      </c>
      <c r="AX89" s="25">
        <f t="shared" si="28"/>
        <v>0</v>
      </c>
      <c r="AY89" s="26">
        <f t="shared" si="29"/>
        <v>0</v>
      </c>
      <c r="BA89">
        <v>0</v>
      </c>
      <c r="BB89">
        <v>0</v>
      </c>
      <c r="BC89">
        <f>VLOOKUP(5,'Other Lists'!$B$27:$H$32,7,TRUE)*BA89*7</f>
        <v>0</v>
      </c>
      <c r="BD89">
        <f>VLOOKUP(6,'Other Lists'!$B$27:$H$32,7,TRUE)*BB89*7</f>
        <v>0</v>
      </c>
      <c r="BE89">
        <f t="shared" si="30"/>
        <v>0</v>
      </c>
    </row>
    <row r="90" spans="2:57" x14ac:dyDescent="0.3">
      <c r="B90" s="24">
        <v>1062</v>
      </c>
      <c r="C90" s="33">
        <v>45047</v>
      </c>
      <c r="D90" s="25">
        <f t="shared" si="17"/>
        <v>2</v>
      </c>
      <c r="E90" s="25">
        <v>3</v>
      </c>
      <c r="F90" s="25">
        <v>119</v>
      </c>
      <c r="G90" s="25">
        <v>0</v>
      </c>
      <c r="H90" s="25">
        <v>0</v>
      </c>
      <c r="I90" s="25">
        <v>0</v>
      </c>
      <c r="J90" s="25">
        <v>0</v>
      </c>
      <c r="K90" s="25">
        <v>49</v>
      </c>
      <c r="L90" s="25">
        <v>49</v>
      </c>
      <c r="M90" s="25">
        <v>0</v>
      </c>
      <c r="N90" s="25">
        <f t="shared" si="18"/>
        <v>0</v>
      </c>
      <c r="O90" s="25">
        <f t="shared" si="19"/>
        <v>0</v>
      </c>
      <c r="P90" s="34">
        <f t="shared" si="20"/>
        <v>0</v>
      </c>
      <c r="Q90" s="25">
        <f>M90*'Other Lists'!$H$14</f>
        <v>0</v>
      </c>
      <c r="R90" s="25">
        <f>(VLOOKUP(F90,'Other Lists'!$B$12:$N$15,5,0)+VLOOKUP(F90,'Other Lists'!$B$12:$N$15,6,0))*G90</f>
        <v>0</v>
      </c>
      <c r="S90" s="25">
        <f t="shared" si="16"/>
        <v>0</v>
      </c>
      <c r="T90" s="25">
        <f>VLOOKUP(F90,'Other Lists'!$B$12:$N$15,7,TRUE)*N90</f>
        <v>0</v>
      </c>
      <c r="U90" s="25">
        <v>0</v>
      </c>
      <c r="V90" s="25">
        <v>0</v>
      </c>
      <c r="W90" s="25">
        <v>0</v>
      </c>
      <c r="X90" s="25">
        <f t="shared" si="21"/>
        <v>0</v>
      </c>
      <c r="Y90" s="25">
        <f>VLOOKUP(1,'Other Lists'!$B$27:$H$32,7,TRUE)*V90*7</f>
        <v>0</v>
      </c>
      <c r="Z90" s="25">
        <f>VLOOKUP(4,'Other Lists'!$B$27:$H$32,7,TRUE)*W90*7</f>
        <v>0</v>
      </c>
      <c r="AA90" s="25">
        <f>VLOOKUP(3,'Other Lists'!$B$27:$H$32,7,TRUE)*X90*7</f>
        <v>0</v>
      </c>
      <c r="AB90" s="25">
        <f t="shared" si="22"/>
        <v>0</v>
      </c>
      <c r="AC90" s="26">
        <f t="shared" si="23"/>
        <v>0</v>
      </c>
      <c r="AE90" s="24">
        <v>105</v>
      </c>
      <c r="AF90" s="25">
        <v>0</v>
      </c>
      <c r="AG90" s="25">
        <v>0</v>
      </c>
      <c r="AH90" s="25">
        <v>0</v>
      </c>
      <c r="AI90" s="25">
        <v>0</v>
      </c>
      <c r="AJ90" s="25">
        <v>13</v>
      </c>
      <c r="AK90" s="25">
        <v>13</v>
      </c>
      <c r="AL90" s="25">
        <v>0</v>
      </c>
      <c r="AM90" s="25">
        <f t="shared" si="24"/>
        <v>0</v>
      </c>
      <c r="AN90" s="25">
        <f t="shared" si="25"/>
        <v>0</v>
      </c>
      <c r="AO90" s="34">
        <f t="shared" si="26"/>
        <v>0</v>
      </c>
      <c r="AP90" s="25">
        <v>0</v>
      </c>
      <c r="AQ90" s="25">
        <v>0</v>
      </c>
      <c r="AR90" s="25">
        <v>0</v>
      </c>
      <c r="AS90" s="25">
        <v>0</v>
      </c>
      <c r="AT90" s="25">
        <f t="shared" si="27"/>
        <v>0</v>
      </c>
      <c r="AU90" s="25">
        <f>VLOOKUP(1,'Other Lists'!$B$27:$H$32,7,TRUE)*AR90*7</f>
        <v>0</v>
      </c>
      <c r="AV90" s="25">
        <f>VLOOKUP(4,'Other Lists'!$B$27:$H$32,7,TRUE)*AS90*7</f>
        <v>0</v>
      </c>
      <c r="AW90" s="25">
        <f>VLOOKUP(2,'Other Lists'!$B$27:$H$32,7,TRUE)*AT90*7</f>
        <v>0</v>
      </c>
      <c r="AX90" s="25">
        <f t="shared" si="28"/>
        <v>0</v>
      </c>
      <c r="AY90" s="26">
        <f t="shared" si="29"/>
        <v>0</v>
      </c>
      <c r="BA90">
        <v>0</v>
      </c>
      <c r="BB90">
        <v>0</v>
      </c>
      <c r="BC90">
        <f>VLOOKUP(5,'Other Lists'!$B$27:$H$32,7,TRUE)*BA90*7</f>
        <v>0</v>
      </c>
      <c r="BD90">
        <f>VLOOKUP(6,'Other Lists'!$B$27:$H$32,7,TRUE)*BB90*7</f>
        <v>0</v>
      </c>
      <c r="BE90">
        <f t="shared" si="30"/>
        <v>0</v>
      </c>
    </row>
    <row r="91" spans="2:57" x14ac:dyDescent="0.3">
      <c r="B91" s="24">
        <v>1063</v>
      </c>
      <c r="C91" s="33">
        <v>45048</v>
      </c>
      <c r="D91" s="25">
        <f t="shared" si="17"/>
        <v>3</v>
      </c>
      <c r="E91" s="25">
        <v>3</v>
      </c>
      <c r="F91" s="25">
        <v>119</v>
      </c>
      <c r="G91" s="25">
        <v>546</v>
      </c>
      <c r="H91" s="25">
        <v>546</v>
      </c>
      <c r="I91" s="25">
        <v>209</v>
      </c>
      <c r="J91" s="25">
        <v>1049.9999999999998</v>
      </c>
      <c r="K91" s="25">
        <v>0</v>
      </c>
      <c r="L91" s="25">
        <v>209</v>
      </c>
      <c r="M91" s="25">
        <v>702</v>
      </c>
      <c r="N91" s="25">
        <f t="shared" si="18"/>
        <v>53</v>
      </c>
      <c r="O91" s="25">
        <f t="shared" si="19"/>
        <v>0</v>
      </c>
      <c r="P91" s="34">
        <f t="shared" si="20"/>
        <v>1.2857142857142858</v>
      </c>
      <c r="Q91" s="25">
        <f>M91*'Other Lists'!$H$14</f>
        <v>22464</v>
      </c>
      <c r="R91" s="25">
        <f>(VLOOKUP(F91,'Other Lists'!$B$12:$N$15,5,0)+VLOOKUP(F91,'Other Lists'!$B$12:$N$15,6,0))*G91</f>
        <v>15724.800000000001</v>
      </c>
      <c r="S91" s="25">
        <f t="shared" si="16"/>
        <v>6739.1999999999989</v>
      </c>
      <c r="T91" s="25">
        <f>VLOOKUP(F91,'Other Lists'!$B$12:$N$15,7,TRUE)*N91</f>
        <v>1696</v>
      </c>
      <c r="U91" s="25">
        <v>6</v>
      </c>
      <c r="V91" s="25">
        <v>0</v>
      </c>
      <c r="W91" s="25">
        <v>3</v>
      </c>
      <c r="X91" s="25">
        <f t="shared" si="21"/>
        <v>3</v>
      </c>
      <c r="Y91" s="25">
        <f>VLOOKUP(1,'Other Lists'!$B$27:$H$32,7,TRUE)*V91*7</f>
        <v>0</v>
      </c>
      <c r="Z91" s="25">
        <f>VLOOKUP(4,'Other Lists'!$B$27:$H$32,7,TRUE)*W91*7</f>
        <v>737.10000000000014</v>
      </c>
      <c r="AA91" s="25">
        <f>VLOOKUP(3,'Other Lists'!$B$27:$H$32,7,TRUE)*X91*7</f>
        <v>680.39999999999986</v>
      </c>
      <c r="AB91" s="25">
        <f t="shared" si="22"/>
        <v>1417.5</v>
      </c>
      <c r="AC91" s="26">
        <f t="shared" si="23"/>
        <v>1417.5</v>
      </c>
      <c r="AE91" s="24">
        <v>105</v>
      </c>
      <c r="AF91" s="25">
        <v>192</v>
      </c>
      <c r="AG91" s="25">
        <v>158</v>
      </c>
      <c r="AH91" s="25">
        <v>20</v>
      </c>
      <c r="AI91" s="25">
        <v>162</v>
      </c>
      <c r="AJ91" s="25">
        <v>14</v>
      </c>
      <c r="AK91" s="25">
        <v>34</v>
      </c>
      <c r="AL91" s="25">
        <v>174</v>
      </c>
      <c r="AM91" s="25">
        <f t="shared" si="24"/>
        <v>4</v>
      </c>
      <c r="AN91" s="25">
        <f t="shared" si="25"/>
        <v>34</v>
      </c>
      <c r="AO91" s="34">
        <f t="shared" si="26"/>
        <v>1.1012658227848102</v>
      </c>
      <c r="AP91" s="25">
        <v>6</v>
      </c>
      <c r="AQ91" s="25">
        <v>6</v>
      </c>
      <c r="AR91" s="25">
        <v>0</v>
      </c>
      <c r="AS91" s="25">
        <v>4</v>
      </c>
      <c r="AT91" s="25">
        <f t="shared" si="27"/>
        <v>2</v>
      </c>
      <c r="AU91" s="25">
        <f>VLOOKUP(1,'Other Lists'!$B$27:$H$32,7,TRUE)*AR91*7</f>
        <v>0</v>
      </c>
      <c r="AV91" s="25">
        <f>VLOOKUP(4,'Other Lists'!$B$27:$H$32,7,TRUE)*AS91*7</f>
        <v>982.80000000000007</v>
      </c>
      <c r="AW91" s="25">
        <f>VLOOKUP(2,'Other Lists'!$B$27:$H$32,7,TRUE)*AT91*7</f>
        <v>415.8</v>
      </c>
      <c r="AX91" s="25">
        <f t="shared" si="28"/>
        <v>1398.6000000000001</v>
      </c>
      <c r="AY91" s="26">
        <f t="shared" si="29"/>
        <v>1398.6000000000001</v>
      </c>
      <c r="BA91">
        <v>2</v>
      </c>
      <c r="BB91">
        <v>1</v>
      </c>
      <c r="BC91">
        <f>VLOOKUP(5,'Other Lists'!$B$27:$H$32,7,TRUE)*BA91*7</f>
        <v>567</v>
      </c>
      <c r="BD91">
        <f>VLOOKUP(6,'Other Lists'!$B$27:$H$32,7,TRUE)*BB91*7</f>
        <v>283.5</v>
      </c>
      <c r="BE91">
        <f t="shared" si="30"/>
        <v>3666.6000000000004</v>
      </c>
    </row>
    <row r="92" spans="2:57" x14ac:dyDescent="0.3">
      <c r="B92" s="24">
        <v>1064</v>
      </c>
      <c r="C92" s="33">
        <v>45049</v>
      </c>
      <c r="D92" s="25">
        <f t="shared" si="17"/>
        <v>4</v>
      </c>
      <c r="E92" s="25">
        <v>3</v>
      </c>
      <c r="F92" s="25">
        <v>201</v>
      </c>
      <c r="G92" s="25">
        <v>231</v>
      </c>
      <c r="H92" s="25">
        <v>231</v>
      </c>
      <c r="I92" s="25">
        <v>149</v>
      </c>
      <c r="J92" s="25">
        <v>420</v>
      </c>
      <c r="K92" s="25">
        <v>0</v>
      </c>
      <c r="L92" s="25">
        <v>149</v>
      </c>
      <c r="M92" s="25">
        <v>372</v>
      </c>
      <c r="N92" s="25">
        <f t="shared" si="18"/>
        <v>8</v>
      </c>
      <c r="O92" s="25">
        <f t="shared" si="19"/>
        <v>0</v>
      </c>
      <c r="P92" s="34">
        <f t="shared" si="20"/>
        <v>1.6103896103896105</v>
      </c>
      <c r="Q92" s="25">
        <f>M92*'Other Lists'!$H$15</f>
        <v>26412</v>
      </c>
      <c r="R92" s="25">
        <f>(VLOOKUP(F92,'Other Lists'!$B$12:$N$15,5,0)+VLOOKUP(F92,'Other Lists'!$B$12:$N$15,6,0))*G92</f>
        <v>11342.1</v>
      </c>
      <c r="S92" s="25">
        <f t="shared" si="16"/>
        <v>15069.9</v>
      </c>
      <c r="T92" s="25">
        <f>VLOOKUP(F92,'Other Lists'!$B$12:$N$15,7,TRUE)*N92</f>
        <v>568</v>
      </c>
      <c r="U92" s="25">
        <v>6</v>
      </c>
      <c r="V92" s="25">
        <v>0</v>
      </c>
      <c r="W92" s="25">
        <v>3</v>
      </c>
      <c r="X92" s="25">
        <f t="shared" si="21"/>
        <v>3</v>
      </c>
      <c r="Y92" s="25">
        <f>VLOOKUP(1,'Other Lists'!$B$27:$H$32,7,TRUE)*V92*7</f>
        <v>0</v>
      </c>
      <c r="Z92" s="25">
        <f>VLOOKUP(4,'Other Lists'!$B$27:$H$32,7,TRUE)*W92*7</f>
        <v>737.10000000000014</v>
      </c>
      <c r="AA92" s="25">
        <f>VLOOKUP(3,'Other Lists'!$B$27:$H$32,7,TRUE)*X92*7</f>
        <v>680.39999999999986</v>
      </c>
      <c r="AB92" s="25">
        <f t="shared" si="22"/>
        <v>1417.5</v>
      </c>
      <c r="AC92" s="26">
        <f t="shared" si="23"/>
        <v>1417.5</v>
      </c>
      <c r="AE92" s="24">
        <v>105</v>
      </c>
      <c r="AF92" s="25">
        <v>158</v>
      </c>
      <c r="AG92" s="25">
        <v>155</v>
      </c>
      <c r="AH92" s="25">
        <v>20</v>
      </c>
      <c r="AI92" s="25">
        <v>162</v>
      </c>
      <c r="AJ92" s="25">
        <v>0</v>
      </c>
      <c r="AK92" s="25">
        <v>20</v>
      </c>
      <c r="AL92" s="25">
        <v>168</v>
      </c>
      <c r="AM92" s="25">
        <f t="shared" si="24"/>
        <v>7</v>
      </c>
      <c r="AN92" s="25">
        <f t="shared" si="25"/>
        <v>3</v>
      </c>
      <c r="AO92" s="34">
        <f t="shared" si="26"/>
        <v>1.0838709677419356</v>
      </c>
      <c r="AP92" s="25">
        <v>6</v>
      </c>
      <c r="AQ92" s="25">
        <v>6</v>
      </c>
      <c r="AR92" s="25">
        <v>0</v>
      </c>
      <c r="AS92" s="25">
        <v>4</v>
      </c>
      <c r="AT92" s="25">
        <f t="shared" si="27"/>
        <v>2</v>
      </c>
      <c r="AU92" s="25">
        <f>VLOOKUP(1,'Other Lists'!$B$27:$H$32,7,TRUE)*AR92*7</f>
        <v>0</v>
      </c>
      <c r="AV92" s="25">
        <f>VLOOKUP(4,'Other Lists'!$B$27:$H$32,7,TRUE)*AS92*7</f>
        <v>982.80000000000007</v>
      </c>
      <c r="AW92" s="25">
        <f>VLOOKUP(2,'Other Lists'!$B$27:$H$32,7,TRUE)*AT92*7</f>
        <v>415.8</v>
      </c>
      <c r="AX92" s="25">
        <f t="shared" si="28"/>
        <v>1398.6000000000001</v>
      </c>
      <c r="AY92" s="26">
        <f t="shared" si="29"/>
        <v>1398.6000000000001</v>
      </c>
      <c r="BA92">
        <v>2</v>
      </c>
      <c r="BB92">
        <v>1</v>
      </c>
      <c r="BC92">
        <f>VLOOKUP(5,'Other Lists'!$B$27:$H$32,7,TRUE)*BA92*7</f>
        <v>567</v>
      </c>
      <c r="BD92">
        <f>VLOOKUP(6,'Other Lists'!$B$27:$H$32,7,TRUE)*BB92*7</f>
        <v>283.5</v>
      </c>
      <c r="BE92">
        <f t="shared" si="30"/>
        <v>3666.6000000000004</v>
      </c>
    </row>
    <row r="93" spans="2:57" x14ac:dyDescent="0.3">
      <c r="B93" s="24">
        <v>1065</v>
      </c>
      <c r="C93" s="33">
        <v>45050</v>
      </c>
      <c r="D93" s="25">
        <f t="shared" si="17"/>
        <v>5</v>
      </c>
      <c r="E93" s="25">
        <v>3</v>
      </c>
      <c r="F93" s="25">
        <v>119</v>
      </c>
      <c r="G93" s="25">
        <v>735</v>
      </c>
      <c r="H93" s="25">
        <v>735</v>
      </c>
      <c r="I93" s="25">
        <v>88</v>
      </c>
      <c r="J93" s="25">
        <v>1049.9999999999998</v>
      </c>
      <c r="K93" s="25">
        <v>0</v>
      </c>
      <c r="L93" s="25">
        <v>88</v>
      </c>
      <c r="M93" s="25">
        <v>806</v>
      </c>
      <c r="N93" s="25">
        <f t="shared" si="18"/>
        <v>17</v>
      </c>
      <c r="O93" s="25">
        <f t="shared" si="19"/>
        <v>0</v>
      </c>
      <c r="P93" s="34">
        <f t="shared" si="20"/>
        <v>1.0965986394557823</v>
      </c>
      <c r="Q93" s="25">
        <f>M93*'Other Lists'!$H$14</f>
        <v>25792</v>
      </c>
      <c r="R93" s="25">
        <f>(VLOOKUP(F93,'Other Lists'!$B$12:$N$15,5,0)+VLOOKUP(F93,'Other Lists'!$B$12:$N$15,6,0))*G93</f>
        <v>21168</v>
      </c>
      <c r="S93" s="25">
        <f t="shared" si="16"/>
        <v>4624</v>
      </c>
      <c r="T93" s="25">
        <f>VLOOKUP(F93,'Other Lists'!$B$12:$N$15,7,TRUE)*N93</f>
        <v>544</v>
      </c>
      <c r="U93" s="25">
        <v>6</v>
      </c>
      <c r="V93" s="25">
        <v>0</v>
      </c>
      <c r="W93" s="25">
        <v>3</v>
      </c>
      <c r="X93" s="25">
        <f t="shared" si="21"/>
        <v>3</v>
      </c>
      <c r="Y93" s="25">
        <f>VLOOKUP(1,'Other Lists'!$B$27:$H$32,7,TRUE)*V93*7</f>
        <v>0</v>
      </c>
      <c r="Z93" s="25">
        <f>VLOOKUP(4,'Other Lists'!$B$27:$H$32,7,TRUE)*W93*7</f>
        <v>737.10000000000014</v>
      </c>
      <c r="AA93" s="25">
        <f>VLOOKUP(3,'Other Lists'!$B$27:$H$32,7,TRUE)*X93*7</f>
        <v>680.39999999999986</v>
      </c>
      <c r="AB93" s="25">
        <f t="shared" si="22"/>
        <v>1417.5</v>
      </c>
      <c r="AC93" s="26">
        <f t="shared" si="23"/>
        <v>1417.5</v>
      </c>
      <c r="AE93" s="24">
        <v>105</v>
      </c>
      <c r="AF93" s="25">
        <v>147</v>
      </c>
      <c r="AG93" s="25">
        <v>147</v>
      </c>
      <c r="AH93" s="25">
        <v>31</v>
      </c>
      <c r="AI93" s="25">
        <v>162</v>
      </c>
      <c r="AJ93" s="25">
        <v>19</v>
      </c>
      <c r="AK93" s="25">
        <v>50</v>
      </c>
      <c r="AL93" s="25">
        <v>170</v>
      </c>
      <c r="AM93" s="25">
        <f t="shared" si="24"/>
        <v>8</v>
      </c>
      <c r="AN93" s="25">
        <f t="shared" si="25"/>
        <v>0</v>
      </c>
      <c r="AO93" s="34">
        <f t="shared" si="26"/>
        <v>1.1564625850340136</v>
      </c>
      <c r="AP93" s="25">
        <v>6</v>
      </c>
      <c r="AQ93" s="25">
        <v>6</v>
      </c>
      <c r="AR93" s="25">
        <v>0</v>
      </c>
      <c r="AS93" s="25">
        <v>4</v>
      </c>
      <c r="AT93" s="25">
        <f t="shared" si="27"/>
        <v>2</v>
      </c>
      <c r="AU93" s="25">
        <f>VLOOKUP(1,'Other Lists'!$B$27:$H$32,7,TRUE)*AR93*7</f>
        <v>0</v>
      </c>
      <c r="AV93" s="25">
        <f>VLOOKUP(4,'Other Lists'!$B$27:$H$32,7,TRUE)*AS93*7</f>
        <v>982.80000000000007</v>
      </c>
      <c r="AW93" s="25">
        <f>VLOOKUP(2,'Other Lists'!$B$27:$H$32,7,TRUE)*AT93*7</f>
        <v>415.8</v>
      </c>
      <c r="AX93" s="25">
        <f t="shared" si="28"/>
        <v>1398.6000000000001</v>
      </c>
      <c r="AY93" s="26">
        <f t="shared" si="29"/>
        <v>1398.6000000000001</v>
      </c>
      <c r="BA93">
        <v>1</v>
      </c>
      <c r="BB93">
        <v>1</v>
      </c>
      <c r="BC93">
        <f>VLOOKUP(5,'Other Lists'!$B$27:$H$32,7,TRUE)*BA93*7</f>
        <v>283.5</v>
      </c>
      <c r="BD93">
        <f>VLOOKUP(6,'Other Lists'!$B$27:$H$32,7,TRUE)*BB93*7</f>
        <v>283.5</v>
      </c>
      <c r="BE93">
        <f t="shared" si="30"/>
        <v>3383.1000000000004</v>
      </c>
    </row>
    <row r="94" spans="2:57" x14ac:dyDescent="0.3">
      <c r="B94" s="27">
        <v>1066</v>
      </c>
      <c r="C94" s="35">
        <v>45051</v>
      </c>
      <c r="D94" s="28">
        <f t="shared" si="17"/>
        <v>6</v>
      </c>
      <c r="E94" s="28">
        <v>3</v>
      </c>
      <c r="F94" s="28">
        <v>201</v>
      </c>
      <c r="G94" s="28">
        <v>247</v>
      </c>
      <c r="H94" s="28">
        <v>247</v>
      </c>
      <c r="I94" s="28">
        <v>158</v>
      </c>
      <c r="J94" s="28">
        <v>420</v>
      </c>
      <c r="K94" s="28">
        <v>0</v>
      </c>
      <c r="L94" s="28">
        <v>158</v>
      </c>
      <c r="M94" s="28">
        <v>396</v>
      </c>
      <c r="N94" s="28">
        <f t="shared" si="18"/>
        <v>9</v>
      </c>
      <c r="O94" s="28">
        <f t="shared" si="19"/>
        <v>0</v>
      </c>
      <c r="P94" s="36">
        <f t="shared" si="20"/>
        <v>1.6032388663967612</v>
      </c>
      <c r="Q94" s="28">
        <f>M94*'Other Lists'!$H$15</f>
        <v>28116</v>
      </c>
      <c r="R94" s="28">
        <f>(VLOOKUP(F94,'Other Lists'!$B$12:$N$15,5,0)+VLOOKUP(F94,'Other Lists'!$B$12:$N$15,6,0))*G94</f>
        <v>12127.7</v>
      </c>
      <c r="S94" s="28">
        <f t="shared" si="16"/>
        <v>15988.3</v>
      </c>
      <c r="T94" s="28">
        <f>VLOOKUP(F94,'Other Lists'!$B$12:$N$15,7,TRUE)*N94</f>
        <v>639</v>
      </c>
      <c r="U94" s="28">
        <v>6</v>
      </c>
      <c r="V94" s="28">
        <v>0</v>
      </c>
      <c r="W94" s="28">
        <v>3</v>
      </c>
      <c r="X94" s="28">
        <f t="shared" si="21"/>
        <v>3</v>
      </c>
      <c r="Y94" s="28">
        <f>VLOOKUP(1,'Other Lists'!$B$27:$H$32,7,TRUE)*V94*7</f>
        <v>0</v>
      </c>
      <c r="Z94" s="28">
        <f>VLOOKUP(4,'Other Lists'!$B$27:$H$32,7,TRUE)*W94*7</f>
        <v>737.10000000000014</v>
      </c>
      <c r="AA94" s="28">
        <f>VLOOKUP(3,'Other Lists'!$B$27:$H$32,7,TRUE)*X94*7</f>
        <v>680.39999999999986</v>
      </c>
      <c r="AB94" s="28">
        <f t="shared" si="22"/>
        <v>1417.5</v>
      </c>
      <c r="AC94" s="29">
        <f t="shared" si="23"/>
        <v>1417.5</v>
      </c>
      <c r="AE94" s="27">
        <v>105</v>
      </c>
      <c r="AF94" s="28">
        <v>140</v>
      </c>
      <c r="AG94" s="28">
        <v>140</v>
      </c>
      <c r="AH94" s="28">
        <v>34</v>
      </c>
      <c r="AI94" s="28">
        <v>162</v>
      </c>
      <c r="AJ94" s="28">
        <v>0</v>
      </c>
      <c r="AK94" s="28">
        <v>34</v>
      </c>
      <c r="AL94" s="28">
        <v>170</v>
      </c>
      <c r="AM94" s="28">
        <f t="shared" si="24"/>
        <v>4</v>
      </c>
      <c r="AN94" s="28">
        <f t="shared" si="25"/>
        <v>0</v>
      </c>
      <c r="AO94" s="36">
        <f t="shared" si="26"/>
        <v>1.2142857142857142</v>
      </c>
      <c r="AP94" s="28">
        <v>6</v>
      </c>
      <c r="AQ94" s="28">
        <v>6</v>
      </c>
      <c r="AR94" s="28">
        <v>0</v>
      </c>
      <c r="AS94" s="28">
        <v>3</v>
      </c>
      <c r="AT94" s="28">
        <f t="shared" si="27"/>
        <v>3</v>
      </c>
      <c r="AU94" s="28">
        <f>VLOOKUP(1,'Other Lists'!$B$27:$H$32,7,TRUE)*AR94*7</f>
        <v>0</v>
      </c>
      <c r="AV94" s="28">
        <f>VLOOKUP(4,'Other Lists'!$B$27:$H$32,7,TRUE)*AS94*7</f>
        <v>737.10000000000014</v>
      </c>
      <c r="AW94" s="28">
        <f>VLOOKUP(2,'Other Lists'!$B$27:$H$32,7,TRUE)*AT94*7</f>
        <v>623.69999999999993</v>
      </c>
      <c r="AX94" s="28">
        <f t="shared" si="28"/>
        <v>1360.8000000000002</v>
      </c>
      <c r="AY94" s="29">
        <f t="shared" si="29"/>
        <v>1360.8000000000002</v>
      </c>
      <c r="BA94">
        <v>2</v>
      </c>
      <c r="BB94">
        <v>1</v>
      </c>
      <c r="BC94">
        <f>VLOOKUP(5,'Other Lists'!$B$27:$H$32,7,TRUE)*BA94*7</f>
        <v>567</v>
      </c>
      <c r="BD94">
        <f>VLOOKUP(6,'Other Lists'!$B$27:$H$32,7,TRUE)*BB94*7</f>
        <v>283.5</v>
      </c>
      <c r="BE94">
        <f t="shared" si="30"/>
        <v>3628.8</v>
      </c>
    </row>
  </sheetData>
  <pageMargins left="0.7" right="0.7" top="0.75" bottom="0.75" header="0.3" footer="0.3"/>
  <pageSetup orientation="portrait"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8D0F5-8289-4D2C-AB66-EFA8694BB3D2}">
  <dimension ref="B5:AC26"/>
  <sheetViews>
    <sheetView topLeftCell="E1" workbookViewId="0">
      <selection activeCell="E7" sqref="E7"/>
    </sheetView>
  </sheetViews>
  <sheetFormatPr defaultRowHeight="14.4" x14ac:dyDescent="0.3"/>
  <cols>
    <col min="2" max="2" width="14.44140625" customWidth="1"/>
    <col min="3" max="3" width="6.77734375" customWidth="1"/>
    <col min="4" max="4" width="13.33203125" customWidth="1"/>
    <col min="5" max="5" width="6.5546875" customWidth="1"/>
    <col min="6" max="6" width="15.6640625" customWidth="1"/>
    <col min="7" max="7" width="10.21875" customWidth="1"/>
    <col min="8" max="8" width="18.5546875" customWidth="1"/>
    <col min="9" max="9" width="18.109375" customWidth="1"/>
    <col min="10" max="10" width="9.88671875" customWidth="1"/>
    <col min="11" max="11" width="14.33203125" customWidth="1"/>
    <col min="12" max="12" width="28.5546875" customWidth="1"/>
    <col min="13" max="13" width="12.77734375" customWidth="1"/>
    <col min="14" max="14" width="10.5546875" customWidth="1"/>
    <col min="15" max="15" width="13.44140625" customWidth="1"/>
    <col min="16" max="16" width="12" bestFit="1" customWidth="1"/>
    <col min="17" max="17" width="22.88671875" customWidth="1"/>
    <col min="18" max="18" width="20.21875" customWidth="1"/>
    <col min="19" max="19" width="21.33203125" customWidth="1"/>
    <col min="20" max="20" width="23.77734375" customWidth="1"/>
    <col min="21" max="21" width="11.33203125" customWidth="1"/>
    <col min="22" max="22" width="9.33203125" customWidth="1"/>
    <col min="23" max="23" width="9" customWidth="1"/>
    <col min="24" max="24" width="8.21875" customWidth="1"/>
    <col min="25" max="25" width="10.77734375" customWidth="1"/>
    <col min="26" max="26" width="10.44140625" customWidth="1"/>
    <col min="27" max="27" width="9.6640625" customWidth="1"/>
    <col min="28" max="28" width="13.88671875" customWidth="1"/>
    <col min="29" max="29" width="23.21875" customWidth="1"/>
  </cols>
  <sheetData>
    <row r="5" spans="2:29" x14ac:dyDescent="0.3">
      <c r="B5" s="21" t="s">
        <v>168</v>
      </c>
      <c r="C5" s="22" t="s">
        <v>189</v>
      </c>
      <c r="D5" s="22" t="s">
        <v>169</v>
      </c>
      <c r="E5" s="22" t="s">
        <v>190</v>
      </c>
      <c r="F5" s="22" t="s">
        <v>191</v>
      </c>
      <c r="G5" s="22" t="s">
        <v>192</v>
      </c>
      <c r="H5" s="22" t="s">
        <v>193</v>
      </c>
      <c r="I5" s="22" t="s">
        <v>194</v>
      </c>
      <c r="J5" s="22" t="s">
        <v>195</v>
      </c>
      <c r="K5" s="22" t="s">
        <v>196</v>
      </c>
      <c r="L5" s="22" t="s">
        <v>197</v>
      </c>
      <c r="M5" s="22" t="s">
        <v>198</v>
      </c>
      <c r="N5" s="22" t="s">
        <v>807</v>
      </c>
      <c r="O5" s="22" t="s">
        <v>170</v>
      </c>
      <c r="P5" s="22" t="s">
        <v>171</v>
      </c>
      <c r="Q5" s="22" t="s">
        <v>172</v>
      </c>
      <c r="R5" s="22" t="s">
        <v>173</v>
      </c>
      <c r="S5" s="22" t="s">
        <v>174</v>
      </c>
      <c r="T5" s="22" t="s">
        <v>175</v>
      </c>
      <c r="U5" s="22" t="s">
        <v>199</v>
      </c>
      <c r="V5" s="22" t="s">
        <v>128</v>
      </c>
      <c r="W5" s="22" t="s">
        <v>132</v>
      </c>
      <c r="X5" s="22" t="s">
        <v>129</v>
      </c>
      <c r="Y5" s="22" t="s">
        <v>176</v>
      </c>
      <c r="Z5" s="22" t="s">
        <v>177</v>
      </c>
      <c r="AA5" s="22" t="s">
        <v>178</v>
      </c>
      <c r="AB5" s="22" t="s">
        <v>179</v>
      </c>
      <c r="AC5" s="23" t="s">
        <v>180</v>
      </c>
    </row>
    <row r="6" spans="2:29" x14ac:dyDescent="0.3">
      <c r="B6" s="24">
        <v>1009</v>
      </c>
      <c r="C6" s="25">
        <v>45023</v>
      </c>
      <c r="D6" s="25">
        <v>6</v>
      </c>
      <c r="E6" s="25">
        <v>2</v>
      </c>
      <c r="F6" s="25">
        <v>201</v>
      </c>
      <c r="G6" s="25">
        <v>297</v>
      </c>
      <c r="H6" s="25">
        <v>297</v>
      </c>
      <c r="I6" s="25">
        <v>0</v>
      </c>
      <c r="J6" s="25">
        <v>350</v>
      </c>
      <c r="K6" s="25">
        <v>0</v>
      </c>
      <c r="L6" s="25">
        <v>0</v>
      </c>
      <c r="M6" s="25">
        <v>276</v>
      </c>
      <c r="N6" s="25">
        <v>21</v>
      </c>
      <c r="O6" s="25">
        <v>0</v>
      </c>
      <c r="P6" s="25">
        <v>0.92929292929292928</v>
      </c>
      <c r="Q6" s="25">
        <v>19596</v>
      </c>
      <c r="R6" s="25">
        <v>14582.7</v>
      </c>
      <c r="S6" s="25">
        <v>5013.2999999999993</v>
      </c>
      <c r="T6" s="25">
        <v>1491</v>
      </c>
      <c r="U6" s="25">
        <v>5</v>
      </c>
      <c r="V6" s="25">
        <v>0</v>
      </c>
      <c r="W6" s="25">
        <v>4</v>
      </c>
      <c r="X6" s="25">
        <v>1</v>
      </c>
      <c r="Y6" s="25">
        <v>0</v>
      </c>
      <c r="Z6" s="25">
        <v>982.80000000000007</v>
      </c>
      <c r="AA6" s="25">
        <v>226.79999999999998</v>
      </c>
      <c r="AB6" s="25">
        <v>1209.6000000000001</v>
      </c>
      <c r="AC6" s="26">
        <v>1209.6000000000001</v>
      </c>
    </row>
    <row r="7" spans="2:29" x14ac:dyDescent="0.3">
      <c r="B7" s="24">
        <v>1010</v>
      </c>
      <c r="C7" s="25">
        <v>45024</v>
      </c>
      <c r="D7" s="25">
        <v>7</v>
      </c>
      <c r="E7" s="25">
        <v>2</v>
      </c>
      <c r="F7" s="25">
        <v>119</v>
      </c>
      <c r="G7" s="25">
        <v>953</v>
      </c>
      <c r="H7" s="25">
        <v>883</v>
      </c>
      <c r="I7" s="25">
        <v>0</v>
      </c>
      <c r="J7" s="25">
        <v>874.99999999999989</v>
      </c>
      <c r="K7" s="25">
        <v>70</v>
      </c>
      <c r="L7" s="25">
        <v>0</v>
      </c>
      <c r="M7" s="25">
        <v>856</v>
      </c>
      <c r="N7" s="25">
        <v>27</v>
      </c>
      <c r="O7" s="25">
        <v>70</v>
      </c>
      <c r="P7" s="25">
        <v>0.9694224235560589</v>
      </c>
      <c r="Q7" s="25">
        <v>27392</v>
      </c>
      <c r="R7" s="25">
        <v>27446.400000000001</v>
      </c>
      <c r="S7" s="25">
        <v>-54.400000000001455</v>
      </c>
      <c r="T7" s="25">
        <v>864</v>
      </c>
      <c r="U7" s="25">
        <v>5</v>
      </c>
      <c r="V7" s="25">
        <v>0</v>
      </c>
      <c r="W7" s="25">
        <v>4</v>
      </c>
      <c r="X7" s="25">
        <v>1</v>
      </c>
      <c r="Y7" s="25">
        <v>0</v>
      </c>
      <c r="Z7" s="25">
        <v>982.80000000000007</v>
      </c>
      <c r="AA7" s="25">
        <v>226.79999999999998</v>
      </c>
      <c r="AB7" s="25">
        <v>1209.6000000000001</v>
      </c>
      <c r="AC7" s="26">
        <v>1209.6000000000001</v>
      </c>
    </row>
    <row r="8" spans="2:29" x14ac:dyDescent="0.3">
      <c r="B8" s="24">
        <v>1013</v>
      </c>
      <c r="C8" s="25">
        <v>45027</v>
      </c>
      <c r="D8" s="25">
        <v>3</v>
      </c>
      <c r="E8" s="25">
        <v>2</v>
      </c>
      <c r="F8" s="25">
        <v>201</v>
      </c>
      <c r="G8" s="25">
        <v>385</v>
      </c>
      <c r="H8" s="25">
        <v>285</v>
      </c>
      <c r="I8" s="25">
        <v>0</v>
      </c>
      <c r="J8" s="25">
        <v>350</v>
      </c>
      <c r="K8" s="25">
        <v>100</v>
      </c>
      <c r="L8" s="25">
        <v>0</v>
      </c>
      <c r="M8" s="25">
        <v>279</v>
      </c>
      <c r="N8" s="25">
        <v>6</v>
      </c>
      <c r="O8" s="25">
        <v>100</v>
      </c>
      <c r="P8" s="25">
        <v>0.97894736842105268</v>
      </c>
      <c r="Q8" s="25">
        <v>19809</v>
      </c>
      <c r="R8" s="25">
        <v>18903.5</v>
      </c>
      <c r="S8" s="25">
        <v>905.5</v>
      </c>
      <c r="T8" s="25">
        <v>426</v>
      </c>
      <c r="U8" s="25">
        <v>4</v>
      </c>
      <c r="V8" s="25">
        <v>0</v>
      </c>
      <c r="W8" s="25">
        <v>3</v>
      </c>
      <c r="X8" s="25">
        <v>1</v>
      </c>
      <c r="Y8" s="25">
        <v>0</v>
      </c>
      <c r="Z8" s="25">
        <v>737.10000000000014</v>
      </c>
      <c r="AA8" s="25">
        <v>226.79999999999998</v>
      </c>
      <c r="AB8" s="25">
        <v>963.90000000000009</v>
      </c>
      <c r="AC8" s="26">
        <v>963.90000000000009</v>
      </c>
    </row>
    <row r="9" spans="2:29" x14ac:dyDescent="0.3">
      <c r="B9" s="24">
        <v>1014</v>
      </c>
      <c r="C9" s="25">
        <v>45028</v>
      </c>
      <c r="D9" s="25">
        <v>4</v>
      </c>
      <c r="E9" s="25">
        <v>2</v>
      </c>
      <c r="F9" s="25">
        <v>119</v>
      </c>
      <c r="G9" s="25">
        <v>752</v>
      </c>
      <c r="H9" s="25">
        <v>752</v>
      </c>
      <c r="I9" s="25">
        <v>0</v>
      </c>
      <c r="J9" s="25">
        <v>874.99999999999989</v>
      </c>
      <c r="K9" s="25">
        <v>0</v>
      </c>
      <c r="L9" s="25">
        <v>0</v>
      </c>
      <c r="M9" s="25">
        <v>729</v>
      </c>
      <c r="N9" s="25">
        <v>23</v>
      </c>
      <c r="O9" s="25">
        <v>0</v>
      </c>
      <c r="P9" s="25">
        <v>0.96941489361702127</v>
      </c>
      <c r="Q9" s="25">
        <v>23328</v>
      </c>
      <c r="R9" s="25">
        <v>21657.600000000002</v>
      </c>
      <c r="S9" s="25">
        <v>1670.3999999999978</v>
      </c>
      <c r="T9" s="25">
        <v>736</v>
      </c>
      <c r="U9" s="25">
        <v>5</v>
      </c>
      <c r="V9" s="25">
        <v>0</v>
      </c>
      <c r="W9" s="25">
        <v>3</v>
      </c>
      <c r="X9" s="25">
        <v>2</v>
      </c>
      <c r="Y9" s="25">
        <v>0</v>
      </c>
      <c r="Z9" s="25">
        <v>737.10000000000014</v>
      </c>
      <c r="AA9" s="25">
        <v>453.59999999999997</v>
      </c>
      <c r="AB9" s="25">
        <v>1190.7</v>
      </c>
      <c r="AC9" s="26">
        <v>1190.7</v>
      </c>
    </row>
    <row r="10" spans="2:29" x14ac:dyDescent="0.3">
      <c r="B10" s="24">
        <v>1015</v>
      </c>
      <c r="C10" s="25">
        <v>45029</v>
      </c>
      <c r="D10" s="25">
        <v>5</v>
      </c>
      <c r="E10" s="25">
        <v>2</v>
      </c>
      <c r="F10" s="25">
        <v>119</v>
      </c>
      <c r="G10" s="25">
        <v>953</v>
      </c>
      <c r="H10" s="25">
        <v>866</v>
      </c>
      <c r="I10" s="25">
        <v>0</v>
      </c>
      <c r="J10" s="25">
        <v>874.99999999999989</v>
      </c>
      <c r="K10" s="25">
        <v>87</v>
      </c>
      <c r="L10" s="25">
        <v>0</v>
      </c>
      <c r="M10" s="25">
        <v>822</v>
      </c>
      <c r="N10" s="25">
        <v>44</v>
      </c>
      <c r="O10" s="25">
        <v>87</v>
      </c>
      <c r="P10" s="25">
        <v>0.94919168591224024</v>
      </c>
      <c r="Q10" s="25">
        <v>26304</v>
      </c>
      <c r="R10" s="25">
        <v>27446.400000000001</v>
      </c>
      <c r="S10" s="25">
        <v>-1142.4000000000015</v>
      </c>
      <c r="T10" s="25">
        <v>1408</v>
      </c>
      <c r="U10" s="25">
        <v>5</v>
      </c>
      <c r="V10" s="25">
        <v>0</v>
      </c>
      <c r="W10" s="25">
        <v>3</v>
      </c>
      <c r="X10" s="25">
        <v>2</v>
      </c>
      <c r="Y10" s="25">
        <v>0</v>
      </c>
      <c r="Z10" s="25">
        <v>737.10000000000014</v>
      </c>
      <c r="AA10" s="25">
        <v>453.59999999999997</v>
      </c>
      <c r="AB10" s="25">
        <v>1190.7</v>
      </c>
      <c r="AC10" s="26">
        <v>1190.7</v>
      </c>
    </row>
    <row r="11" spans="2:29" x14ac:dyDescent="0.3">
      <c r="B11" s="24">
        <v>1016</v>
      </c>
      <c r="C11" s="25">
        <v>45030</v>
      </c>
      <c r="D11" s="25">
        <v>6</v>
      </c>
      <c r="E11" s="25">
        <v>2</v>
      </c>
      <c r="F11" s="25">
        <v>201</v>
      </c>
      <c r="G11" s="25">
        <v>322</v>
      </c>
      <c r="H11" s="25">
        <v>322</v>
      </c>
      <c r="I11" s="25">
        <v>0</v>
      </c>
      <c r="J11" s="25">
        <v>350</v>
      </c>
      <c r="K11" s="25">
        <v>0</v>
      </c>
      <c r="L11" s="25">
        <v>0</v>
      </c>
      <c r="M11" s="25">
        <v>299</v>
      </c>
      <c r="N11" s="25">
        <v>23</v>
      </c>
      <c r="O11" s="25">
        <v>0</v>
      </c>
      <c r="P11" s="25">
        <v>0.9285714285714286</v>
      </c>
      <c r="Q11" s="25">
        <v>21229</v>
      </c>
      <c r="R11" s="25">
        <v>15810.2</v>
      </c>
      <c r="S11" s="25">
        <v>5418.7999999999993</v>
      </c>
      <c r="T11" s="25">
        <v>1633</v>
      </c>
      <c r="U11" s="25">
        <v>5</v>
      </c>
      <c r="V11" s="25">
        <v>0</v>
      </c>
      <c r="W11" s="25">
        <v>3</v>
      </c>
      <c r="X11" s="25">
        <v>2</v>
      </c>
      <c r="Y11" s="25">
        <v>0</v>
      </c>
      <c r="Z11" s="25">
        <v>737.10000000000014</v>
      </c>
      <c r="AA11" s="25">
        <v>453.59999999999997</v>
      </c>
      <c r="AB11" s="25">
        <v>1190.7</v>
      </c>
      <c r="AC11" s="26">
        <v>1190.7</v>
      </c>
    </row>
    <row r="12" spans="2:29" x14ac:dyDescent="0.3">
      <c r="B12" s="24">
        <v>1017</v>
      </c>
      <c r="C12" s="25">
        <v>45031</v>
      </c>
      <c r="D12" s="25">
        <v>7</v>
      </c>
      <c r="E12" s="25">
        <v>2</v>
      </c>
      <c r="F12" s="25">
        <v>201</v>
      </c>
      <c r="G12" s="25">
        <v>416</v>
      </c>
      <c r="H12" s="25">
        <v>343</v>
      </c>
      <c r="I12" s="25">
        <v>0</v>
      </c>
      <c r="J12" s="25">
        <v>350</v>
      </c>
      <c r="K12" s="25">
        <v>73</v>
      </c>
      <c r="L12" s="25">
        <v>0</v>
      </c>
      <c r="M12" s="25">
        <v>325</v>
      </c>
      <c r="N12" s="25">
        <v>18</v>
      </c>
      <c r="O12" s="25">
        <v>73</v>
      </c>
      <c r="P12" s="25">
        <v>0.94752186588921283</v>
      </c>
      <c r="Q12" s="25">
        <v>23075</v>
      </c>
      <c r="R12" s="25">
        <v>20425.600000000002</v>
      </c>
      <c r="S12" s="25">
        <v>2649.3999999999978</v>
      </c>
      <c r="T12" s="25">
        <v>1278</v>
      </c>
      <c r="U12" s="25">
        <v>5</v>
      </c>
      <c r="V12" s="25">
        <v>0</v>
      </c>
      <c r="W12" s="25">
        <v>4</v>
      </c>
      <c r="X12" s="25">
        <v>1</v>
      </c>
      <c r="Y12" s="25">
        <v>0</v>
      </c>
      <c r="Z12" s="25">
        <v>982.80000000000007</v>
      </c>
      <c r="AA12" s="25">
        <v>226.79999999999998</v>
      </c>
      <c r="AB12" s="25">
        <v>1209.6000000000001</v>
      </c>
      <c r="AC12" s="26">
        <v>1209.6000000000001</v>
      </c>
    </row>
    <row r="13" spans="2:29" x14ac:dyDescent="0.3">
      <c r="B13" s="24">
        <v>1020</v>
      </c>
      <c r="C13" s="25">
        <v>45034</v>
      </c>
      <c r="D13" s="25">
        <v>3</v>
      </c>
      <c r="E13" s="25">
        <v>2</v>
      </c>
      <c r="F13" s="25">
        <v>201</v>
      </c>
      <c r="G13" s="25">
        <v>329</v>
      </c>
      <c r="H13" s="25">
        <v>329</v>
      </c>
      <c r="I13" s="25">
        <v>0</v>
      </c>
      <c r="J13" s="25">
        <v>350</v>
      </c>
      <c r="K13" s="25">
        <v>0</v>
      </c>
      <c r="L13" s="25">
        <v>0</v>
      </c>
      <c r="M13" s="25">
        <v>312</v>
      </c>
      <c r="N13" s="25">
        <v>17</v>
      </c>
      <c r="O13" s="25">
        <v>0</v>
      </c>
      <c r="P13" s="25">
        <v>0.94832826747720367</v>
      </c>
      <c r="Q13" s="25">
        <v>22152</v>
      </c>
      <c r="R13" s="25">
        <v>16153.9</v>
      </c>
      <c r="S13" s="25">
        <v>5998.1</v>
      </c>
      <c r="T13" s="25">
        <v>1207</v>
      </c>
      <c r="U13" s="25">
        <v>5</v>
      </c>
      <c r="V13" s="25">
        <v>0</v>
      </c>
      <c r="W13" s="25">
        <v>4</v>
      </c>
      <c r="X13" s="25">
        <v>1</v>
      </c>
      <c r="Y13" s="25">
        <v>0</v>
      </c>
      <c r="Z13" s="25">
        <v>982.80000000000007</v>
      </c>
      <c r="AA13" s="25">
        <v>226.79999999999998</v>
      </c>
      <c r="AB13" s="25">
        <v>1209.6000000000001</v>
      </c>
      <c r="AC13" s="26">
        <v>1209.6000000000001</v>
      </c>
    </row>
    <row r="14" spans="2:29" x14ac:dyDescent="0.3">
      <c r="B14" s="24">
        <v>1021</v>
      </c>
      <c r="C14" s="25">
        <v>45035</v>
      </c>
      <c r="D14" s="25">
        <v>4</v>
      </c>
      <c r="E14" s="25">
        <v>2</v>
      </c>
      <c r="F14" s="25">
        <v>119</v>
      </c>
      <c r="G14" s="25">
        <v>770</v>
      </c>
      <c r="H14" s="25">
        <v>770</v>
      </c>
      <c r="I14" s="25">
        <v>0</v>
      </c>
      <c r="J14" s="25">
        <v>874.99999999999989</v>
      </c>
      <c r="K14" s="25">
        <v>0</v>
      </c>
      <c r="L14" s="25">
        <v>0</v>
      </c>
      <c r="M14" s="25">
        <v>731</v>
      </c>
      <c r="N14" s="25">
        <v>39</v>
      </c>
      <c r="O14" s="25">
        <v>0</v>
      </c>
      <c r="P14" s="25">
        <v>0.94935064935064939</v>
      </c>
      <c r="Q14" s="25">
        <v>23392</v>
      </c>
      <c r="R14" s="25">
        <v>22176</v>
      </c>
      <c r="S14" s="25">
        <v>1216</v>
      </c>
      <c r="T14" s="25">
        <v>1248</v>
      </c>
      <c r="U14" s="25">
        <v>5</v>
      </c>
      <c r="V14" s="25">
        <v>0</v>
      </c>
      <c r="W14" s="25">
        <v>3</v>
      </c>
      <c r="X14" s="25">
        <v>2</v>
      </c>
      <c r="Y14" s="25">
        <v>0</v>
      </c>
      <c r="Z14" s="25">
        <v>737.10000000000014</v>
      </c>
      <c r="AA14" s="25">
        <v>453.59999999999997</v>
      </c>
      <c r="AB14" s="25">
        <v>1190.7</v>
      </c>
      <c r="AC14" s="26">
        <v>1190.7</v>
      </c>
    </row>
    <row r="15" spans="2:29" x14ac:dyDescent="0.3">
      <c r="B15" s="24">
        <v>1022</v>
      </c>
      <c r="C15" s="25">
        <v>45036</v>
      </c>
      <c r="D15" s="25">
        <v>5</v>
      </c>
      <c r="E15" s="25">
        <v>2</v>
      </c>
      <c r="F15" s="25">
        <v>119</v>
      </c>
      <c r="G15" s="25">
        <v>770</v>
      </c>
      <c r="H15" s="25">
        <v>770</v>
      </c>
      <c r="I15" s="25">
        <v>0</v>
      </c>
      <c r="J15" s="25">
        <v>874.99999999999989</v>
      </c>
      <c r="K15" s="25">
        <v>0</v>
      </c>
      <c r="L15" s="25">
        <v>0</v>
      </c>
      <c r="M15" s="25">
        <v>716</v>
      </c>
      <c r="N15" s="25">
        <v>54</v>
      </c>
      <c r="O15" s="25">
        <v>0</v>
      </c>
      <c r="P15" s="25">
        <v>0.92987012987012985</v>
      </c>
      <c r="Q15" s="25">
        <v>22912</v>
      </c>
      <c r="R15" s="25">
        <v>22176</v>
      </c>
      <c r="S15" s="25">
        <v>736</v>
      </c>
      <c r="T15" s="25">
        <v>1728</v>
      </c>
      <c r="U15" s="25">
        <v>5</v>
      </c>
      <c r="V15" s="25">
        <v>0</v>
      </c>
      <c r="W15" s="25">
        <v>4</v>
      </c>
      <c r="X15" s="25">
        <v>1</v>
      </c>
      <c r="Y15" s="25">
        <v>0</v>
      </c>
      <c r="Z15" s="25">
        <v>982.80000000000007</v>
      </c>
      <c r="AA15" s="25">
        <v>226.79999999999998</v>
      </c>
      <c r="AB15" s="25">
        <v>1209.6000000000001</v>
      </c>
      <c r="AC15" s="26">
        <v>1209.6000000000001</v>
      </c>
    </row>
    <row r="16" spans="2:29" x14ac:dyDescent="0.3">
      <c r="B16" s="24">
        <v>1023</v>
      </c>
      <c r="C16" s="25">
        <v>45037</v>
      </c>
      <c r="D16" s="25">
        <v>6</v>
      </c>
      <c r="E16" s="25">
        <v>2</v>
      </c>
      <c r="F16" s="25">
        <v>201</v>
      </c>
      <c r="G16" s="25">
        <v>332</v>
      </c>
      <c r="H16" s="25">
        <v>332</v>
      </c>
      <c r="I16" s="25">
        <v>0</v>
      </c>
      <c r="J16" s="25">
        <v>350</v>
      </c>
      <c r="K16" s="25">
        <v>0</v>
      </c>
      <c r="L16" s="25">
        <v>0</v>
      </c>
      <c r="M16" s="25">
        <v>325</v>
      </c>
      <c r="N16" s="25">
        <v>7</v>
      </c>
      <c r="O16" s="25">
        <v>0</v>
      </c>
      <c r="P16" s="25">
        <v>0.97891566265060237</v>
      </c>
      <c r="Q16" s="25">
        <v>23075</v>
      </c>
      <c r="R16" s="25">
        <v>16301.2</v>
      </c>
      <c r="S16" s="25">
        <v>6773.7999999999993</v>
      </c>
      <c r="T16" s="25">
        <v>497</v>
      </c>
      <c r="U16" s="25">
        <v>5</v>
      </c>
      <c r="V16" s="25">
        <v>1</v>
      </c>
      <c r="W16" s="25">
        <v>4</v>
      </c>
      <c r="X16" s="25">
        <v>0</v>
      </c>
      <c r="Y16" s="25">
        <v>170.1</v>
      </c>
      <c r="Z16" s="25">
        <v>982.80000000000007</v>
      </c>
      <c r="AA16" s="25">
        <v>0</v>
      </c>
      <c r="AB16" s="25">
        <v>1152.9000000000001</v>
      </c>
      <c r="AC16" s="26">
        <v>1152.9000000000001</v>
      </c>
    </row>
    <row r="17" spans="2:29" x14ac:dyDescent="0.3">
      <c r="B17" s="24">
        <v>1024</v>
      </c>
      <c r="C17" s="25">
        <v>45038</v>
      </c>
      <c r="D17" s="25">
        <v>7</v>
      </c>
      <c r="E17" s="25">
        <v>2</v>
      </c>
      <c r="F17" s="25">
        <v>201</v>
      </c>
      <c r="G17" s="25">
        <v>350</v>
      </c>
      <c r="H17" s="25">
        <v>332</v>
      </c>
      <c r="I17" s="25">
        <v>0</v>
      </c>
      <c r="J17" s="25">
        <v>350</v>
      </c>
      <c r="K17" s="25">
        <v>18</v>
      </c>
      <c r="L17" s="25">
        <v>0</v>
      </c>
      <c r="M17" s="25">
        <v>312</v>
      </c>
      <c r="N17" s="25">
        <v>20</v>
      </c>
      <c r="O17" s="25">
        <v>18</v>
      </c>
      <c r="P17" s="25">
        <v>0.93975903614457834</v>
      </c>
      <c r="Q17" s="25">
        <v>22152</v>
      </c>
      <c r="R17" s="25">
        <v>17185</v>
      </c>
      <c r="S17" s="25">
        <v>4967</v>
      </c>
      <c r="T17" s="25">
        <v>1420</v>
      </c>
      <c r="U17" s="25">
        <v>5</v>
      </c>
      <c r="V17" s="25">
        <v>0</v>
      </c>
      <c r="W17" s="25">
        <v>3</v>
      </c>
      <c r="X17" s="25">
        <v>2</v>
      </c>
      <c r="Y17" s="25">
        <v>0</v>
      </c>
      <c r="Z17" s="25">
        <v>737.10000000000014</v>
      </c>
      <c r="AA17" s="25">
        <v>453.59999999999997</v>
      </c>
      <c r="AB17" s="25">
        <v>1190.7</v>
      </c>
      <c r="AC17" s="26">
        <v>1190.7</v>
      </c>
    </row>
    <row r="18" spans="2:29" x14ac:dyDescent="0.3">
      <c r="B18" s="24">
        <v>1027</v>
      </c>
      <c r="C18" s="25">
        <v>45041</v>
      </c>
      <c r="D18" s="25">
        <v>3</v>
      </c>
      <c r="E18" s="25">
        <v>2</v>
      </c>
      <c r="F18" s="25">
        <v>119</v>
      </c>
      <c r="G18" s="25">
        <v>822</v>
      </c>
      <c r="H18" s="25">
        <v>822</v>
      </c>
      <c r="I18" s="25">
        <v>0</v>
      </c>
      <c r="J18" s="25">
        <v>874.99999999999989</v>
      </c>
      <c r="K18" s="25">
        <v>0</v>
      </c>
      <c r="L18" s="25">
        <v>0</v>
      </c>
      <c r="M18" s="25">
        <v>805</v>
      </c>
      <c r="N18" s="25">
        <v>17</v>
      </c>
      <c r="O18" s="25">
        <v>0</v>
      </c>
      <c r="P18" s="25">
        <v>0.97931873479318732</v>
      </c>
      <c r="Q18" s="25">
        <v>25760</v>
      </c>
      <c r="R18" s="25">
        <v>23673.600000000002</v>
      </c>
      <c r="S18" s="25">
        <v>2086.3999999999978</v>
      </c>
      <c r="T18" s="25">
        <v>544</v>
      </c>
      <c r="U18" s="25">
        <v>5</v>
      </c>
      <c r="V18" s="25">
        <v>0</v>
      </c>
      <c r="W18" s="25">
        <v>3</v>
      </c>
      <c r="X18" s="25">
        <v>2</v>
      </c>
      <c r="Y18" s="25">
        <v>0</v>
      </c>
      <c r="Z18" s="25">
        <v>737.10000000000014</v>
      </c>
      <c r="AA18" s="25">
        <v>453.59999999999997</v>
      </c>
      <c r="AB18" s="25">
        <v>1190.7</v>
      </c>
      <c r="AC18" s="26">
        <v>1190.7</v>
      </c>
    </row>
    <row r="19" spans="2:29" x14ac:dyDescent="0.3">
      <c r="B19" s="24">
        <v>1028</v>
      </c>
      <c r="C19" s="25">
        <v>45042</v>
      </c>
      <c r="D19" s="25">
        <v>4</v>
      </c>
      <c r="E19" s="25">
        <v>2</v>
      </c>
      <c r="F19" s="25">
        <v>119</v>
      </c>
      <c r="G19" s="25">
        <v>717</v>
      </c>
      <c r="H19" s="25">
        <v>717</v>
      </c>
      <c r="I19" s="25">
        <v>0</v>
      </c>
      <c r="J19" s="25">
        <v>874.99999999999989</v>
      </c>
      <c r="K19" s="25">
        <v>0</v>
      </c>
      <c r="L19" s="25">
        <v>0</v>
      </c>
      <c r="M19" s="25">
        <v>702</v>
      </c>
      <c r="N19" s="25">
        <v>15</v>
      </c>
      <c r="O19" s="25">
        <v>0</v>
      </c>
      <c r="P19" s="25">
        <v>0.97907949790794979</v>
      </c>
      <c r="Q19" s="25">
        <v>22464</v>
      </c>
      <c r="R19" s="25">
        <v>20649.600000000002</v>
      </c>
      <c r="S19" s="25">
        <v>1814.3999999999978</v>
      </c>
      <c r="T19" s="25">
        <v>480</v>
      </c>
      <c r="U19" s="25">
        <v>4</v>
      </c>
      <c r="V19" s="25">
        <v>0</v>
      </c>
      <c r="W19" s="25">
        <v>3</v>
      </c>
      <c r="X19" s="25">
        <v>1</v>
      </c>
      <c r="Y19" s="25">
        <v>0</v>
      </c>
      <c r="Z19" s="25">
        <v>737.10000000000014</v>
      </c>
      <c r="AA19" s="25">
        <v>226.79999999999998</v>
      </c>
      <c r="AB19" s="25">
        <v>963.90000000000009</v>
      </c>
      <c r="AC19" s="26">
        <v>963.90000000000009</v>
      </c>
    </row>
    <row r="20" spans="2:29" x14ac:dyDescent="0.3">
      <c r="B20" s="24">
        <v>1029</v>
      </c>
      <c r="C20" s="25">
        <v>45043</v>
      </c>
      <c r="D20" s="25">
        <v>5</v>
      </c>
      <c r="E20" s="25">
        <v>2</v>
      </c>
      <c r="F20" s="25">
        <v>201</v>
      </c>
      <c r="G20" s="25">
        <v>346</v>
      </c>
      <c r="H20" s="25">
        <v>332</v>
      </c>
      <c r="I20" s="25">
        <v>0</v>
      </c>
      <c r="J20" s="25">
        <v>350</v>
      </c>
      <c r="K20" s="25">
        <v>14</v>
      </c>
      <c r="L20" s="25">
        <v>0</v>
      </c>
      <c r="M20" s="25">
        <v>318</v>
      </c>
      <c r="N20" s="25">
        <v>14</v>
      </c>
      <c r="O20" s="25">
        <v>14</v>
      </c>
      <c r="P20" s="25">
        <v>0.95783132530120485</v>
      </c>
      <c r="Q20" s="25">
        <v>22578</v>
      </c>
      <c r="R20" s="25">
        <v>16988.600000000002</v>
      </c>
      <c r="S20" s="25">
        <v>5589.3999999999978</v>
      </c>
      <c r="T20" s="25">
        <v>994</v>
      </c>
      <c r="U20" s="25">
        <v>5</v>
      </c>
      <c r="V20" s="25">
        <v>0</v>
      </c>
      <c r="W20" s="25">
        <v>3</v>
      </c>
      <c r="X20" s="25">
        <v>2</v>
      </c>
      <c r="Y20" s="25">
        <v>0</v>
      </c>
      <c r="Z20" s="25">
        <v>737.10000000000014</v>
      </c>
      <c r="AA20" s="25">
        <v>453.59999999999997</v>
      </c>
      <c r="AB20" s="25">
        <v>1190.7</v>
      </c>
      <c r="AC20" s="26">
        <v>1190.7</v>
      </c>
    </row>
    <row r="21" spans="2:29" x14ac:dyDescent="0.3">
      <c r="B21" s="24">
        <v>1030</v>
      </c>
      <c r="C21" s="25">
        <v>45044</v>
      </c>
      <c r="D21" s="25">
        <v>6</v>
      </c>
      <c r="E21" s="25">
        <v>2</v>
      </c>
      <c r="F21" s="25">
        <v>201</v>
      </c>
      <c r="G21" s="25">
        <v>301</v>
      </c>
      <c r="H21" s="25">
        <v>301</v>
      </c>
      <c r="I21" s="25">
        <v>0</v>
      </c>
      <c r="J21" s="25">
        <v>350</v>
      </c>
      <c r="K21" s="25">
        <v>0</v>
      </c>
      <c r="L21" s="25">
        <v>0</v>
      </c>
      <c r="M21" s="25">
        <v>291</v>
      </c>
      <c r="N21" s="25">
        <v>10</v>
      </c>
      <c r="O21" s="25">
        <v>0</v>
      </c>
      <c r="P21" s="25">
        <v>0.96677740863787376</v>
      </c>
      <c r="Q21" s="25">
        <v>20661</v>
      </c>
      <c r="R21" s="25">
        <v>14779.1</v>
      </c>
      <c r="S21" s="25">
        <v>5881.9</v>
      </c>
      <c r="T21" s="25">
        <v>710</v>
      </c>
      <c r="U21" s="25">
        <v>5</v>
      </c>
      <c r="V21" s="25">
        <v>0</v>
      </c>
      <c r="W21" s="25">
        <v>4</v>
      </c>
      <c r="X21" s="25">
        <v>1</v>
      </c>
      <c r="Y21" s="25">
        <v>0</v>
      </c>
      <c r="Z21" s="25">
        <v>982.80000000000007</v>
      </c>
      <c r="AA21" s="25">
        <v>226.79999999999998</v>
      </c>
      <c r="AB21" s="25">
        <v>1209.6000000000001</v>
      </c>
      <c r="AC21" s="26">
        <v>1209.6000000000001</v>
      </c>
    </row>
    <row r="22" spans="2:29" x14ac:dyDescent="0.3">
      <c r="B22" s="24">
        <v>1031</v>
      </c>
      <c r="C22" s="25">
        <v>45045</v>
      </c>
      <c r="D22" s="25">
        <v>7</v>
      </c>
      <c r="E22" s="25">
        <v>2</v>
      </c>
      <c r="F22" s="25">
        <v>119</v>
      </c>
      <c r="G22" s="25">
        <v>761</v>
      </c>
      <c r="H22" s="25">
        <v>672</v>
      </c>
      <c r="I22" s="25">
        <v>0</v>
      </c>
      <c r="J22" s="25">
        <v>874.99999999999989</v>
      </c>
      <c r="K22" s="25">
        <v>89</v>
      </c>
      <c r="L22" s="25">
        <v>0</v>
      </c>
      <c r="M22" s="25">
        <v>658</v>
      </c>
      <c r="N22" s="25">
        <v>14</v>
      </c>
      <c r="O22" s="25">
        <v>89</v>
      </c>
      <c r="P22" s="25">
        <v>0.97916666666666663</v>
      </c>
      <c r="Q22" s="25">
        <v>21056</v>
      </c>
      <c r="R22" s="25">
        <v>21916.799999999999</v>
      </c>
      <c r="S22" s="25">
        <v>-860.79999999999927</v>
      </c>
      <c r="T22" s="25">
        <v>448</v>
      </c>
      <c r="U22" s="25">
        <v>4</v>
      </c>
      <c r="V22" s="25">
        <v>0</v>
      </c>
      <c r="W22" s="25">
        <v>3</v>
      </c>
      <c r="X22" s="25">
        <v>1</v>
      </c>
      <c r="Y22" s="25">
        <v>0</v>
      </c>
      <c r="Z22" s="25">
        <v>737.10000000000014</v>
      </c>
      <c r="AA22" s="25">
        <v>226.79999999999998</v>
      </c>
      <c r="AB22" s="25">
        <v>963.90000000000009</v>
      </c>
      <c r="AC22" s="26">
        <v>963.90000000000009</v>
      </c>
    </row>
    <row r="23" spans="2:29" x14ac:dyDescent="0.3">
      <c r="B23" s="24">
        <v>1034</v>
      </c>
      <c r="C23" s="25">
        <v>45048</v>
      </c>
      <c r="D23" s="25">
        <v>3</v>
      </c>
      <c r="E23" s="25">
        <v>2</v>
      </c>
      <c r="F23" s="25">
        <v>119</v>
      </c>
      <c r="G23" s="25">
        <v>840</v>
      </c>
      <c r="H23" s="25">
        <v>831</v>
      </c>
      <c r="I23" s="25">
        <v>0</v>
      </c>
      <c r="J23" s="25">
        <v>874.99999999999989</v>
      </c>
      <c r="K23" s="25">
        <v>9</v>
      </c>
      <c r="L23" s="25">
        <v>0</v>
      </c>
      <c r="M23" s="25">
        <v>797</v>
      </c>
      <c r="N23" s="25">
        <v>34</v>
      </c>
      <c r="O23" s="25">
        <v>9</v>
      </c>
      <c r="P23" s="25">
        <v>0.95908543922984357</v>
      </c>
      <c r="Q23" s="25">
        <v>25504</v>
      </c>
      <c r="R23" s="25">
        <v>24192</v>
      </c>
      <c r="S23" s="25">
        <v>1312</v>
      </c>
      <c r="T23" s="25">
        <v>1088</v>
      </c>
      <c r="U23" s="25">
        <v>5</v>
      </c>
      <c r="V23" s="25">
        <v>0</v>
      </c>
      <c r="W23" s="25">
        <v>4</v>
      </c>
      <c r="X23" s="25">
        <v>1</v>
      </c>
      <c r="Y23" s="25">
        <v>0</v>
      </c>
      <c r="Z23" s="25">
        <v>982.80000000000007</v>
      </c>
      <c r="AA23" s="25">
        <v>226.79999999999998</v>
      </c>
      <c r="AB23" s="25">
        <v>1209.6000000000001</v>
      </c>
      <c r="AC23" s="26">
        <v>1209.6000000000001</v>
      </c>
    </row>
    <row r="24" spans="2:29" x14ac:dyDescent="0.3">
      <c r="B24" s="24">
        <v>1035</v>
      </c>
      <c r="C24" s="25">
        <v>45049</v>
      </c>
      <c r="D24" s="25">
        <v>4</v>
      </c>
      <c r="E24" s="25">
        <v>2</v>
      </c>
      <c r="F24" s="25">
        <v>119</v>
      </c>
      <c r="G24" s="25">
        <v>1050</v>
      </c>
      <c r="H24" s="25">
        <v>901</v>
      </c>
      <c r="I24" s="25">
        <v>0</v>
      </c>
      <c r="J24" s="25">
        <v>874.99999999999989</v>
      </c>
      <c r="K24" s="25">
        <v>149</v>
      </c>
      <c r="L24" s="25">
        <v>0</v>
      </c>
      <c r="M24" s="25">
        <v>837</v>
      </c>
      <c r="N24" s="25">
        <v>64</v>
      </c>
      <c r="O24" s="25">
        <v>149</v>
      </c>
      <c r="P24" s="25">
        <v>0.9289678135405105</v>
      </c>
      <c r="Q24" s="25">
        <v>26784</v>
      </c>
      <c r="R24" s="25">
        <v>30240</v>
      </c>
      <c r="S24" s="25">
        <v>-3456</v>
      </c>
      <c r="T24" s="25">
        <v>2048</v>
      </c>
      <c r="U24" s="25">
        <v>5</v>
      </c>
      <c r="V24" s="25">
        <v>0</v>
      </c>
      <c r="W24" s="25">
        <v>3</v>
      </c>
      <c r="X24" s="25">
        <v>2</v>
      </c>
      <c r="Y24" s="25">
        <v>0</v>
      </c>
      <c r="Z24" s="25">
        <v>737.10000000000014</v>
      </c>
      <c r="AA24" s="25">
        <v>453.59999999999997</v>
      </c>
      <c r="AB24" s="25">
        <v>1190.7</v>
      </c>
      <c r="AC24" s="26">
        <v>1190.7</v>
      </c>
    </row>
    <row r="25" spans="2:29" x14ac:dyDescent="0.3">
      <c r="B25" s="24">
        <v>1036</v>
      </c>
      <c r="C25" s="25">
        <v>45050</v>
      </c>
      <c r="D25" s="25">
        <v>5</v>
      </c>
      <c r="E25" s="25">
        <v>2</v>
      </c>
      <c r="F25" s="25">
        <v>119</v>
      </c>
      <c r="G25" s="25">
        <v>945</v>
      </c>
      <c r="H25" s="25">
        <v>857</v>
      </c>
      <c r="I25" s="25">
        <v>0</v>
      </c>
      <c r="J25" s="25">
        <v>874.99999999999989</v>
      </c>
      <c r="K25" s="25">
        <v>88</v>
      </c>
      <c r="L25" s="25">
        <v>0</v>
      </c>
      <c r="M25" s="25">
        <v>814</v>
      </c>
      <c r="N25" s="25">
        <v>43</v>
      </c>
      <c r="O25" s="25">
        <v>88</v>
      </c>
      <c r="P25" s="25">
        <v>0.94982497082847139</v>
      </c>
      <c r="Q25" s="25">
        <v>26048</v>
      </c>
      <c r="R25" s="25">
        <v>27216</v>
      </c>
      <c r="S25" s="25">
        <v>-1168</v>
      </c>
      <c r="T25" s="25">
        <v>1376</v>
      </c>
      <c r="U25" s="25">
        <v>5</v>
      </c>
      <c r="V25" s="25">
        <v>0</v>
      </c>
      <c r="W25" s="25">
        <v>4</v>
      </c>
      <c r="X25" s="25">
        <v>1</v>
      </c>
      <c r="Y25" s="25">
        <v>0</v>
      </c>
      <c r="Z25" s="25">
        <v>982.80000000000007</v>
      </c>
      <c r="AA25" s="25">
        <v>226.79999999999998</v>
      </c>
      <c r="AB25" s="25">
        <v>1209.6000000000001</v>
      </c>
      <c r="AC25" s="26">
        <v>1209.6000000000001</v>
      </c>
    </row>
    <row r="26" spans="2:29" x14ac:dyDescent="0.3">
      <c r="B26" s="27">
        <v>1037</v>
      </c>
      <c r="C26" s="28">
        <v>45051</v>
      </c>
      <c r="D26" s="28">
        <v>6</v>
      </c>
      <c r="E26" s="28">
        <v>2</v>
      </c>
      <c r="F26" s="28">
        <v>119</v>
      </c>
      <c r="G26" s="28">
        <v>831</v>
      </c>
      <c r="H26" s="28">
        <v>831</v>
      </c>
      <c r="I26" s="28">
        <v>0</v>
      </c>
      <c r="J26" s="28">
        <v>874.99999999999989</v>
      </c>
      <c r="K26" s="28">
        <v>0</v>
      </c>
      <c r="L26" s="28">
        <v>0</v>
      </c>
      <c r="M26" s="28">
        <v>806</v>
      </c>
      <c r="N26" s="28">
        <v>25</v>
      </c>
      <c r="O26" s="28">
        <v>0</v>
      </c>
      <c r="P26" s="28">
        <v>0.96991576413959091</v>
      </c>
      <c r="Q26" s="28">
        <v>25792</v>
      </c>
      <c r="R26" s="28">
        <v>23932.799999999999</v>
      </c>
      <c r="S26" s="28">
        <v>1859.2000000000007</v>
      </c>
      <c r="T26" s="28">
        <v>800</v>
      </c>
      <c r="U26" s="28">
        <v>5</v>
      </c>
      <c r="V26" s="28">
        <v>0</v>
      </c>
      <c r="W26" s="28">
        <v>4</v>
      </c>
      <c r="X26" s="28">
        <v>1</v>
      </c>
      <c r="Y26" s="28">
        <v>0</v>
      </c>
      <c r="Z26" s="28">
        <v>982.80000000000007</v>
      </c>
      <c r="AA26" s="28">
        <v>226.79999999999998</v>
      </c>
      <c r="AB26" s="28">
        <v>1209.6000000000001</v>
      </c>
      <c r="AC26" s="29">
        <v>1209.6000000000001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270B-5908-41EF-A718-B4209E4CB9D6}">
  <dimension ref="A1:X95"/>
  <sheetViews>
    <sheetView topLeftCell="A4" workbookViewId="0">
      <selection activeCell="I8" sqref="I8"/>
    </sheetView>
  </sheetViews>
  <sheetFormatPr defaultRowHeight="14.4" x14ac:dyDescent="0.3"/>
  <cols>
    <col min="3" max="3" width="11.6640625" customWidth="1"/>
    <col min="7" max="7" width="14.5546875" customWidth="1"/>
    <col min="10" max="10" width="14.5546875" customWidth="1"/>
    <col min="13" max="13" width="14.109375" customWidth="1"/>
    <col min="16" max="16" width="15" customWidth="1"/>
    <col min="19" max="19" width="13.88671875" customWidth="1"/>
    <col min="22" max="22" width="13.5546875" customWidth="1"/>
  </cols>
  <sheetData>
    <row r="1" spans="1:24" ht="21" x14ac:dyDescent="0.4">
      <c r="A1" t="s">
        <v>184</v>
      </c>
      <c r="G1" s="14" t="str">
        <f>ReadMeFirst!D1&amp;" "&amp;ReadMeFirst!E1</f>
        <v>Data Set N</v>
      </c>
    </row>
    <row r="7" spans="1:24" s="7" customFormat="1" ht="30.75" customHeight="1" x14ac:dyDescent="0.3">
      <c r="B7" t="s">
        <v>185</v>
      </c>
      <c r="C7" s="16" t="s">
        <v>189</v>
      </c>
      <c r="D7" s="7" t="s">
        <v>190</v>
      </c>
      <c r="E7" s="7" t="s">
        <v>191</v>
      </c>
      <c r="F7" s="7" t="s">
        <v>192</v>
      </c>
      <c r="G7" s="7" t="s">
        <v>202</v>
      </c>
      <c r="H7" s="7" t="s">
        <v>203</v>
      </c>
      <c r="I7" s="7" t="s">
        <v>204</v>
      </c>
      <c r="J7" s="7" t="s">
        <v>205</v>
      </c>
      <c r="K7" s="7" t="s">
        <v>206</v>
      </c>
      <c r="L7" s="7" t="s">
        <v>207</v>
      </c>
      <c r="M7" s="7" t="s">
        <v>208</v>
      </c>
      <c r="N7" s="7" t="s">
        <v>209</v>
      </c>
      <c r="O7" s="7" t="s">
        <v>210</v>
      </c>
      <c r="P7" s="7" t="s">
        <v>211</v>
      </c>
      <c r="Q7" s="7" t="s">
        <v>212</v>
      </c>
      <c r="R7" s="7" t="s">
        <v>213</v>
      </c>
      <c r="S7" s="7" t="s">
        <v>214</v>
      </c>
      <c r="T7" s="7" t="s">
        <v>215</v>
      </c>
      <c r="U7" s="7" t="s">
        <v>216</v>
      </c>
      <c r="V7" s="7" t="s">
        <v>217</v>
      </c>
      <c r="W7" s="7" t="s">
        <v>218</v>
      </c>
      <c r="X7" s="7" t="s">
        <v>219</v>
      </c>
    </row>
    <row r="8" spans="1:24" x14ac:dyDescent="0.3">
      <c r="B8">
        <v>970</v>
      </c>
      <c r="C8" s="13">
        <v>45023</v>
      </c>
      <c r="D8">
        <v>1</v>
      </c>
      <c r="E8">
        <v>201</v>
      </c>
      <c r="F8">
        <v>365</v>
      </c>
      <c r="G8" t="s">
        <v>373</v>
      </c>
      <c r="H8">
        <v>95</v>
      </c>
      <c r="I8">
        <v>89</v>
      </c>
      <c r="J8" t="s">
        <v>374</v>
      </c>
      <c r="K8">
        <v>93</v>
      </c>
      <c r="L8">
        <v>88</v>
      </c>
      <c r="M8" t="s">
        <v>375</v>
      </c>
      <c r="N8">
        <v>90</v>
      </c>
      <c r="O8">
        <v>84</v>
      </c>
      <c r="P8" t="s">
        <v>376</v>
      </c>
      <c r="Q8">
        <v>87</v>
      </c>
      <c r="R8">
        <v>82</v>
      </c>
      <c r="S8" t="s">
        <v>186</v>
      </c>
      <c r="T8">
        <v>0</v>
      </c>
      <c r="U8">
        <v>0</v>
      </c>
      <c r="V8" t="s">
        <v>186</v>
      </c>
      <c r="W8">
        <v>0</v>
      </c>
      <c r="X8">
        <v>0</v>
      </c>
    </row>
    <row r="9" spans="1:24" x14ac:dyDescent="0.3">
      <c r="B9">
        <v>971</v>
      </c>
      <c r="C9" s="13">
        <v>45024</v>
      </c>
      <c r="D9">
        <v>1</v>
      </c>
      <c r="E9">
        <v>201</v>
      </c>
      <c r="F9">
        <v>487</v>
      </c>
      <c r="G9" t="s">
        <v>377</v>
      </c>
      <c r="H9">
        <v>118</v>
      </c>
      <c r="I9">
        <v>113</v>
      </c>
      <c r="J9" t="s">
        <v>378</v>
      </c>
      <c r="K9">
        <v>121</v>
      </c>
      <c r="L9">
        <v>114</v>
      </c>
      <c r="M9" t="s">
        <v>379</v>
      </c>
      <c r="N9">
        <v>125</v>
      </c>
      <c r="O9">
        <v>121</v>
      </c>
      <c r="P9" t="s">
        <v>380</v>
      </c>
      <c r="Q9">
        <v>121</v>
      </c>
      <c r="R9">
        <v>117</v>
      </c>
      <c r="S9" t="s">
        <v>186</v>
      </c>
      <c r="T9">
        <v>0</v>
      </c>
      <c r="U9">
        <v>0</v>
      </c>
      <c r="V9" t="s">
        <v>186</v>
      </c>
      <c r="W9">
        <v>0</v>
      </c>
      <c r="X9">
        <v>0</v>
      </c>
    </row>
    <row r="10" spans="1:24" x14ac:dyDescent="0.3">
      <c r="B10">
        <v>972</v>
      </c>
      <c r="C10" s="13">
        <v>45025</v>
      </c>
      <c r="D10">
        <v>1</v>
      </c>
      <c r="E10">
        <v>119</v>
      </c>
      <c r="F10">
        <v>451</v>
      </c>
      <c r="G10" t="s">
        <v>381</v>
      </c>
      <c r="H10">
        <v>90</v>
      </c>
      <c r="I10">
        <v>84</v>
      </c>
      <c r="J10" t="s">
        <v>186</v>
      </c>
      <c r="K10">
        <v>0</v>
      </c>
      <c r="L10">
        <v>0</v>
      </c>
      <c r="M10" t="s">
        <v>382</v>
      </c>
      <c r="N10">
        <v>85</v>
      </c>
      <c r="O10">
        <v>78</v>
      </c>
      <c r="P10" t="s">
        <v>383</v>
      </c>
      <c r="Q10">
        <v>87</v>
      </c>
      <c r="R10">
        <v>81</v>
      </c>
      <c r="S10" t="s">
        <v>384</v>
      </c>
      <c r="T10">
        <v>89</v>
      </c>
      <c r="U10">
        <v>83</v>
      </c>
      <c r="V10" t="s">
        <v>385</v>
      </c>
      <c r="W10">
        <v>100</v>
      </c>
      <c r="X10">
        <v>91</v>
      </c>
    </row>
    <row r="11" spans="1:24" x14ac:dyDescent="0.3">
      <c r="B11">
        <v>973</v>
      </c>
      <c r="C11" s="13">
        <v>45026</v>
      </c>
      <c r="D11">
        <v>1</v>
      </c>
      <c r="E11">
        <v>119</v>
      </c>
      <c r="F11">
        <v>451</v>
      </c>
      <c r="G11" t="s">
        <v>220</v>
      </c>
      <c r="H11">
        <v>77</v>
      </c>
      <c r="I11">
        <v>73</v>
      </c>
      <c r="J11" t="s">
        <v>221</v>
      </c>
      <c r="K11">
        <v>78</v>
      </c>
      <c r="L11">
        <v>74</v>
      </c>
      <c r="M11" t="s">
        <v>386</v>
      </c>
      <c r="N11">
        <v>72</v>
      </c>
      <c r="O11">
        <v>70</v>
      </c>
      <c r="P11" t="s">
        <v>222</v>
      </c>
      <c r="Q11">
        <v>71</v>
      </c>
      <c r="R11">
        <v>69</v>
      </c>
      <c r="S11" t="s">
        <v>223</v>
      </c>
      <c r="T11">
        <v>74</v>
      </c>
      <c r="U11">
        <v>71</v>
      </c>
      <c r="V11" t="s">
        <v>224</v>
      </c>
      <c r="W11">
        <v>79</v>
      </c>
      <c r="X11">
        <v>75</v>
      </c>
    </row>
    <row r="12" spans="1:24" x14ac:dyDescent="0.3">
      <c r="B12">
        <v>974</v>
      </c>
      <c r="C12" s="13">
        <v>45027</v>
      </c>
      <c r="D12">
        <v>1</v>
      </c>
      <c r="E12">
        <v>201</v>
      </c>
      <c r="F12">
        <v>411</v>
      </c>
      <c r="G12" t="s">
        <v>225</v>
      </c>
      <c r="H12">
        <v>107</v>
      </c>
      <c r="I12">
        <v>102</v>
      </c>
      <c r="J12" t="s">
        <v>387</v>
      </c>
      <c r="K12">
        <v>106</v>
      </c>
      <c r="L12">
        <v>98</v>
      </c>
      <c r="M12" t="s">
        <v>226</v>
      </c>
      <c r="N12">
        <v>106</v>
      </c>
      <c r="O12">
        <v>100</v>
      </c>
      <c r="P12" t="s">
        <v>227</v>
      </c>
      <c r="Q12">
        <v>106</v>
      </c>
      <c r="R12">
        <v>100</v>
      </c>
      <c r="S12" t="s">
        <v>186</v>
      </c>
      <c r="T12">
        <v>0</v>
      </c>
      <c r="U12">
        <v>0</v>
      </c>
      <c r="V12" t="s">
        <v>186</v>
      </c>
      <c r="W12">
        <v>0</v>
      </c>
      <c r="X12">
        <v>0</v>
      </c>
    </row>
    <row r="13" spans="1:24" x14ac:dyDescent="0.3">
      <c r="B13">
        <v>975</v>
      </c>
      <c r="C13" s="13">
        <v>45028</v>
      </c>
      <c r="D13">
        <v>1</v>
      </c>
      <c r="E13">
        <v>119</v>
      </c>
      <c r="F13">
        <v>861</v>
      </c>
      <c r="G13" t="s">
        <v>388</v>
      </c>
      <c r="H13">
        <v>142</v>
      </c>
      <c r="I13">
        <v>132</v>
      </c>
      <c r="J13" t="s">
        <v>228</v>
      </c>
      <c r="K13">
        <v>140</v>
      </c>
      <c r="L13">
        <v>131</v>
      </c>
      <c r="M13" t="s">
        <v>229</v>
      </c>
      <c r="N13">
        <v>143</v>
      </c>
      <c r="O13">
        <v>131</v>
      </c>
      <c r="P13" t="s">
        <v>230</v>
      </c>
      <c r="Q13">
        <v>140</v>
      </c>
      <c r="R13">
        <v>133</v>
      </c>
      <c r="S13" t="s">
        <v>231</v>
      </c>
      <c r="T13">
        <v>140</v>
      </c>
      <c r="U13">
        <v>130</v>
      </c>
      <c r="V13" t="s">
        <v>232</v>
      </c>
      <c r="W13">
        <v>156</v>
      </c>
      <c r="X13">
        <v>145</v>
      </c>
    </row>
    <row r="14" spans="1:24" x14ac:dyDescent="0.3">
      <c r="B14">
        <v>976</v>
      </c>
      <c r="C14" s="13">
        <v>45029</v>
      </c>
      <c r="D14">
        <v>1</v>
      </c>
      <c r="E14">
        <v>201</v>
      </c>
      <c r="F14">
        <v>378</v>
      </c>
      <c r="G14" t="s">
        <v>389</v>
      </c>
      <c r="H14">
        <v>92</v>
      </c>
      <c r="I14">
        <v>88</v>
      </c>
      <c r="J14" t="s">
        <v>390</v>
      </c>
      <c r="K14">
        <v>99</v>
      </c>
      <c r="L14">
        <v>93</v>
      </c>
      <c r="M14" t="s">
        <v>391</v>
      </c>
      <c r="N14">
        <v>89</v>
      </c>
      <c r="O14">
        <v>83</v>
      </c>
      <c r="P14" t="s">
        <v>392</v>
      </c>
      <c r="Q14">
        <v>89</v>
      </c>
      <c r="R14">
        <v>85</v>
      </c>
      <c r="S14" t="s">
        <v>186</v>
      </c>
      <c r="T14">
        <v>0</v>
      </c>
      <c r="U14">
        <v>0</v>
      </c>
      <c r="V14" t="s">
        <v>186</v>
      </c>
      <c r="W14">
        <v>0</v>
      </c>
      <c r="X14">
        <v>0</v>
      </c>
    </row>
    <row r="15" spans="1:24" x14ac:dyDescent="0.3">
      <c r="B15">
        <v>977</v>
      </c>
      <c r="C15" s="13">
        <v>45030</v>
      </c>
      <c r="D15">
        <v>1</v>
      </c>
      <c r="E15">
        <v>201</v>
      </c>
      <c r="F15">
        <v>436</v>
      </c>
      <c r="G15" t="s">
        <v>393</v>
      </c>
      <c r="H15">
        <v>104</v>
      </c>
      <c r="I15">
        <v>102</v>
      </c>
      <c r="J15" t="s">
        <v>394</v>
      </c>
      <c r="K15">
        <v>103</v>
      </c>
      <c r="L15">
        <v>99</v>
      </c>
      <c r="M15" t="s">
        <v>395</v>
      </c>
      <c r="N15">
        <v>107</v>
      </c>
      <c r="O15">
        <v>105</v>
      </c>
      <c r="P15" t="s">
        <v>396</v>
      </c>
      <c r="Q15">
        <v>107</v>
      </c>
      <c r="R15">
        <v>102</v>
      </c>
      <c r="S15" t="s">
        <v>186</v>
      </c>
      <c r="T15">
        <v>0</v>
      </c>
      <c r="U15">
        <v>0</v>
      </c>
      <c r="V15" t="s">
        <v>186</v>
      </c>
      <c r="W15">
        <v>0</v>
      </c>
      <c r="X15">
        <v>0</v>
      </c>
    </row>
    <row r="16" spans="1:24" x14ac:dyDescent="0.3">
      <c r="B16">
        <v>978</v>
      </c>
      <c r="C16" s="13">
        <v>45031</v>
      </c>
      <c r="D16">
        <v>1</v>
      </c>
      <c r="E16">
        <v>201</v>
      </c>
      <c r="F16">
        <v>336</v>
      </c>
      <c r="G16" t="s">
        <v>233</v>
      </c>
      <c r="H16">
        <v>84</v>
      </c>
      <c r="I16">
        <v>77</v>
      </c>
      <c r="J16" t="s">
        <v>234</v>
      </c>
      <c r="K16">
        <v>83</v>
      </c>
      <c r="L16">
        <v>77</v>
      </c>
      <c r="M16" t="s">
        <v>235</v>
      </c>
      <c r="N16">
        <v>88</v>
      </c>
      <c r="O16">
        <v>80</v>
      </c>
      <c r="P16" t="s">
        <v>236</v>
      </c>
      <c r="Q16">
        <v>80</v>
      </c>
      <c r="R16">
        <v>75</v>
      </c>
      <c r="S16" t="s">
        <v>186</v>
      </c>
      <c r="T16">
        <v>0</v>
      </c>
      <c r="U16">
        <v>0</v>
      </c>
      <c r="V16" t="s">
        <v>186</v>
      </c>
      <c r="W16">
        <v>0</v>
      </c>
      <c r="X16">
        <v>0</v>
      </c>
    </row>
    <row r="17" spans="2:24" x14ac:dyDescent="0.3">
      <c r="B17">
        <v>979</v>
      </c>
      <c r="C17" s="13">
        <v>45032</v>
      </c>
      <c r="D17">
        <v>1</v>
      </c>
      <c r="E17">
        <v>119</v>
      </c>
      <c r="F17">
        <v>551</v>
      </c>
      <c r="G17" t="s">
        <v>186</v>
      </c>
      <c r="H17">
        <v>0</v>
      </c>
      <c r="I17">
        <v>0</v>
      </c>
      <c r="J17" t="s">
        <v>237</v>
      </c>
      <c r="K17">
        <v>113</v>
      </c>
      <c r="L17">
        <v>107</v>
      </c>
      <c r="M17" t="s">
        <v>238</v>
      </c>
      <c r="N17">
        <v>106</v>
      </c>
      <c r="O17">
        <v>103</v>
      </c>
      <c r="P17" t="s">
        <v>239</v>
      </c>
      <c r="Q17">
        <v>112</v>
      </c>
      <c r="R17">
        <v>108</v>
      </c>
      <c r="S17" t="s">
        <v>240</v>
      </c>
      <c r="T17">
        <v>105</v>
      </c>
      <c r="U17">
        <v>100</v>
      </c>
      <c r="V17" t="s">
        <v>241</v>
      </c>
      <c r="W17">
        <v>115</v>
      </c>
      <c r="X17">
        <v>112</v>
      </c>
    </row>
    <row r="18" spans="2:24" x14ac:dyDescent="0.3">
      <c r="B18">
        <v>980</v>
      </c>
      <c r="C18" s="13">
        <v>45033</v>
      </c>
      <c r="D18">
        <v>1</v>
      </c>
      <c r="E18">
        <v>119</v>
      </c>
      <c r="F18">
        <v>425</v>
      </c>
      <c r="G18" t="s">
        <v>397</v>
      </c>
      <c r="H18">
        <v>74</v>
      </c>
      <c r="I18">
        <v>71</v>
      </c>
      <c r="J18" t="s">
        <v>398</v>
      </c>
      <c r="K18">
        <v>68</v>
      </c>
      <c r="L18">
        <v>65</v>
      </c>
      <c r="M18" t="s">
        <v>399</v>
      </c>
      <c r="N18">
        <v>72</v>
      </c>
      <c r="O18">
        <v>70</v>
      </c>
      <c r="P18" t="s">
        <v>400</v>
      </c>
      <c r="Q18">
        <v>71</v>
      </c>
      <c r="R18">
        <v>68</v>
      </c>
      <c r="S18" t="s">
        <v>401</v>
      </c>
      <c r="T18">
        <v>72</v>
      </c>
      <c r="U18">
        <v>70</v>
      </c>
      <c r="V18" t="s">
        <v>402</v>
      </c>
      <c r="W18">
        <v>68</v>
      </c>
      <c r="X18">
        <v>65</v>
      </c>
    </row>
    <row r="19" spans="2:24" x14ac:dyDescent="0.3">
      <c r="B19">
        <v>981</v>
      </c>
      <c r="C19" s="13">
        <v>45034</v>
      </c>
      <c r="D19">
        <v>1</v>
      </c>
      <c r="E19">
        <v>201</v>
      </c>
      <c r="F19">
        <v>336</v>
      </c>
      <c r="G19" t="s">
        <v>403</v>
      </c>
      <c r="H19">
        <v>82</v>
      </c>
      <c r="I19">
        <v>74</v>
      </c>
      <c r="J19" t="s">
        <v>404</v>
      </c>
      <c r="K19">
        <v>84</v>
      </c>
      <c r="L19">
        <v>76</v>
      </c>
      <c r="M19" t="s">
        <v>405</v>
      </c>
      <c r="N19">
        <v>87</v>
      </c>
      <c r="O19">
        <v>81</v>
      </c>
      <c r="P19" t="s">
        <v>406</v>
      </c>
      <c r="Q19">
        <v>84</v>
      </c>
      <c r="R19">
        <v>76</v>
      </c>
      <c r="S19" t="s">
        <v>186</v>
      </c>
      <c r="T19">
        <v>0</v>
      </c>
      <c r="U19">
        <v>0</v>
      </c>
      <c r="V19" t="s">
        <v>186</v>
      </c>
      <c r="W19">
        <v>0</v>
      </c>
      <c r="X19">
        <v>0</v>
      </c>
    </row>
    <row r="20" spans="2:24" x14ac:dyDescent="0.3">
      <c r="B20">
        <v>982</v>
      </c>
      <c r="C20" s="13">
        <v>45035</v>
      </c>
      <c r="D20">
        <v>1</v>
      </c>
      <c r="E20">
        <v>119</v>
      </c>
      <c r="F20">
        <v>1123</v>
      </c>
      <c r="G20" t="s">
        <v>186</v>
      </c>
      <c r="H20">
        <v>0</v>
      </c>
      <c r="I20">
        <v>0</v>
      </c>
      <c r="J20" t="s">
        <v>242</v>
      </c>
      <c r="K20">
        <v>217</v>
      </c>
      <c r="L20">
        <v>212</v>
      </c>
      <c r="M20" t="s">
        <v>243</v>
      </c>
      <c r="N20">
        <v>215</v>
      </c>
      <c r="O20">
        <v>210</v>
      </c>
      <c r="P20" t="s">
        <v>244</v>
      </c>
      <c r="Q20">
        <v>226</v>
      </c>
      <c r="R20">
        <v>219</v>
      </c>
      <c r="S20" t="s">
        <v>245</v>
      </c>
      <c r="T20">
        <v>229</v>
      </c>
      <c r="U20">
        <v>222</v>
      </c>
      <c r="V20" t="s">
        <v>246</v>
      </c>
      <c r="W20">
        <v>236</v>
      </c>
      <c r="X20">
        <v>233</v>
      </c>
    </row>
    <row r="21" spans="2:24" x14ac:dyDescent="0.3">
      <c r="B21">
        <v>983</v>
      </c>
      <c r="C21" s="13">
        <v>45036</v>
      </c>
      <c r="D21">
        <v>1</v>
      </c>
      <c r="E21">
        <v>119</v>
      </c>
      <c r="F21">
        <v>1165</v>
      </c>
      <c r="G21" t="s">
        <v>186</v>
      </c>
      <c r="H21">
        <v>0</v>
      </c>
      <c r="I21">
        <v>0</v>
      </c>
      <c r="J21" t="s">
        <v>407</v>
      </c>
      <c r="K21">
        <v>237</v>
      </c>
      <c r="L21">
        <v>218</v>
      </c>
      <c r="M21" t="s">
        <v>408</v>
      </c>
      <c r="N21">
        <v>244</v>
      </c>
      <c r="O21">
        <v>229</v>
      </c>
      <c r="P21" t="s">
        <v>409</v>
      </c>
      <c r="Q21">
        <v>226</v>
      </c>
      <c r="R21">
        <v>207</v>
      </c>
      <c r="S21" t="s">
        <v>410</v>
      </c>
      <c r="T21">
        <v>228</v>
      </c>
      <c r="U21">
        <v>216</v>
      </c>
      <c r="V21" t="s">
        <v>411</v>
      </c>
      <c r="W21">
        <v>230</v>
      </c>
      <c r="X21">
        <v>218</v>
      </c>
    </row>
    <row r="22" spans="2:24" x14ac:dyDescent="0.3">
      <c r="B22">
        <v>984</v>
      </c>
      <c r="C22" s="13">
        <v>45037</v>
      </c>
      <c r="D22">
        <v>1</v>
      </c>
      <c r="E22">
        <v>119</v>
      </c>
      <c r="F22">
        <v>1176</v>
      </c>
      <c r="G22" t="s">
        <v>247</v>
      </c>
      <c r="H22">
        <v>188</v>
      </c>
      <c r="I22">
        <v>184</v>
      </c>
      <c r="J22" t="s">
        <v>248</v>
      </c>
      <c r="K22">
        <v>186</v>
      </c>
      <c r="L22">
        <v>182</v>
      </c>
      <c r="M22" t="s">
        <v>249</v>
      </c>
      <c r="N22">
        <v>203</v>
      </c>
      <c r="O22">
        <v>198</v>
      </c>
      <c r="P22" t="s">
        <v>250</v>
      </c>
      <c r="Q22">
        <v>192</v>
      </c>
      <c r="R22">
        <v>190</v>
      </c>
      <c r="S22" t="s">
        <v>251</v>
      </c>
      <c r="T22">
        <v>188</v>
      </c>
      <c r="U22">
        <v>184</v>
      </c>
      <c r="V22" t="s">
        <v>252</v>
      </c>
      <c r="W22">
        <v>219</v>
      </c>
      <c r="X22">
        <v>214</v>
      </c>
    </row>
    <row r="23" spans="2:24" x14ac:dyDescent="0.3">
      <c r="B23">
        <v>985</v>
      </c>
      <c r="C23" s="13">
        <v>45038</v>
      </c>
      <c r="D23">
        <v>1</v>
      </c>
      <c r="E23">
        <v>119</v>
      </c>
      <c r="F23">
        <v>1060</v>
      </c>
      <c r="G23" t="s">
        <v>253</v>
      </c>
      <c r="H23">
        <v>218</v>
      </c>
      <c r="I23">
        <v>204</v>
      </c>
      <c r="J23" t="s">
        <v>186</v>
      </c>
      <c r="K23">
        <v>0</v>
      </c>
      <c r="L23">
        <v>0</v>
      </c>
      <c r="M23" t="s">
        <v>254</v>
      </c>
      <c r="N23">
        <v>216</v>
      </c>
      <c r="O23">
        <v>205</v>
      </c>
      <c r="P23" t="s">
        <v>255</v>
      </c>
      <c r="Q23">
        <v>212</v>
      </c>
      <c r="R23">
        <v>199</v>
      </c>
      <c r="S23" t="s">
        <v>256</v>
      </c>
      <c r="T23">
        <v>214</v>
      </c>
      <c r="U23">
        <v>203</v>
      </c>
      <c r="V23" t="s">
        <v>257</v>
      </c>
      <c r="W23">
        <v>200</v>
      </c>
      <c r="X23">
        <v>186</v>
      </c>
    </row>
    <row r="24" spans="2:24" x14ac:dyDescent="0.3">
      <c r="B24">
        <v>986</v>
      </c>
      <c r="C24" s="13">
        <v>45039</v>
      </c>
      <c r="D24">
        <v>1</v>
      </c>
      <c r="E24">
        <v>201</v>
      </c>
      <c r="F24">
        <v>252</v>
      </c>
      <c r="G24" t="s">
        <v>258</v>
      </c>
      <c r="H24">
        <v>80</v>
      </c>
      <c r="I24">
        <v>75</v>
      </c>
      <c r="J24" t="s">
        <v>186</v>
      </c>
      <c r="K24">
        <v>0</v>
      </c>
      <c r="L24">
        <v>0</v>
      </c>
      <c r="M24" t="s">
        <v>259</v>
      </c>
      <c r="N24">
        <v>82</v>
      </c>
      <c r="O24">
        <v>77</v>
      </c>
      <c r="P24" t="s">
        <v>260</v>
      </c>
      <c r="Q24">
        <v>81</v>
      </c>
      <c r="R24">
        <v>76</v>
      </c>
      <c r="S24" t="s">
        <v>186</v>
      </c>
      <c r="T24">
        <v>0</v>
      </c>
      <c r="U24">
        <v>0</v>
      </c>
      <c r="V24" t="s">
        <v>186</v>
      </c>
      <c r="W24">
        <v>0</v>
      </c>
      <c r="X24">
        <v>0</v>
      </c>
    </row>
    <row r="25" spans="2:24" x14ac:dyDescent="0.3">
      <c r="B25">
        <v>987</v>
      </c>
      <c r="C25" s="13">
        <v>45040</v>
      </c>
      <c r="D25">
        <v>1</v>
      </c>
      <c r="E25">
        <v>201</v>
      </c>
      <c r="F25">
        <v>174</v>
      </c>
      <c r="G25" t="s">
        <v>412</v>
      </c>
      <c r="H25">
        <v>60</v>
      </c>
      <c r="I25">
        <v>58</v>
      </c>
      <c r="J25" t="s">
        <v>186</v>
      </c>
      <c r="K25">
        <v>0</v>
      </c>
      <c r="L25">
        <v>0</v>
      </c>
      <c r="M25" t="s">
        <v>413</v>
      </c>
      <c r="N25">
        <v>58</v>
      </c>
      <c r="O25">
        <v>55</v>
      </c>
      <c r="P25" t="s">
        <v>414</v>
      </c>
      <c r="Q25">
        <v>55</v>
      </c>
      <c r="R25">
        <v>53</v>
      </c>
      <c r="S25" t="s">
        <v>186</v>
      </c>
      <c r="T25">
        <v>0</v>
      </c>
      <c r="U25">
        <v>0</v>
      </c>
      <c r="V25" t="s">
        <v>186</v>
      </c>
      <c r="W25">
        <v>0</v>
      </c>
      <c r="X25">
        <v>0</v>
      </c>
    </row>
    <row r="26" spans="2:24" x14ac:dyDescent="0.3">
      <c r="B26">
        <v>988</v>
      </c>
      <c r="C26" s="13">
        <v>45041</v>
      </c>
      <c r="D26">
        <v>1</v>
      </c>
      <c r="E26">
        <v>201</v>
      </c>
      <c r="F26">
        <v>441</v>
      </c>
      <c r="G26" t="s">
        <v>261</v>
      </c>
      <c r="H26">
        <v>112</v>
      </c>
      <c r="I26">
        <v>106</v>
      </c>
      <c r="J26" t="s">
        <v>262</v>
      </c>
      <c r="K26">
        <v>113</v>
      </c>
      <c r="L26">
        <v>107</v>
      </c>
      <c r="M26" t="s">
        <v>415</v>
      </c>
      <c r="N26">
        <v>106</v>
      </c>
      <c r="O26">
        <v>99</v>
      </c>
      <c r="P26" t="s">
        <v>263</v>
      </c>
      <c r="Q26">
        <v>105</v>
      </c>
      <c r="R26">
        <v>99</v>
      </c>
      <c r="S26" t="s">
        <v>186</v>
      </c>
      <c r="T26">
        <v>0</v>
      </c>
      <c r="U26">
        <v>0</v>
      </c>
      <c r="V26" t="s">
        <v>186</v>
      </c>
      <c r="W26">
        <v>0</v>
      </c>
      <c r="X26">
        <v>0</v>
      </c>
    </row>
    <row r="27" spans="2:24" x14ac:dyDescent="0.3">
      <c r="B27">
        <v>989</v>
      </c>
      <c r="C27" s="13">
        <v>45042</v>
      </c>
      <c r="D27">
        <v>1</v>
      </c>
      <c r="E27">
        <v>201</v>
      </c>
      <c r="F27">
        <v>474</v>
      </c>
      <c r="G27" t="s">
        <v>264</v>
      </c>
      <c r="H27">
        <v>124</v>
      </c>
      <c r="I27">
        <v>112</v>
      </c>
      <c r="J27" t="s">
        <v>416</v>
      </c>
      <c r="K27">
        <v>116</v>
      </c>
      <c r="L27">
        <v>105</v>
      </c>
      <c r="M27" t="s">
        <v>265</v>
      </c>
      <c r="N27">
        <v>122</v>
      </c>
      <c r="O27">
        <v>111</v>
      </c>
      <c r="P27" t="s">
        <v>266</v>
      </c>
      <c r="Q27">
        <v>113</v>
      </c>
      <c r="R27">
        <v>103</v>
      </c>
      <c r="S27" t="s">
        <v>186</v>
      </c>
      <c r="T27">
        <v>0</v>
      </c>
      <c r="U27">
        <v>0</v>
      </c>
      <c r="V27" t="s">
        <v>186</v>
      </c>
      <c r="W27">
        <v>0</v>
      </c>
      <c r="X27">
        <v>0</v>
      </c>
    </row>
    <row r="28" spans="2:24" x14ac:dyDescent="0.3">
      <c r="B28">
        <v>990</v>
      </c>
      <c r="C28" s="13">
        <v>45043</v>
      </c>
      <c r="D28">
        <v>1</v>
      </c>
      <c r="E28">
        <v>119</v>
      </c>
      <c r="F28">
        <v>1155</v>
      </c>
      <c r="G28" t="s">
        <v>186</v>
      </c>
      <c r="H28">
        <v>0</v>
      </c>
      <c r="I28">
        <v>0</v>
      </c>
      <c r="J28" t="s">
        <v>267</v>
      </c>
      <c r="K28">
        <v>224</v>
      </c>
      <c r="L28">
        <v>208</v>
      </c>
      <c r="M28" t="s">
        <v>268</v>
      </c>
      <c r="N28">
        <v>226</v>
      </c>
      <c r="O28">
        <v>214</v>
      </c>
      <c r="P28" t="s">
        <v>269</v>
      </c>
      <c r="Q28">
        <v>233</v>
      </c>
      <c r="R28">
        <v>216</v>
      </c>
      <c r="S28" t="s">
        <v>270</v>
      </c>
      <c r="T28">
        <v>219</v>
      </c>
      <c r="U28">
        <v>205</v>
      </c>
      <c r="V28" t="s">
        <v>271</v>
      </c>
      <c r="W28">
        <v>253</v>
      </c>
      <c r="X28">
        <v>237</v>
      </c>
    </row>
    <row r="29" spans="2:24" x14ac:dyDescent="0.3">
      <c r="B29">
        <v>991</v>
      </c>
      <c r="C29" s="13">
        <v>45044</v>
      </c>
      <c r="D29">
        <v>1</v>
      </c>
      <c r="E29">
        <v>119</v>
      </c>
      <c r="F29">
        <v>966</v>
      </c>
      <c r="G29" t="s">
        <v>272</v>
      </c>
      <c r="H29">
        <v>167</v>
      </c>
      <c r="I29">
        <v>155</v>
      </c>
      <c r="J29" t="s">
        <v>273</v>
      </c>
      <c r="K29">
        <v>161</v>
      </c>
      <c r="L29">
        <v>151</v>
      </c>
      <c r="M29" t="s">
        <v>417</v>
      </c>
      <c r="N29">
        <v>167</v>
      </c>
      <c r="O29">
        <v>160</v>
      </c>
      <c r="P29" t="s">
        <v>274</v>
      </c>
      <c r="Q29">
        <v>156</v>
      </c>
      <c r="R29">
        <v>146</v>
      </c>
      <c r="S29" t="s">
        <v>275</v>
      </c>
      <c r="T29">
        <v>169</v>
      </c>
      <c r="U29">
        <v>157</v>
      </c>
      <c r="V29" t="s">
        <v>276</v>
      </c>
      <c r="W29">
        <v>146</v>
      </c>
      <c r="X29">
        <v>135</v>
      </c>
    </row>
    <row r="30" spans="2:24" x14ac:dyDescent="0.3">
      <c r="B30">
        <v>992</v>
      </c>
      <c r="C30" s="13">
        <v>45045</v>
      </c>
      <c r="D30">
        <v>1</v>
      </c>
      <c r="E30">
        <v>119</v>
      </c>
      <c r="F30">
        <v>945</v>
      </c>
      <c r="G30" t="s">
        <v>418</v>
      </c>
      <c r="H30">
        <v>163</v>
      </c>
      <c r="I30">
        <v>158</v>
      </c>
      <c r="J30" t="s">
        <v>419</v>
      </c>
      <c r="K30">
        <v>157</v>
      </c>
      <c r="L30">
        <v>149</v>
      </c>
      <c r="M30" t="s">
        <v>420</v>
      </c>
      <c r="N30">
        <v>154</v>
      </c>
      <c r="O30">
        <v>146</v>
      </c>
      <c r="P30" t="s">
        <v>421</v>
      </c>
      <c r="Q30">
        <v>165</v>
      </c>
      <c r="R30">
        <v>158</v>
      </c>
      <c r="S30" t="s">
        <v>422</v>
      </c>
      <c r="T30">
        <v>149</v>
      </c>
      <c r="U30">
        <v>141</v>
      </c>
      <c r="V30" t="s">
        <v>423</v>
      </c>
      <c r="W30">
        <v>157</v>
      </c>
      <c r="X30">
        <v>152</v>
      </c>
    </row>
    <row r="31" spans="2:24" x14ac:dyDescent="0.3">
      <c r="B31">
        <v>993</v>
      </c>
      <c r="C31" s="13">
        <v>45046</v>
      </c>
      <c r="D31">
        <v>1</v>
      </c>
      <c r="E31">
        <v>119</v>
      </c>
      <c r="F31">
        <v>462</v>
      </c>
      <c r="G31" t="s">
        <v>277</v>
      </c>
      <c r="H31">
        <v>97</v>
      </c>
      <c r="I31">
        <v>89</v>
      </c>
      <c r="J31" t="s">
        <v>278</v>
      </c>
      <c r="K31">
        <v>94</v>
      </c>
      <c r="L31">
        <v>87</v>
      </c>
      <c r="M31" t="s">
        <v>279</v>
      </c>
      <c r="N31">
        <v>95</v>
      </c>
      <c r="O31">
        <v>89</v>
      </c>
      <c r="P31" t="s">
        <v>280</v>
      </c>
      <c r="Q31">
        <v>94</v>
      </c>
      <c r="R31">
        <v>87</v>
      </c>
      <c r="S31" t="s">
        <v>186</v>
      </c>
      <c r="T31">
        <v>0</v>
      </c>
      <c r="U31">
        <v>0</v>
      </c>
      <c r="V31" t="s">
        <v>281</v>
      </c>
      <c r="W31">
        <v>82</v>
      </c>
      <c r="X31">
        <v>76</v>
      </c>
    </row>
    <row r="32" spans="2:24" x14ac:dyDescent="0.3">
      <c r="B32">
        <v>994</v>
      </c>
      <c r="C32" s="13">
        <v>45047</v>
      </c>
      <c r="D32">
        <v>1</v>
      </c>
      <c r="E32">
        <v>201</v>
      </c>
      <c r="F32">
        <v>252</v>
      </c>
      <c r="G32" t="s">
        <v>282</v>
      </c>
      <c r="H32">
        <v>64</v>
      </c>
      <c r="I32">
        <v>60</v>
      </c>
      <c r="J32" t="s">
        <v>283</v>
      </c>
      <c r="K32">
        <v>63</v>
      </c>
      <c r="L32">
        <v>60</v>
      </c>
      <c r="M32" t="s">
        <v>284</v>
      </c>
      <c r="N32">
        <v>61</v>
      </c>
      <c r="O32">
        <v>58</v>
      </c>
      <c r="P32" t="s">
        <v>285</v>
      </c>
      <c r="Q32">
        <v>63</v>
      </c>
      <c r="R32">
        <v>60</v>
      </c>
      <c r="S32" t="s">
        <v>186</v>
      </c>
      <c r="T32">
        <v>0</v>
      </c>
      <c r="U32">
        <v>0</v>
      </c>
      <c r="V32" t="s">
        <v>186</v>
      </c>
      <c r="W32">
        <v>0</v>
      </c>
      <c r="X32">
        <v>0</v>
      </c>
    </row>
    <row r="33" spans="2:24" x14ac:dyDescent="0.3">
      <c r="B33">
        <v>995</v>
      </c>
      <c r="C33" s="13">
        <v>45048</v>
      </c>
      <c r="D33">
        <v>1</v>
      </c>
      <c r="E33">
        <v>119</v>
      </c>
      <c r="F33">
        <v>1260</v>
      </c>
      <c r="G33" t="s">
        <v>286</v>
      </c>
      <c r="H33">
        <v>210</v>
      </c>
      <c r="I33">
        <v>195</v>
      </c>
      <c r="J33" t="s">
        <v>287</v>
      </c>
      <c r="K33">
        <v>220</v>
      </c>
      <c r="L33">
        <v>204</v>
      </c>
      <c r="M33" t="s">
        <v>288</v>
      </c>
      <c r="N33">
        <v>205</v>
      </c>
      <c r="O33">
        <v>190</v>
      </c>
      <c r="P33" t="s">
        <v>289</v>
      </c>
      <c r="Q33">
        <v>205</v>
      </c>
      <c r="R33">
        <v>196</v>
      </c>
      <c r="S33" t="s">
        <v>290</v>
      </c>
      <c r="T33">
        <v>216</v>
      </c>
      <c r="U33">
        <v>205</v>
      </c>
      <c r="V33" t="s">
        <v>291</v>
      </c>
      <c r="W33">
        <v>204</v>
      </c>
      <c r="X33">
        <v>195</v>
      </c>
    </row>
    <row r="34" spans="2:24" x14ac:dyDescent="0.3">
      <c r="B34">
        <v>996</v>
      </c>
      <c r="C34" s="13">
        <v>45049</v>
      </c>
      <c r="D34">
        <v>1</v>
      </c>
      <c r="E34">
        <v>201</v>
      </c>
      <c r="F34">
        <v>352</v>
      </c>
      <c r="G34" t="s">
        <v>186</v>
      </c>
      <c r="H34">
        <v>0</v>
      </c>
      <c r="I34">
        <v>0</v>
      </c>
      <c r="J34" t="s">
        <v>424</v>
      </c>
      <c r="K34">
        <v>118</v>
      </c>
      <c r="L34">
        <v>107</v>
      </c>
      <c r="M34" t="s">
        <v>425</v>
      </c>
      <c r="N34">
        <v>113</v>
      </c>
      <c r="O34">
        <v>105</v>
      </c>
      <c r="P34" t="s">
        <v>426</v>
      </c>
      <c r="Q34">
        <v>113</v>
      </c>
      <c r="R34">
        <v>106</v>
      </c>
      <c r="S34" t="s">
        <v>186</v>
      </c>
      <c r="T34">
        <v>0</v>
      </c>
      <c r="U34">
        <v>0</v>
      </c>
      <c r="V34" t="s">
        <v>186</v>
      </c>
      <c r="W34">
        <v>0</v>
      </c>
      <c r="X34">
        <v>0</v>
      </c>
    </row>
    <row r="35" spans="2:24" x14ac:dyDescent="0.3">
      <c r="B35">
        <v>997</v>
      </c>
      <c r="C35" s="13">
        <v>45050</v>
      </c>
      <c r="D35">
        <v>1</v>
      </c>
      <c r="E35">
        <v>201</v>
      </c>
      <c r="F35">
        <v>386</v>
      </c>
      <c r="G35" t="s">
        <v>292</v>
      </c>
      <c r="H35">
        <v>92</v>
      </c>
      <c r="I35">
        <v>89</v>
      </c>
      <c r="J35" t="s">
        <v>293</v>
      </c>
      <c r="K35">
        <v>93</v>
      </c>
      <c r="L35">
        <v>87</v>
      </c>
      <c r="M35" t="s">
        <v>294</v>
      </c>
      <c r="N35">
        <v>96</v>
      </c>
      <c r="O35">
        <v>92</v>
      </c>
      <c r="P35" t="s">
        <v>295</v>
      </c>
      <c r="Q35">
        <v>99</v>
      </c>
      <c r="R35">
        <v>96</v>
      </c>
      <c r="S35" t="s">
        <v>186</v>
      </c>
      <c r="T35">
        <v>0</v>
      </c>
      <c r="U35">
        <v>0</v>
      </c>
      <c r="V35" t="s">
        <v>186</v>
      </c>
      <c r="W35">
        <v>0</v>
      </c>
      <c r="X35">
        <v>0</v>
      </c>
    </row>
    <row r="36" spans="2:24" x14ac:dyDescent="0.3">
      <c r="B36">
        <v>998</v>
      </c>
      <c r="C36" s="13">
        <v>45051</v>
      </c>
      <c r="D36">
        <v>1</v>
      </c>
      <c r="E36">
        <v>119</v>
      </c>
      <c r="F36">
        <v>1218</v>
      </c>
      <c r="G36" t="s">
        <v>427</v>
      </c>
      <c r="H36">
        <v>194</v>
      </c>
      <c r="I36">
        <v>178</v>
      </c>
      <c r="J36" t="s">
        <v>428</v>
      </c>
      <c r="K36">
        <v>196</v>
      </c>
      <c r="L36">
        <v>184</v>
      </c>
      <c r="M36" t="s">
        <v>429</v>
      </c>
      <c r="N36">
        <v>200</v>
      </c>
      <c r="O36">
        <v>190</v>
      </c>
      <c r="P36" t="s">
        <v>430</v>
      </c>
      <c r="Q36">
        <v>209</v>
      </c>
      <c r="R36">
        <v>194</v>
      </c>
      <c r="S36" t="s">
        <v>431</v>
      </c>
      <c r="T36">
        <v>200</v>
      </c>
      <c r="U36">
        <v>184</v>
      </c>
      <c r="V36" t="s">
        <v>432</v>
      </c>
      <c r="W36">
        <v>219</v>
      </c>
      <c r="X36">
        <v>203</v>
      </c>
    </row>
    <row r="37" spans="2:24" x14ac:dyDescent="0.3">
      <c r="B37">
        <v>999</v>
      </c>
      <c r="C37" s="13">
        <v>45023</v>
      </c>
      <c r="D37">
        <v>2</v>
      </c>
      <c r="E37">
        <v>201</v>
      </c>
      <c r="F37">
        <v>297</v>
      </c>
      <c r="G37" t="s">
        <v>433</v>
      </c>
      <c r="H37">
        <v>74</v>
      </c>
      <c r="I37">
        <v>68</v>
      </c>
      <c r="J37" t="s">
        <v>434</v>
      </c>
      <c r="K37">
        <v>74</v>
      </c>
      <c r="L37">
        <v>69</v>
      </c>
      <c r="M37" t="s">
        <v>435</v>
      </c>
      <c r="N37">
        <v>74</v>
      </c>
      <c r="O37">
        <v>68</v>
      </c>
      <c r="P37" t="s">
        <v>436</v>
      </c>
      <c r="Q37">
        <v>75</v>
      </c>
      <c r="R37">
        <v>68</v>
      </c>
      <c r="S37" t="s">
        <v>186</v>
      </c>
      <c r="T37">
        <v>0</v>
      </c>
      <c r="U37">
        <v>0</v>
      </c>
      <c r="V37" t="s">
        <v>186</v>
      </c>
      <c r="W37">
        <v>0</v>
      </c>
      <c r="X37">
        <v>0</v>
      </c>
    </row>
    <row r="38" spans="2:24" x14ac:dyDescent="0.3">
      <c r="B38">
        <v>1000</v>
      </c>
      <c r="C38" s="13">
        <v>45024</v>
      </c>
      <c r="D38">
        <v>2</v>
      </c>
      <c r="E38">
        <v>119</v>
      </c>
      <c r="F38">
        <v>953</v>
      </c>
      <c r="G38" t="s">
        <v>437</v>
      </c>
      <c r="H38">
        <v>200</v>
      </c>
      <c r="I38">
        <v>194</v>
      </c>
      <c r="J38" t="s">
        <v>438</v>
      </c>
      <c r="K38">
        <v>184</v>
      </c>
      <c r="L38">
        <v>178</v>
      </c>
      <c r="M38" t="s">
        <v>186</v>
      </c>
      <c r="N38">
        <v>0</v>
      </c>
      <c r="O38">
        <v>0</v>
      </c>
      <c r="P38" t="s">
        <v>439</v>
      </c>
      <c r="Q38">
        <v>192</v>
      </c>
      <c r="R38">
        <v>182</v>
      </c>
      <c r="S38" t="s">
        <v>440</v>
      </c>
      <c r="T38">
        <v>198</v>
      </c>
      <c r="U38">
        <v>194</v>
      </c>
      <c r="V38" t="s">
        <v>441</v>
      </c>
      <c r="W38">
        <v>179</v>
      </c>
      <c r="X38">
        <v>170</v>
      </c>
    </row>
    <row r="39" spans="2:24" x14ac:dyDescent="0.3">
      <c r="B39">
        <v>1001</v>
      </c>
      <c r="C39" s="13">
        <v>45025</v>
      </c>
      <c r="D39">
        <v>2</v>
      </c>
      <c r="E39">
        <v>119</v>
      </c>
      <c r="F39">
        <v>318</v>
      </c>
      <c r="G39" t="s">
        <v>442</v>
      </c>
      <c r="H39">
        <v>55</v>
      </c>
      <c r="I39">
        <v>52</v>
      </c>
      <c r="J39" t="s">
        <v>443</v>
      </c>
      <c r="K39">
        <v>53</v>
      </c>
      <c r="L39">
        <v>51</v>
      </c>
      <c r="M39" t="s">
        <v>444</v>
      </c>
      <c r="N39">
        <v>55</v>
      </c>
      <c r="O39">
        <v>51</v>
      </c>
      <c r="P39" t="s">
        <v>445</v>
      </c>
      <c r="Q39">
        <v>50</v>
      </c>
      <c r="R39">
        <v>48</v>
      </c>
      <c r="S39" t="s">
        <v>446</v>
      </c>
      <c r="T39">
        <v>50</v>
      </c>
      <c r="U39">
        <v>47</v>
      </c>
      <c r="V39" t="s">
        <v>447</v>
      </c>
      <c r="W39">
        <v>55</v>
      </c>
      <c r="X39">
        <v>53</v>
      </c>
    </row>
    <row r="40" spans="2:24" x14ac:dyDescent="0.3">
      <c r="B40">
        <v>1002</v>
      </c>
      <c r="C40" s="13">
        <v>45026</v>
      </c>
      <c r="D40">
        <v>2</v>
      </c>
      <c r="E40">
        <v>201</v>
      </c>
      <c r="F40">
        <v>117</v>
      </c>
      <c r="G40" t="s">
        <v>448</v>
      </c>
      <c r="H40">
        <v>30</v>
      </c>
      <c r="I40">
        <v>28</v>
      </c>
      <c r="J40" t="s">
        <v>449</v>
      </c>
      <c r="K40">
        <v>29</v>
      </c>
      <c r="L40">
        <v>27</v>
      </c>
      <c r="M40" t="s">
        <v>450</v>
      </c>
      <c r="N40">
        <v>29</v>
      </c>
      <c r="O40">
        <v>28</v>
      </c>
      <c r="P40" t="s">
        <v>451</v>
      </c>
      <c r="Q40">
        <v>29</v>
      </c>
      <c r="R40">
        <v>27</v>
      </c>
      <c r="S40" t="s">
        <v>186</v>
      </c>
      <c r="T40">
        <v>0</v>
      </c>
      <c r="U40">
        <v>0</v>
      </c>
      <c r="V40" t="s">
        <v>186</v>
      </c>
      <c r="W40">
        <v>0</v>
      </c>
      <c r="X40">
        <v>0</v>
      </c>
    </row>
    <row r="41" spans="2:24" x14ac:dyDescent="0.3">
      <c r="B41">
        <v>1003</v>
      </c>
      <c r="C41" s="13">
        <v>45027</v>
      </c>
      <c r="D41">
        <v>2</v>
      </c>
      <c r="E41">
        <v>201</v>
      </c>
      <c r="F41">
        <v>385</v>
      </c>
      <c r="G41" t="s">
        <v>452</v>
      </c>
      <c r="H41">
        <v>94</v>
      </c>
      <c r="I41">
        <v>92</v>
      </c>
      <c r="J41" t="s">
        <v>453</v>
      </c>
      <c r="K41">
        <v>91</v>
      </c>
      <c r="L41">
        <v>89</v>
      </c>
      <c r="M41" t="s">
        <v>454</v>
      </c>
      <c r="N41">
        <v>99</v>
      </c>
      <c r="O41">
        <v>98</v>
      </c>
      <c r="P41" t="s">
        <v>455</v>
      </c>
      <c r="Q41">
        <v>97</v>
      </c>
      <c r="R41">
        <v>94</v>
      </c>
      <c r="S41" t="s">
        <v>186</v>
      </c>
      <c r="T41">
        <v>0</v>
      </c>
      <c r="U41">
        <v>0</v>
      </c>
      <c r="V41" t="s">
        <v>186</v>
      </c>
      <c r="W41">
        <v>0</v>
      </c>
      <c r="X41">
        <v>0</v>
      </c>
    </row>
    <row r="42" spans="2:24" x14ac:dyDescent="0.3">
      <c r="B42">
        <v>1004</v>
      </c>
      <c r="C42" s="13">
        <v>45028</v>
      </c>
      <c r="D42">
        <v>2</v>
      </c>
      <c r="E42">
        <v>119</v>
      </c>
      <c r="F42">
        <v>752</v>
      </c>
      <c r="G42" t="s">
        <v>456</v>
      </c>
      <c r="H42">
        <v>144</v>
      </c>
      <c r="I42">
        <v>138</v>
      </c>
      <c r="J42" t="s">
        <v>457</v>
      </c>
      <c r="K42">
        <v>148</v>
      </c>
      <c r="L42">
        <v>142</v>
      </c>
      <c r="M42" t="s">
        <v>186</v>
      </c>
      <c r="N42">
        <v>0</v>
      </c>
      <c r="O42">
        <v>0</v>
      </c>
      <c r="P42" t="s">
        <v>458</v>
      </c>
      <c r="Q42">
        <v>148</v>
      </c>
      <c r="R42">
        <v>140</v>
      </c>
      <c r="S42" t="s">
        <v>459</v>
      </c>
      <c r="T42">
        <v>148</v>
      </c>
      <c r="U42">
        <v>140</v>
      </c>
      <c r="V42" t="s">
        <v>460</v>
      </c>
      <c r="W42">
        <v>164</v>
      </c>
      <c r="X42">
        <v>160</v>
      </c>
    </row>
    <row r="43" spans="2:24" x14ac:dyDescent="0.3">
      <c r="B43">
        <v>1005</v>
      </c>
      <c r="C43" s="13">
        <v>45029</v>
      </c>
      <c r="D43">
        <v>2</v>
      </c>
      <c r="E43">
        <v>119</v>
      </c>
      <c r="F43">
        <v>953</v>
      </c>
      <c r="G43" t="s">
        <v>461</v>
      </c>
      <c r="H43">
        <v>166</v>
      </c>
      <c r="I43">
        <v>159</v>
      </c>
      <c r="J43" t="s">
        <v>462</v>
      </c>
      <c r="K43">
        <v>162</v>
      </c>
      <c r="L43">
        <v>150</v>
      </c>
      <c r="M43" t="s">
        <v>463</v>
      </c>
      <c r="N43">
        <v>165</v>
      </c>
      <c r="O43">
        <v>156</v>
      </c>
      <c r="P43" t="s">
        <v>464</v>
      </c>
      <c r="Q43">
        <v>163</v>
      </c>
      <c r="R43">
        <v>153</v>
      </c>
      <c r="S43" t="s">
        <v>465</v>
      </c>
      <c r="T43">
        <v>166</v>
      </c>
      <c r="U43">
        <v>156</v>
      </c>
      <c r="V43" t="s">
        <v>466</v>
      </c>
      <c r="W43">
        <v>131</v>
      </c>
      <c r="X43">
        <v>125</v>
      </c>
    </row>
    <row r="44" spans="2:24" x14ac:dyDescent="0.3">
      <c r="B44">
        <v>1006</v>
      </c>
      <c r="C44" s="13">
        <v>45030</v>
      </c>
      <c r="D44">
        <v>2</v>
      </c>
      <c r="E44">
        <v>201</v>
      </c>
      <c r="F44">
        <v>322</v>
      </c>
      <c r="G44" t="s">
        <v>186</v>
      </c>
      <c r="H44">
        <v>0</v>
      </c>
      <c r="I44">
        <v>0</v>
      </c>
      <c r="J44" t="s">
        <v>467</v>
      </c>
      <c r="K44">
        <v>101</v>
      </c>
      <c r="L44">
        <v>92</v>
      </c>
      <c r="M44" t="s">
        <v>468</v>
      </c>
      <c r="N44">
        <v>103</v>
      </c>
      <c r="O44">
        <v>96</v>
      </c>
      <c r="P44" t="s">
        <v>469</v>
      </c>
      <c r="Q44">
        <v>105</v>
      </c>
      <c r="R44">
        <v>98</v>
      </c>
      <c r="S44" t="s">
        <v>186</v>
      </c>
      <c r="T44">
        <v>0</v>
      </c>
      <c r="U44">
        <v>0</v>
      </c>
      <c r="V44" t="s">
        <v>186</v>
      </c>
      <c r="W44">
        <v>0</v>
      </c>
      <c r="X44">
        <v>0</v>
      </c>
    </row>
    <row r="45" spans="2:24" x14ac:dyDescent="0.3">
      <c r="B45">
        <v>1007</v>
      </c>
      <c r="C45" s="13">
        <v>45031</v>
      </c>
      <c r="D45">
        <v>2</v>
      </c>
      <c r="E45">
        <v>201</v>
      </c>
      <c r="F45">
        <v>416</v>
      </c>
      <c r="G45" t="s">
        <v>470</v>
      </c>
      <c r="H45">
        <v>134</v>
      </c>
      <c r="I45">
        <v>124</v>
      </c>
      <c r="J45" t="s">
        <v>471</v>
      </c>
      <c r="K45">
        <v>145</v>
      </c>
      <c r="L45">
        <v>136</v>
      </c>
      <c r="M45" t="s">
        <v>186</v>
      </c>
      <c r="N45">
        <v>0</v>
      </c>
      <c r="O45">
        <v>0</v>
      </c>
      <c r="P45" t="s">
        <v>472</v>
      </c>
      <c r="Q45">
        <v>133</v>
      </c>
      <c r="R45">
        <v>123</v>
      </c>
      <c r="S45" t="s">
        <v>186</v>
      </c>
      <c r="T45">
        <v>0</v>
      </c>
      <c r="U45">
        <v>0</v>
      </c>
      <c r="V45" t="s">
        <v>186</v>
      </c>
      <c r="W45">
        <v>0</v>
      </c>
      <c r="X45">
        <v>0</v>
      </c>
    </row>
    <row r="46" spans="2:24" x14ac:dyDescent="0.3">
      <c r="B46">
        <v>1008</v>
      </c>
      <c r="C46" s="13">
        <v>45032</v>
      </c>
      <c r="D46">
        <v>2</v>
      </c>
      <c r="E46">
        <v>201</v>
      </c>
      <c r="F46">
        <v>128</v>
      </c>
      <c r="G46" t="s">
        <v>473</v>
      </c>
      <c r="H46">
        <v>32</v>
      </c>
      <c r="I46">
        <v>30</v>
      </c>
      <c r="J46" t="s">
        <v>474</v>
      </c>
      <c r="K46">
        <v>32</v>
      </c>
      <c r="L46">
        <v>30</v>
      </c>
      <c r="M46" t="s">
        <v>475</v>
      </c>
      <c r="N46">
        <v>32</v>
      </c>
      <c r="O46">
        <v>30</v>
      </c>
      <c r="P46" t="s">
        <v>476</v>
      </c>
      <c r="Q46">
        <v>30</v>
      </c>
      <c r="R46">
        <v>28</v>
      </c>
      <c r="S46" t="s">
        <v>186</v>
      </c>
      <c r="T46">
        <v>0</v>
      </c>
      <c r="U46">
        <v>0</v>
      </c>
      <c r="V46" t="s">
        <v>186</v>
      </c>
      <c r="W46">
        <v>0</v>
      </c>
      <c r="X46">
        <v>0</v>
      </c>
    </row>
    <row r="47" spans="2:24" x14ac:dyDescent="0.3">
      <c r="B47">
        <v>1009</v>
      </c>
      <c r="C47" s="13">
        <v>45033</v>
      </c>
      <c r="D47">
        <v>2</v>
      </c>
      <c r="E47">
        <v>119</v>
      </c>
      <c r="F47">
        <v>336</v>
      </c>
      <c r="G47" t="s">
        <v>477</v>
      </c>
      <c r="H47">
        <v>57</v>
      </c>
      <c r="I47">
        <v>55</v>
      </c>
      <c r="J47" t="s">
        <v>478</v>
      </c>
      <c r="K47">
        <v>57</v>
      </c>
      <c r="L47">
        <v>55</v>
      </c>
      <c r="M47" t="s">
        <v>479</v>
      </c>
      <c r="N47">
        <v>58</v>
      </c>
      <c r="O47">
        <v>55</v>
      </c>
      <c r="P47" t="s">
        <v>480</v>
      </c>
      <c r="Q47">
        <v>54</v>
      </c>
      <c r="R47">
        <v>51</v>
      </c>
      <c r="S47" t="s">
        <v>481</v>
      </c>
      <c r="T47">
        <v>55</v>
      </c>
      <c r="U47">
        <v>53</v>
      </c>
      <c r="V47" t="s">
        <v>482</v>
      </c>
      <c r="W47">
        <v>55</v>
      </c>
      <c r="X47">
        <v>53</v>
      </c>
    </row>
    <row r="48" spans="2:24" x14ac:dyDescent="0.3">
      <c r="B48">
        <v>1010</v>
      </c>
      <c r="C48" s="13">
        <v>45034</v>
      </c>
      <c r="D48">
        <v>2</v>
      </c>
      <c r="E48">
        <v>201</v>
      </c>
      <c r="F48">
        <v>329</v>
      </c>
      <c r="G48" t="s">
        <v>483</v>
      </c>
      <c r="H48">
        <v>79</v>
      </c>
      <c r="I48">
        <v>74</v>
      </c>
      <c r="J48" t="s">
        <v>484</v>
      </c>
      <c r="K48">
        <v>82</v>
      </c>
      <c r="L48">
        <v>77</v>
      </c>
      <c r="M48" t="s">
        <v>485</v>
      </c>
      <c r="N48">
        <v>84</v>
      </c>
      <c r="O48">
        <v>78</v>
      </c>
      <c r="P48" t="s">
        <v>486</v>
      </c>
      <c r="Q48">
        <v>86</v>
      </c>
      <c r="R48">
        <v>81</v>
      </c>
      <c r="S48" t="s">
        <v>186</v>
      </c>
      <c r="T48">
        <v>0</v>
      </c>
      <c r="U48">
        <v>0</v>
      </c>
      <c r="V48" t="s">
        <v>186</v>
      </c>
      <c r="W48">
        <v>0</v>
      </c>
      <c r="X48">
        <v>0</v>
      </c>
    </row>
    <row r="49" spans="2:24" x14ac:dyDescent="0.3">
      <c r="B49">
        <v>1011</v>
      </c>
      <c r="C49" s="13">
        <v>45035</v>
      </c>
      <c r="D49">
        <v>2</v>
      </c>
      <c r="E49">
        <v>119</v>
      </c>
      <c r="F49">
        <v>770</v>
      </c>
      <c r="G49" t="s">
        <v>487</v>
      </c>
      <c r="H49">
        <v>134</v>
      </c>
      <c r="I49">
        <v>124</v>
      </c>
      <c r="J49" t="s">
        <v>488</v>
      </c>
      <c r="K49">
        <v>124</v>
      </c>
      <c r="L49">
        <v>117</v>
      </c>
      <c r="M49" t="s">
        <v>489</v>
      </c>
      <c r="N49">
        <v>127</v>
      </c>
      <c r="O49">
        <v>118</v>
      </c>
      <c r="P49" t="s">
        <v>490</v>
      </c>
      <c r="Q49">
        <v>132</v>
      </c>
      <c r="R49">
        <v>125</v>
      </c>
      <c r="S49" t="s">
        <v>491</v>
      </c>
      <c r="T49">
        <v>130</v>
      </c>
      <c r="U49">
        <v>120</v>
      </c>
      <c r="V49" t="s">
        <v>492</v>
      </c>
      <c r="W49">
        <v>123</v>
      </c>
      <c r="X49">
        <v>115</v>
      </c>
    </row>
    <row r="50" spans="2:24" x14ac:dyDescent="0.3">
      <c r="B50">
        <v>1012</v>
      </c>
      <c r="C50" s="13">
        <v>45036</v>
      </c>
      <c r="D50">
        <v>2</v>
      </c>
      <c r="E50">
        <v>119</v>
      </c>
      <c r="F50">
        <v>770</v>
      </c>
      <c r="G50" t="s">
        <v>186</v>
      </c>
      <c r="H50">
        <v>0</v>
      </c>
      <c r="I50">
        <v>0</v>
      </c>
      <c r="J50" t="s">
        <v>493</v>
      </c>
      <c r="K50">
        <v>160</v>
      </c>
      <c r="L50">
        <v>145</v>
      </c>
      <c r="M50" t="s">
        <v>494</v>
      </c>
      <c r="N50">
        <v>158</v>
      </c>
      <c r="O50">
        <v>145</v>
      </c>
      <c r="P50" t="s">
        <v>495</v>
      </c>
      <c r="Q50">
        <v>158</v>
      </c>
      <c r="R50">
        <v>148</v>
      </c>
      <c r="S50" t="s">
        <v>496</v>
      </c>
      <c r="T50">
        <v>154</v>
      </c>
      <c r="U50">
        <v>140</v>
      </c>
      <c r="V50" t="s">
        <v>497</v>
      </c>
      <c r="W50">
        <v>140</v>
      </c>
      <c r="X50">
        <v>127</v>
      </c>
    </row>
    <row r="51" spans="2:24" x14ac:dyDescent="0.3">
      <c r="B51">
        <v>1013</v>
      </c>
      <c r="C51" s="13">
        <v>45037</v>
      </c>
      <c r="D51">
        <v>2</v>
      </c>
      <c r="E51">
        <v>201</v>
      </c>
      <c r="F51">
        <v>332</v>
      </c>
      <c r="G51" t="s">
        <v>186</v>
      </c>
      <c r="H51">
        <v>0</v>
      </c>
      <c r="I51">
        <v>0</v>
      </c>
      <c r="J51" t="s">
        <v>498</v>
      </c>
      <c r="K51">
        <v>105</v>
      </c>
      <c r="L51">
        <v>103</v>
      </c>
      <c r="M51" t="s">
        <v>499</v>
      </c>
      <c r="N51">
        <v>110</v>
      </c>
      <c r="O51">
        <v>106</v>
      </c>
      <c r="P51" t="s">
        <v>500</v>
      </c>
      <c r="Q51">
        <v>108</v>
      </c>
      <c r="R51">
        <v>105</v>
      </c>
      <c r="S51" t="s">
        <v>186</v>
      </c>
      <c r="T51">
        <v>0</v>
      </c>
      <c r="U51">
        <v>0</v>
      </c>
      <c r="V51" t="s">
        <v>186</v>
      </c>
      <c r="W51">
        <v>0</v>
      </c>
      <c r="X51">
        <v>0</v>
      </c>
    </row>
    <row r="52" spans="2:24" x14ac:dyDescent="0.3">
      <c r="B52">
        <v>1014</v>
      </c>
      <c r="C52" s="13">
        <v>45038</v>
      </c>
      <c r="D52">
        <v>2</v>
      </c>
      <c r="E52">
        <v>201</v>
      </c>
      <c r="F52">
        <v>350</v>
      </c>
      <c r="G52" t="s">
        <v>501</v>
      </c>
      <c r="H52">
        <v>119</v>
      </c>
      <c r="I52">
        <v>109</v>
      </c>
      <c r="J52" t="s">
        <v>186</v>
      </c>
      <c r="K52">
        <v>0</v>
      </c>
      <c r="L52">
        <v>0</v>
      </c>
      <c r="M52" t="s">
        <v>502</v>
      </c>
      <c r="N52">
        <v>122</v>
      </c>
      <c r="O52">
        <v>115</v>
      </c>
      <c r="P52" t="s">
        <v>503</v>
      </c>
      <c r="Q52">
        <v>110</v>
      </c>
      <c r="R52">
        <v>104</v>
      </c>
      <c r="S52" t="s">
        <v>186</v>
      </c>
      <c r="T52">
        <v>0</v>
      </c>
      <c r="U52">
        <v>0</v>
      </c>
      <c r="V52" t="s">
        <v>186</v>
      </c>
      <c r="W52">
        <v>0</v>
      </c>
      <c r="X52">
        <v>0</v>
      </c>
    </row>
    <row r="53" spans="2:24" x14ac:dyDescent="0.3">
      <c r="B53">
        <v>1015</v>
      </c>
      <c r="C53" s="13">
        <v>45039</v>
      </c>
      <c r="D53">
        <v>2</v>
      </c>
      <c r="E53">
        <v>201</v>
      </c>
      <c r="F53">
        <v>140</v>
      </c>
      <c r="G53" t="s">
        <v>504</v>
      </c>
      <c r="H53">
        <v>35</v>
      </c>
      <c r="I53">
        <v>32</v>
      </c>
      <c r="J53" t="s">
        <v>505</v>
      </c>
      <c r="K53">
        <v>33</v>
      </c>
      <c r="L53">
        <v>31</v>
      </c>
      <c r="M53" t="s">
        <v>506</v>
      </c>
      <c r="N53">
        <v>36</v>
      </c>
      <c r="O53">
        <v>33</v>
      </c>
      <c r="P53" t="s">
        <v>507</v>
      </c>
      <c r="Q53">
        <v>33</v>
      </c>
      <c r="R53">
        <v>31</v>
      </c>
      <c r="S53" t="s">
        <v>186</v>
      </c>
      <c r="T53">
        <v>0</v>
      </c>
      <c r="U53">
        <v>0</v>
      </c>
      <c r="V53" t="s">
        <v>186</v>
      </c>
      <c r="W53">
        <v>0</v>
      </c>
      <c r="X53">
        <v>0</v>
      </c>
    </row>
    <row r="54" spans="2:24" x14ac:dyDescent="0.3">
      <c r="B54">
        <v>1016</v>
      </c>
      <c r="C54" s="13">
        <v>45040</v>
      </c>
      <c r="D54">
        <v>2</v>
      </c>
      <c r="E54">
        <v>201</v>
      </c>
      <c r="F54">
        <v>124</v>
      </c>
      <c r="G54" t="s">
        <v>508</v>
      </c>
      <c r="H54">
        <v>40</v>
      </c>
      <c r="I54">
        <v>37</v>
      </c>
      <c r="J54" t="s">
        <v>509</v>
      </c>
      <c r="K54">
        <v>42</v>
      </c>
      <c r="L54">
        <v>38</v>
      </c>
      <c r="M54" t="s">
        <v>186</v>
      </c>
      <c r="N54">
        <v>0</v>
      </c>
      <c r="O54">
        <v>0</v>
      </c>
      <c r="P54" t="s">
        <v>510</v>
      </c>
      <c r="Q54">
        <v>42</v>
      </c>
      <c r="R54">
        <v>39</v>
      </c>
      <c r="S54" t="s">
        <v>186</v>
      </c>
      <c r="T54">
        <v>0</v>
      </c>
      <c r="U54">
        <v>0</v>
      </c>
      <c r="V54" t="s">
        <v>186</v>
      </c>
      <c r="W54">
        <v>0</v>
      </c>
      <c r="X54">
        <v>0</v>
      </c>
    </row>
    <row r="55" spans="2:24" x14ac:dyDescent="0.3">
      <c r="B55">
        <v>1017</v>
      </c>
      <c r="C55" s="13">
        <v>45041</v>
      </c>
      <c r="D55">
        <v>2</v>
      </c>
      <c r="E55">
        <v>119</v>
      </c>
      <c r="F55">
        <v>822</v>
      </c>
      <c r="G55" t="s">
        <v>511</v>
      </c>
      <c r="H55">
        <v>161</v>
      </c>
      <c r="I55">
        <v>157</v>
      </c>
      <c r="J55" t="s">
        <v>512</v>
      </c>
      <c r="K55">
        <v>159</v>
      </c>
      <c r="L55">
        <v>155</v>
      </c>
      <c r="M55" t="s">
        <v>513</v>
      </c>
      <c r="N55">
        <v>166</v>
      </c>
      <c r="O55">
        <v>161</v>
      </c>
      <c r="P55" t="s">
        <v>514</v>
      </c>
      <c r="Q55">
        <v>157</v>
      </c>
      <c r="R55">
        <v>155</v>
      </c>
      <c r="S55" t="s">
        <v>186</v>
      </c>
      <c r="T55">
        <v>0</v>
      </c>
      <c r="U55">
        <v>0</v>
      </c>
      <c r="V55" t="s">
        <v>515</v>
      </c>
      <c r="W55">
        <v>179</v>
      </c>
      <c r="X55">
        <v>177</v>
      </c>
    </row>
    <row r="56" spans="2:24" x14ac:dyDescent="0.3">
      <c r="B56">
        <v>1018</v>
      </c>
      <c r="C56" s="13">
        <v>45042</v>
      </c>
      <c r="D56">
        <v>2</v>
      </c>
      <c r="E56">
        <v>119</v>
      </c>
      <c r="F56">
        <v>717</v>
      </c>
      <c r="G56" t="s">
        <v>516</v>
      </c>
      <c r="H56">
        <v>147</v>
      </c>
      <c r="I56">
        <v>142</v>
      </c>
      <c r="J56" t="s">
        <v>517</v>
      </c>
      <c r="K56">
        <v>141</v>
      </c>
      <c r="L56">
        <v>138</v>
      </c>
      <c r="M56" t="s">
        <v>186</v>
      </c>
      <c r="N56">
        <v>0</v>
      </c>
      <c r="O56">
        <v>0</v>
      </c>
      <c r="P56" t="s">
        <v>518</v>
      </c>
      <c r="Q56">
        <v>144</v>
      </c>
      <c r="R56">
        <v>139</v>
      </c>
      <c r="S56" t="s">
        <v>519</v>
      </c>
      <c r="T56">
        <v>137</v>
      </c>
      <c r="U56">
        <v>132</v>
      </c>
      <c r="V56" t="s">
        <v>520</v>
      </c>
      <c r="W56">
        <v>148</v>
      </c>
      <c r="X56">
        <v>142</v>
      </c>
    </row>
    <row r="57" spans="2:24" x14ac:dyDescent="0.3">
      <c r="B57">
        <v>1019</v>
      </c>
      <c r="C57" s="13">
        <v>45043</v>
      </c>
      <c r="D57">
        <v>2</v>
      </c>
      <c r="E57">
        <v>201</v>
      </c>
      <c r="F57">
        <v>346</v>
      </c>
      <c r="G57" t="s">
        <v>521</v>
      </c>
      <c r="H57">
        <v>82</v>
      </c>
      <c r="I57">
        <v>78</v>
      </c>
      <c r="J57" t="s">
        <v>522</v>
      </c>
      <c r="K57">
        <v>85</v>
      </c>
      <c r="L57">
        <v>82</v>
      </c>
      <c r="M57" t="s">
        <v>523</v>
      </c>
      <c r="N57">
        <v>87</v>
      </c>
      <c r="O57">
        <v>83</v>
      </c>
      <c r="P57" t="s">
        <v>524</v>
      </c>
      <c r="Q57">
        <v>85</v>
      </c>
      <c r="R57">
        <v>81</v>
      </c>
      <c r="S57" t="s">
        <v>186</v>
      </c>
      <c r="T57">
        <v>0</v>
      </c>
      <c r="U57">
        <v>0</v>
      </c>
      <c r="V57" t="s">
        <v>186</v>
      </c>
      <c r="W57">
        <v>0</v>
      </c>
      <c r="X57">
        <v>0</v>
      </c>
    </row>
    <row r="58" spans="2:24" x14ac:dyDescent="0.3">
      <c r="B58">
        <v>1020</v>
      </c>
      <c r="C58" s="13">
        <v>45044</v>
      </c>
      <c r="D58">
        <v>2</v>
      </c>
      <c r="E58">
        <v>201</v>
      </c>
      <c r="F58">
        <v>301</v>
      </c>
      <c r="G58" t="s">
        <v>525</v>
      </c>
      <c r="H58">
        <v>71</v>
      </c>
      <c r="I58">
        <v>69</v>
      </c>
      <c r="J58" t="s">
        <v>526</v>
      </c>
      <c r="K58">
        <v>73</v>
      </c>
      <c r="L58">
        <v>70</v>
      </c>
      <c r="M58" t="s">
        <v>527</v>
      </c>
      <c r="N58">
        <v>79</v>
      </c>
      <c r="O58">
        <v>77</v>
      </c>
      <c r="P58" t="s">
        <v>528</v>
      </c>
      <c r="Q58">
        <v>78</v>
      </c>
      <c r="R58">
        <v>74</v>
      </c>
      <c r="S58" t="s">
        <v>186</v>
      </c>
      <c r="T58">
        <v>0</v>
      </c>
      <c r="U58">
        <v>0</v>
      </c>
      <c r="V58" t="s">
        <v>186</v>
      </c>
      <c r="W58">
        <v>0</v>
      </c>
      <c r="X58">
        <v>0</v>
      </c>
    </row>
    <row r="59" spans="2:24" x14ac:dyDescent="0.3">
      <c r="B59">
        <v>1021</v>
      </c>
      <c r="C59" s="13">
        <v>45045</v>
      </c>
      <c r="D59">
        <v>2</v>
      </c>
      <c r="E59">
        <v>119</v>
      </c>
      <c r="F59">
        <v>761</v>
      </c>
      <c r="G59" t="s">
        <v>529</v>
      </c>
      <c r="H59">
        <v>152</v>
      </c>
      <c r="I59">
        <v>150</v>
      </c>
      <c r="J59" t="s">
        <v>530</v>
      </c>
      <c r="K59">
        <v>156</v>
      </c>
      <c r="L59">
        <v>154</v>
      </c>
      <c r="M59" t="s">
        <v>186</v>
      </c>
      <c r="N59">
        <v>0</v>
      </c>
      <c r="O59">
        <v>0</v>
      </c>
      <c r="P59" t="s">
        <v>531</v>
      </c>
      <c r="Q59">
        <v>149</v>
      </c>
      <c r="R59">
        <v>147</v>
      </c>
      <c r="S59" t="s">
        <v>532</v>
      </c>
      <c r="T59">
        <v>159</v>
      </c>
      <c r="U59">
        <v>157</v>
      </c>
      <c r="V59" t="s">
        <v>533</v>
      </c>
      <c r="W59">
        <v>145</v>
      </c>
      <c r="X59">
        <v>140</v>
      </c>
    </row>
    <row r="60" spans="2:24" x14ac:dyDescent="0.3">
      <c r="B60">
        <v>1022</v>
      </c>
      <c r="C60" s="13">
        <v>45046</v>
      </c>
      <c r="D60">
        <v>2</v>
      </c>
      <c r="E60">
        <v>201</v>
      </c>
      <c r="F60">
        <v>159</v>
      </c>
      <c r="G60" t="s">
        <v>534</v>
      </c>
      <c r="H60">
        <v>39</v>
      </c>
      <c r="I60">
        <v>37</v>
      </c>
      <c r="J60" t="s">
        <v>535</v>
      </c>
      <c r="K60">
        <v>41</v>
      </c>
      <c r="L60">
        <v>38</v>
      </c>
      <c r="M60" t="s">
        <v>536</v>
      </c>
      <c r="N60">
        <v>38</v>
      </c>
      <c r="O60">
        <v>36</v>
      </c>
      <c r="P60" t="s">
        <v>537</v>
      </c>
      <c r="Q60">
        <v>41</v>
      </c>
      <c r="R60">
        <v>38</v>
      </c>
      <c r="S60" t="s">
        <v>186</v>
      </c>
      <c r="T60">
        <v>0</v>
      </c>
      <c r="U60">
        <v>0</v>
      </c>
      <c r="V60" t="s">
        <v>186</v>
      </c>
      <c r="W60">
        <v>0</v>
      </c>
      <c r="X60">
        <v>0</v>
      </c>
    </row>
    <row r="61" spans="2:24" x14ac:dyDescent="0.3">
      <c r="B61">
        <v>1023</v>
      </c>
      <c r="C61" s="13">
        <v>45047</v>
      </c>
      <c r="D61">
        <v>2</v>
      </c>
      <c r="E61">
        <v>119</v>
      </c>
      <c r="F61">
        <v>304</v>
      </c>
      <c r="G61" t="s">
        <v>186</v>
      </c>
      <c r="H61">
        <v>0</v>
      </c>
      <c r="I61">
        <v>0</v>
      </c>
      <c r="J61" t="s">
        <v>538</v>
      </c>
      <c r="K61">
        <v>63</v>
      </c>
      <c r="L61">
        <v>58</v>
      </c>
      <c r="M61" t="s">
        <v>539</v>
      </c>
      <c r="N61">
        <v>58</v>
      </c>
      <c r="O61">
        <v>53</v>
      </c>
      <c r="P61" t="s">
        <v>540</v>
      </c>
      <c r="Q61">
        <v>60</v>
      </c>
      <c r="R61">
        <v>56</v>
      </c>
      <c r="S61" t="s">
        <v>541</v>
      </c>
      <c r="T61">
        <v>57</v>
      </c>
      <c r="U61">
        <v>54</v>
      </c>
      <c r="V61" t="s">
        <v>542</v>
      </c>
      <c r="W61">
        <v>66</v>
      </c>
      <c r="X61">
        <v>61</v>
      </c>
    </row>
    <row r="62" spans="2:24" x14ac:dyDescent="0.3">
      <c r="B62">
        <v>1024</v>
      </c>
      <c r="C62" s="13">
        <v>45048</v>
      </c>
      <c r="D62">
        <v>2</v>
      </c>
      <c r="E62">
        <v>119</v>
      </c>
      <c r="F62">
        <v>840</v>
      </c>
      <c r="G62" t="s">
        <v>543</v>
      </c>
      <c r="H62">
        <v>171</v>
      </c>
      <c r="I62">
        <v>160</v>
      </c>
      <c r="J62" t="s">
        <v>544</v>
      </c>
      <c r="K62">
        <v>159</v>
      </c>
      <c r="L62">
        <v>152</v>
      </c>
      <c r="M62" t="s">
        <v>545</v>
      </c>
      <c r="N62">
        <v>166</v>
      </c>
      <c r="O62">
        <v>156</v>
      </c>
      <c r="P62" t="s">
        <v>546</v>
      </c>
      <c r="Q62">
        <v>176</v>
      </c>
      <c r="R62">
        <v>170</v>
      </c>
      <c r="S62" t="s">
        <v>186</v>
      </c>
      <c r="T62">
        <v>0</v>
      </c>
      <c r="U62">
        <v>0</v>
      </c>
      <c r="V62" t="s">
        <v>547</v>
      </c>
      <c r="W62">
        <v>168</v>
      </c>
      <c r="X62">
        <v>159</v>
      </c>
    </row>
    <row r="63" spans="2:24" x14ac:dyDescent="0.3">
      <c r="B63">
        <v>1025</v>
      </c>
      <c r="C63" s="13">
        <v>45049</v>
      </c>
      <c r="D63">
        <v>2</v>
      </c>
      <c r="E63">
        <v>119</v>
      </c>
      <c r="F63">
        <v>1050</v>
      </c>
      <c r="G63" t="s">
        <v>548</v>
      </c>
      <c r="H63">
        <v>175</v>
      </c>
      <c r="I63">
        <v>162</v>
      </c>
      <c r="J63" t="s">
        <v>549</v>
      </c>
      <c r="K63">
        <v>173</v>
      </c>
      <c r="L63">
        <v>160</v>
      </c>
      <c r="M63" t="s">
        <v>550</v>
      </c>
      <c r="N63">
        <v>175</v>
      </c>
      <c r="O63">
        <v>161</v>
      </c>
      <c r="P63" t="s">
        <v>551</v>
      </c>
      <c r="Q63">
        <v>182</v>
      </c>
      <c r="R63">
        <v>171</v>
      </c>
      <c r="S63" t="s">
        <v>552</v>
      </c>
      <c r="T63">
        <v>173</v>
      </c>
      <c r="U63">
        <v>159</v>
      </c>
      <c r="V63" t="s">
        <v>553</v>
      </c>
      <c r="W63">
        <v>172</v>
      </c>
      <c r="X63">
        <v>161</v>
      </c>
    </row>
    <row r="64" spans="2:24" x14ac:dyDescent="0.3">
      <c r="B64">
        <v>1026</v>
      </c>
      <c r="C64" s="13">
        <v>45050</v>
      </c>
      <c r="D64">
        <v>2</v>
      </c>
      <c r="E64">
        <v>119</v>
      </c>
      <c r="F64">
        <v>945</v>
      </c>
      <c r="G64" t="s">
        <v>554</v>
      </c>
      <c r="H64">
        <v>165</v>
      </c>
      <c r="I64">
        <v>156</v>
      </c>
      <c r="J64" t="s">
        <v>555</v>
      </c>
      <c r="K64">
        <v>149</v>
      </c>
      <c r="L64">
        <v>141</v>
      </c>
      <c r="M64" t="s">
        <v>556</v>
      </c>
      <c r="N64">
        <v>159</v>
      </c>
      <c r="O64">
        <v>147</v>
      </c>
      <c r="P64" t="s">
        <v>557</v>
      </c>
      <c r="Q64">
        <v>165</v>
      </c>
      <c r="R64">
        <v>153</v>
      </c>
      <c r="S64" t="s">
        <v>558</v>
      </c>
      <c r="T64">
        <v>162</v>
      </c>
      <c r="U64">
        <v>152</v>
      </c>
      <c r="V64" t="s">
        <v>559</v>
      </c>
      <c r="W64">
        <v>145</v>
      </c>
      <c r="X64">
        <v>137</v>
      </c>
    </row>
    <row r="65" spans="2:24" x14ac:dyDescent="0.3">
      <c r="B65">
        <v>1027</v>
      </c>
      <c r="C65" s="13">
        <v>45051</v>
      </c>
      <c r="D65">
        <v>2</v>
      </c>
      <c r="E65">
        <v>119</v>
      </c>
      <c r="F65">
        <v>831</v>
      </c>
      <c r="G65" t="s">
        <v>560</v>
      </c>
      <c r="H65">
        <v>132</v>
      </c>
      <c r="I65">
        <v>125</v>
      </c>
      <c r="J65" t="s">
        <v>561</v>
      </c>
      <c r="K65">
        <v>141</v>
      </c>
      <c r="L65">
        <v>136</v>
      </c>
      <c r="M65" t="s">
        <v>562</v>
      </c>
      <c r="N65">
        <v>142</v>
      </c>
      <c r="O65">
        <v>137</v>
      </c>
      <c r="P65" t="s">
        <v>563</v>
      </c>
      <c r="Q65">
        <v>138</v>
      </c>
      <c r="R65">
        <v>132</v>
      </c>
      <c r="S65" t="s">
        <v>564</v>
      </c>
      <c r="T65">
        <v>131</v>
      </c>
      <c r="U65">
        <v>127</v>
      </c>
      <c r="V65" t="s">
        <v>565</v>
      </c>
      <c r="W65">
        <v>147</v>
      </c>
      <c r="X65">
        <v>141</v>
      </c>
    </row>
    <row r="66" spans="2:24" x14ac:dyDescent="0.3">
      <c r="B66">
        <v>1028</v>
      </c>
      <c r="C66" s="13">
        <v>45023</v>
      </c>
      <c r="D66">
        <v>3</v>
      </c>
      <c r="E66">
        <v>119</v>
      </c>
      <c r="F66">
        <v>819</v>
      </c>
      <c r="G66" t="s">
        <v>566</v>
      </c>
      <c r="H66">
        <v>139</v>
      </c>
      <c r="I66">
        <v>134</v>
      </c>
      <c r="J66" t="s">
        <v>567</v>
      </c>
      <c r="K66">
        <v>143</v>
      </c>
      <c r="L66">
        <v>134</v>
      </c>
      <c r="M66" t="s">
        <v>568</v>
      </c>
      <c r="N66">
        <v>135</v>
      </c>
      <c r="O66">
        <v>129</v>
      </c>
      <c r="P66" t="s">
        <v>569</v>
      </c>
      <c r="Q66">
        <v>131</v>
      </c>
      <c r="R66">
        <v>124</v>
      </c>
      <c r="S66" t="s">
        <v>570</v>
      </c>
      <c r="T66">
        <v>129</v>
      </c>
      <c r="U66">
        <v>125</v>
      </c>
      <c r="V66" t="s">
        <v>571</v>
      </c>
      <c r="W66">
        <v>142</v>
      </c>
      <c r="X66">
        <v>137</v>
      </c>
    </row>
    <row r="67" spans="2:24" x14ac:dyDescent="0.3">
      <c r="B67">
        <v>1029</v>
      </c>
      <c r="C67" s="13">
        <v>45024</v>
      </c>
      <c r="D67">
        <v>3</v>
      </c>
      <c r="E67">
        <v>201</v>
      </c>
      <c r="F67">
        <v>294</v>
      </c>
      <c r="G67" t="s">
        <v>572</v>
      </c>
      <c r="H67">
        <v>74</v>
      </c>
      <c r="I67">
        <v>71</v>
      </c>
      <c r="J67" t="s">
        <v>573</v>
      </c>
      <c r="K67">
        <v>70</v>
      </c>
      <c r="L67">
        <v>68</v>
      </c>
      <c r="M67" t="s">
        <v>574</v>
      </c>
      <c r="N67">
        <v>73</v>
      </c>
      <c r="O67">
        <v>72</v>
      </c>
      <c r="P67" t="s">
        <v>575</v>
      </c>
      <c r="Q67">
        <v>71</v>
      </c>
      <c r="R67">
        <v>68</v>
      </c>
      <c r="S67" t="s">
        <v>186</v>
      </c>
      <c r="T67">
        <v>0</v>
      </c>
      <c r="U67">
        <v>0</v>
      </c>
      <c r="V67" t="s">
        <v>186</v>
      </c>
      <c r="W67">
        <v>0</v>
      </c>
      <c r="X67">
        <v>0</v>
      </c>
    </row>
    <row r="68" spans="2:24" x14ac:dyDescent="0.3">
      <c r="B68">
        <v>1030</v>
      </c>
      <c r="C68" s="13">
        <v>45025</v>
      </c>
      <c r="D68">
        <v>3</v>
      </c>
      <c r="E68">
        <v>119</v>
      </c>
      <c r="F68">
        <v>0</v>
      </c>
      <c r="G68" t="s">
        <v>186</v>
      </c>
      <c r="H68">
        <v>0</v>
      </c>
      <c r="I68">
        <v>0</v>
      </c>
      <c r="J68" t="s">
        <v>186</v>
      </c>
      <c r="K68">
        <v>0</v>
      </c>
      <c r="L68">
        <v>0</v>
      </c>
      <c r="M68" t="s">
        <v>186</v>
      </c>
      <c r="N68">
        <v>0</v>
      </c>
      <c r="O68">
        <v>0</v>
      </c>
      <c r="P68" t="s">
        <v>186</v>
      </c>
      <c r="Q68">
        <v>0</v>
      </c>
      <c r="R68">
        <v>0</v>
      </c>
      <c r="S68" t="s">
        <v>186</v>
      </c>
      <c r="T68">
        <v>0</v>
      </c>
      <c r="U68">
        <v>0</v>
      </c>
      <c r="V68" t="s">
        <v>186</v>
      </c>
      <c r="W68">
        <v>0</v>
      </c>
      <c r="X68">
        <v>0</v>
      </c>
    </row>
    <row r="69" spans="2:24" x14ac:dyDescent="0.3">
      <c r="B69">
        <v>1031</v>
      </c>
      <c r="C69" s="13">
        <v>45026</v>
      </c>
      <c r="D69">
        <v>3</v>
      </c>
      <c r="E69">
        <v>119</v>
      </c>
      <c r="F69">
        <v>0</v>
      </c>
      <c r="G69" t="s">
        <v>186</v>
      </c>
      <c r="H69">
        <v>0</v>
      </c>
      <c r="I69">
        <v>0</v>
      </c>
      <c r="J69" t="s">
        <v>186</v>
      </c>
      <c r="K69">
        <v>0</v>
      </c>
      <c r="L69">
        <v>0</v>
      </c>
      <c r="M69" t="s">
        <v>186</v>
      </c>
      <c r="N69">
        <v>0</v>
      </c>
      <c r="O69">
        <v>0</v>
      </c>
      <c r="P69" t="s">
        <v>186</v>
      </c>
      <c r="Q69">
        <v>0</v>
      </c>
      <c r="R69">
        <v>0</v>
      </c>
      <c r="S69" t="s">
        <v>186</v>
      </c>
      <c r="T69">
        <v>0</v>
      </c>
      <c r="U69">
        <v>0</v>
      </c>
      <c r="V69" t="s">
        <v>186</v>
      </c>
      <c r="W69">
        <v>0</v>
      </c>
      <c r="X69">
        <v>0</v>
      </c>
    </row>
    <row r="70" spans="2:24" x14ac:dyDescent="0.3">
      <c r="B70">
        <v>1032</v>
      </c>
      <c r="C70" s="13">
        <v>45027</v>
      </c>
      <c r="D70">
        <v>3</v>
      </c>
      <c r="E70">
        <v>119</v>
      </c>
      <c r="F70">
        <v>703</v>
      </c>
      <c r="G70" t="s">
        <v>576</v>
      </c>
      <c r="H70">
        <v>112</v>
      </c>
      <c r="I70">
        <v>106</v>
      </c>
      <c r="J70" t="s">
        <v>577</v>
      </c>
      <c r="K70">
        <v>120</v>
      </c>
      <c r="L70">
        <v>110</v>
      </c>
      <c r="M70" t="s">
        <v>578</v>
      </c>
      <c r="N70">
        <v>117</v>
      </c>
      <c r="O70">
        <v>107</v>
      </c>
      <c r="P70" t="s">
        <v>579</v>
      </c>
      <c r="Q70">
        <v>118</v>
      </c>
      <c r="R70">
        <v>108</v>
      </c>
      <c r="S70" t="s">
        <v>580</v>
      </c>
      <c r="T70">
        <v>120</v>
      </c>
      <c r="U70">
        <v>112</v>
      </c>
      <c r="V70" t="s">
        <v>581</v>
      </c>
      <c r="W70">
        <v>116</v>
      </c>
      <c r="X70">
        <v>106</v>
      </c>
    </row>
    <row r="71" spans="2:24" x14ac:dyDescent="0.3">
      <c r="B71">
        <v>1033</v>
      </c>
      <c r="C71" s="13">
        <v>45028</v>
      </c>
      <c r="D71">
        <v>3</v>
      </c>
      <c r="E71">
        <v>201</v>
      </c>
      <c r="F71">
        <v>310</v>
      </c>
      <c r="G71" t="s">
        <v>582</v>
      </c>
      <c r="H71">
        <v>73</v>
      </c>
      <c r="I71">
        <v>67</v>
      </c>
      <c r="J71" t="s">
        <v>583</v>
      </c>
      <c r="K71">
        <v>79</v>
      </c>
      <c r="L71">
        <v>75</v>
      </c>
      <c r="M71" t="s">
        <v>584</v>
      </c>
      <c r="N71">
        <v>75</v>
      </c>
      <c r="O71">
        <v>70</v>
      </c>
      <c r="P71" t="s">
        <v>585</v>
      </c>
      <c r="Q71">
        <v>76</v>
      </c>
      <c r="R71">
        <v>72</v>
      </c>
      <c r="S71" t="s">
        <v>186</v>
      </c>
      <c r="T71">
        <v>0</v>
      </c>
      <c r="U71">
        <v>0</v>
      </c>
      <c r="V71" t="s">
        <v>186</v>
      </c>
      <c r="W71">
        <v>0</v>
      </c>
      <c r="X71">
        <v>0</v>
      </c>
    </row>
    <row r="72" spans="2:24" x14ac:dyDescent="0.3">
      <c r="B72">
        <v>1034</v>
      </c>
      <c r="C72" s="13">
        <v>45029</v>
      </c>
      <c r="D72">
        <v>3</v>
      </c>
      <c r="E72">
        <v>201</v>
      </c>
      <c r="F72">
        <v>226</v>
      </c>
      <c r="G72" t="s">
        <v>586</v>
      </c>
      <c r="H72">
        <v>55</v>
      </c>
      <c r="I72">
        <v>53</v>
      </c>
      <c r="J72" t="s">
        <v>587</v>
      </c>
      <c r="K72">
        <v>56</v>
      </c>
      <c r="L72">
        <v>54</v>
      </c>
      <c r="M72" t="s">
        <v>588</v>
      </c>
      <c r="N72">
        <v>55</v>
      </c>
      <c r="O72">
        <v>52</v>
      </c>
      <c r="P72" t="s">
        <v>589</v>
      </c>
      <c r="Q72">
        <v>53</v>
      </c>
      <c r="R72">
        <v>49</v>
      </c>
      <c r="S72" t="s">
        <v>186</v>
      </c>
      <c r="T72">
        <v>0</v>
      </c>
      <c r="U72">
        <v>0</v>
      </c>
      <c r="V72" t="s">
        <v>186</v>
      </c>
      <c r="W72">
        <v>0</v>
      </c>
      <c r="X72">
        <v>0</v>
      </c>
    </row>
    <row r="73" spans="2:24" x14ac:dyDescent="0.3">
      <c r="B73">
        <v>1035</v>
      </c>
      <c r="C73" s="13">
        <v>45030</v>
      </c>
      <c r="D73">
        <v>3</v>
      </c>
      <c r="E73">
        <v>201</v>
      </c>
      <c r="F73">
        <v>302</v>
      </c>
      <c r="G73" t="s">
        <v>186</v>
      </c>
      <c r="H73">
        <v>0</v>
      </c>
      <c r="I73">
        <v>0</v>
      </c>
      <c r="J73" t="s">
        <v>590</v>
      </c>
      <c r="K73">
        <v>104</v>
      </c>
      <c r="L73">
        <v>96</v>
      </c>
      <c r="M73" t="s">
        <v>591</v>
      </c>
      <c r="N73">
        <v>97</v>
      </c>
      <c r="O73">
        <v>90</v>
      </c>
      <c r="P73" t="s">
        <v>592</v>
      </c>
      <c r="Q73">
        <v>100</v>
      </c>
      <c r="R73">
        <v>93</v>
      </c>
      <c r="S73" t="s">
        <v>186</v>
      </c>
      <c r="T73">
        <v>0</v>
      </c>
      <c r="U73">
        <v>0</v>
      </c>
      <c r="V73" t="s">
        <v>186</v>
      </c>
      <c r="W73">
        <v>0</v>
      </c>
      <c r="X73">
        <v>0</v>
      </c>
    </row>
    <row r="74" spans="2:24" x14ac:dyDescent="0.3">
      <c r="B74">
        <v>1036</v>
      </c>
      <c r="C74" s="13">
        <v>45031</v>
      </c>
      <c r="D74">
        <v>3</v>
      </c>
      <c r="E74">
        <v>119</v>
      </c>
      <c r="F74">
        <v>945</v>
      </c>
      <c r="G74" t="s">
        <v>593</v>
      </c>
      <c r="H74">
        <v>183</v>
      </c>
      <c r="I74">
        <v>173</v>
      </c>
      <c r="J74" t="s">
        <v>594</v>
      </c>
      <c r="K74">
        <v>183</v>
      </c>
      <c r="L74">
        <v>172</v>
      </c>
      <c r="M74" t="s">
        <v>186</v>
      </c>
      <c r="N74">
        <v>0</v>
      </c>
      <c r="O74">
        <v>0</v>
      </c>
      <c r="P74" t="s">
        <v>595</v>
      </c>
      <c r="Q74">
        <v>187</v>
      </c>
      <c r="R74">
        <v>179</v>
      </c>
      <c r="S74" t="s">
        <v>596</v>
      </c>
      <c r="T74">
        <v>192</v>
      </c>
      <c r="U74">
        <v>180</v>
      </c>
      <c r="V74" t="s">
        <v>597</v>
      </c>
      <c r="W74">
        <v>200</v>
      </c>
      <c r="X74">
        <v>194</v>
      </c>
    </row>
    <row r="75" spans="2:24" x14ac:dyDescent="0.3">
      <c r="B75">
        <v>1037</v>
      </c>
      <c r="C75" s="13">
        <v>45032</v>
      </c>
      <c r="D75">
        <v>3</v>
      </c>
      <c r="E75">
        <v>201</v>
      </c>
      <c r="F75">
        <v>0</v>
      </c>
      <c r="G75" t="s">
        <v>186</v>
      </c>
      <c r="H75">
        <v>0</v>
      </c>
      <c r="I75">
        <v>0</v>
      </c>
      <c r="J75" t="s">
        <v>186</v>
      </c>
      <c r="K75">
        <v>0</v>
      </c>
      <c r="L75">
        <v>0</v>
      </c>
      <c r="M75" t="s">
        <v>186</v>
      </c>
      <c r="N75">
        <v>0</v>
      </c>
      <c r="O75">
        <v>0</v>
      </c>
      <c r="P75" t="s">
        <v>186</v>
      </c>
      <c r="Q75">
        <v>0</v>
      </c>
      <c r="R75">
        <v>0</v>
      </c>
      <c r="S75" t="s">
        <v>186</v>
      </c>
      <c r="T75">
        <v>0</v>
      </c>
      <c r="U75">
        <v>0</v>
      </c>
      <c r="V75" t="s">
        <v>186</v>
      </c>
      <c r="W75">
        <v>0</v>
      </c>
      <c r="X75">
        <v>0</v>
      </c>
    </row>
    <row r="76" spans="2:24" x14ac:dyDescent="0.3">
      <c r="B76">
        <v>1038</v>
      </c>
      <c r="C76" s="13">
        <v>45033</v>
      </c>
      <c r="D76">
        <v>3</v>
      </c>
      <c r="E76">
        <v>201</v>
      </c>
      <c r="F76">
        <v>0</v>
      </c>
      <c r="G76" t="s">
        <v>186</v>
      </c>
      <c r="H76">
        <v>0</v>
      </c>
      <c r="I76">
        <v>0</v>
      </c>
      <c r="J76" t="s">
        <v>186</v>
      </c>
      <c r="K76">
        <v>0</v>
      </c>
      <c r="L76">
        <v>0</v>
      </c>
      <c r="M76" t="s">
        <v>186</v>
      </c>
      <c r="N76">
        <v>0</v>
      </c>
      <c r="O76">
        <v>0</v>
      </c>
      <c r="P76" t="s">
        <v>186</v>
      </c>
      <c r="Q76">
        <v>0</v>
      </c>
      <c r="R76">
        <v>0</v>
      </c>
      <c r="S76" t="s">
        <v>186</v>
      </c>
      <c r="T76">
        <v>0</v>
      </c>
      <c r="U76">
        <v>0</v>
      </c>
      <c r="V76" t="s">
        <v>186</v>
      </c>
      <c r="W76">
        <v>0</v>
      </c>
      <c r="X76">
        <v>0</v>
      </c>
    </row>
    <row r="77" spans="2:24" x14ac:dyDescent="0.3">
      <c r="B77">
        <v>1039</v>
      </c>
      <c r="C77" s="13">
        <v>45034</v>
      </c>
      <c r="D77">
        <v>3</v>
      </c>
      <c r="E77">
        <v>201</v>
      </c>
      <c r="F77">
        <v>302</v>
      </c>
      <c r="G77" t="s">
        <v>598</v>
      </c>
      <c r="H77">
        <v>73</v>
      </c>
      <c r="I77">
        <v>72</v>
      </c>
      <c r="J77" t="s">
        <v>599</v>
      </c>
      <c r="K77">
        <v>76</v>
      </c>
      <c r="L77">
        <v>74</v>
      </c>
      <c r="M77" t="s">
        <v>600</v>
      </c>
      <c r="N77">
        <v>77</v>
      </c>
      <c r="O77">
        <v>76</v>
      </c>
      <c r="P77" t="s">
        <v>601</v>
      </c>
      <c r="Q77">
        <v>73</v>
      </c>
      <c r="R77">
        <v>72</v>
      </c>
      <c r="S77" t="s">
        <v>186</v>
      </c>
      <c r="T77">
        <v>0</v>
      </c>
      <c r="U77">
        <v>0</v>
      </c>
      <c r="V77" t="s">
        <v>186</v>
      </c>
      <c r="W77">
        <v>0</v>
      </c>
      <c r="X77">
        <v>0</v>
      </c>
    </row>
    <row r="78" spans="2:24" x14ac:dyDescent="0.3">
      <c r="B78">
        <v>1040</v>
      </c>
      <c r="C78" s="13">
        <v>45035</v>
      </c>
      <c r="D78">
        <v>3</v>
      </c>
      <c r="E78">
        <v>119</v>
      </c>
      <c r="F78">
        <v>924</v>
      </c>
      <c r="G78" t="s">
        <v>602</v>
      </c>
      <c r="H78">
        <v>188</v>
      </c>
      <c r="I78">
        <v>176</v>
      </c>
      <c r="J78" t="s">
        <v>186</v>
      </c>
      <c r="K78">
        <v>0</v>
      </c>
      <c r="L78">
        <v>0</v>
      </c>
      <c r="M78" t="s">
        <v>603</v>
      </c>
      <c r="N78">
        <v>192</v>
      </c>
      <c r="O78">
        <v>184</v>
      </c>
      <c r="P78" t="s">
        <v>604</v>
      </c>
      <c r="Q78">
        <v>182</v>
      </c>
      <c r="R78">
        <v>172</v>
      </c>
      <c r="S78" t="s">
        <v>605</v>
      </c>
      <c r="T78">
        <v>177</v>
      </c>
      <c r="U78">
        <v>171</v>
      </c>
      <c r="V78" t="s">
        <v>606</v>
      </c>
      <c r="W78">
        <v>185</v>
      </c>
      <c r="X78">
        <v>177</v>
      </c>
    </row>
    <row r="79" spans="2:24" x14ac:dyDescent="0.3">
      <c r="B79">
        <v>1041</v>
      </c>
      <c r="C79" s="13">
        <v>45036</v>
      </c>
      <c r="D79">
        <v>3</v>
      </c>
      <c r="E79">
        <v>201</v>
      </c>
      <c r="F79">
        <v>340</v>
      </c>
      <c r="G79" t="s">
        <v>607</v>
      </c>
      <c r="H79">
        <v>85</v>
      </c>
      <c r="I79">
        <v>82</v>
      </c>
      <c r="J79" t="s">
        <v>608</v>
      </c>
      <c r="K79">
        <v>85</v>
      </c>
      <c r="L79">
        <v>83</v>
      </c>
      <c r="M79" t="s">
        <v>609</v>
      </c>
      <c r="N79">
        <v>87</v>
      </c>
      <c r="O79">
        <v>84</v>
      </c>
      <c r="P79" t="s">
        <v>610</v>
      </c>
      <c r="Q79">
        <v>83</v>
      </c>
      <c r="R79">
        <v>78</v>
      </c>
      <c r="S79" t="s">
        <v>186</v>
      </c>
      <c r="T79">
        <v>0</v>
      </c>
      <c r="U79">
        <v>0</v>
      </c>
      <c r="V79" t="s">
        <v>186</v>
      </c>
      <c r="W79">
        <v>0</v>
      </c>
      <c r="X79">
        <v>0</v>
      </c>
    </row>
    <row r="80" spans="2:24" x14ac:dyDescent="0.3">
      <c r="B80">
        <v>1042</v>
      </c>
      <c r="C80" s="13">
        <v>45037</v>
      </c>
      <c r="D80">
        <v>3</v>
      </c>
      <c r="E80">
        <v>119</v>
      </c>
      <c r="F80">
        <v>756</v>
      </c>
      <c r="G80" t="s">
        <v>186</v>
      </c>
      <c r="H80">
        <v>0</v>
      </c>
      <c r="I80">
        <v>0</v>
      </c>
      <c r="J80" t="s">
        <v>611</v>
      </c>
      <c r="K80">
        <v>146</v>
      </c>
      <c r="L80">
        <v>138</v>
      </c>
      <c r="M80" t="s">
        <v>612</v>
      </c>
      <c r="N80">
        <v>143</v>
      </c>
      <c r="O80">
        <v>135</v>
      </c>
      <c r="P80" t="s">
        <v>613</v>
      </c>
      <c r="Q80">
        <v>151</v>
      </c>
      <c r="R80">
        <v>143</v>
      </c>
      <c r="S80" t="s">
        <v>614</v>
      </c>
      <c r="T80">
        <v>152</v>
      </c>
      <c r="U80">
        <v>139</v>
      </c>
      <c r="V80" t="s">
        <v>615</v>
      </c>
      <c r="W80">
        <v>164</v>
      </c>
      <c r="X80">
        <v>152</v>
      </c>
    </row>
    <row r="81" spans="2:24" x14ac:dyDescent="0.3">
      <c r="B81">
        <v>1043</v>
      </c>
      <c r="C81" s="13">
        <v>45038</v>
      </c>
      <c r="D81">
        <v>3</v>
      </c>
      <c r="E81">
        <v>119</v>
      </c>
      <c r="F81">
        <v>808</v>
      </c>
      <c r="G81" t="s">
        <v>616</v>
      </c>
      <c r="H81">
        <v>161</v>
      </c>
      <c r="I81">
        <v>154</v>
      </c>
      <c r="J81" t="s">
        <v>186</v>
      </c>
      <c r="K81">
        <v>0</v>
      </c>
      <c r="L81">
        <v>0</v>
      </c>
      <c r="M81" t="s">
        <v>617</v>
      </c>
      <c r="N81">
        <v>156</v>
      </c>
      <c r="O81">
        <v>148</v>
      </c>
      <c r="P81" t="s">
        <v>618</v>
      </c>
      <c r="Q81">
        <v>164</v>
      </c>
      <c r="R81">
        <v>152</v>
      </c>
      <c r="S81" t="s">
        <v>619</v>
      </c>
      <c r="T81">
        <v>155</v>
      </c>
      <c r="U81">
        <v>148</v>
      </c>
      <c r="V81" t="s">
        <v>620</v>
      </c>
      <c r="W81">
        <v>172</v>
      </c>
      <c r="X81">
        <v>165</v>
      </c>
    </row>
    <row r="82" spans="2:24" x14ac:dyDescent="0.3">
      <c r="B82">
        <v>1044</v>
      </c>
      <c r="C82" s="13">
        <v>45039</v>
      </c>
      <c r="D82">
        <v>3</v>
      </c>
      <c r="E82">
        <v>201</v>
      </c>
      <c r="F82">
        <v>0</v>
      </c>
      <c r="G82" t="s">
        <v>186</v>
      </c>
      <c r="H82">
        <v>0</v>
      </c>
      <c r="I82">
        <v>0</v>
      </c>
      <c r="J82" t="s">
        <v>186</v>
      </c>
      <c r="K82">
        <v>0</v>
      </c>
      <c r="L82">
        <v>0</v>
      </c>
      <c r="M82" t="s">
        <v>186</v>
      </c>
      <c r="N82">
        <v>0</v>
      </c>
      <c r="O82">
        <v>0</v>
      </c>
      <c r="P82" t="s">
        <v>186</v>
      </c>
      <c r="Q82">
        <v>0</v>
      </c>
      <c r="R82">
        <v>0</v>
      </c>
      <c r="S82" t="s">
        <v>186</v>
      </c>
      <c r="T82">
        <v>0</v>
      </c>
      <c r="U82">
        <v>0</v>
      </c>
      <c r="V82" t="s">
        <v>186</v>
      </c>
      <c r="W82">
        <v>0</v>
      </c>
      <c r="X82">
        <v>0</v>
      </c>
    </row>
    <row r="83" spans="2:24" x14ac:dyDescent="0.3">
      <c r="B83">
        <v>1045</v>
      </c>
      <c r="C83" s="13">
        <v>45040</v>
      </c>
      <c r="D83">
        <v>3</v>
      </c>
      <c r="E83">
        <v>201</v>
      </c>
      <c r="F83">
        <v>0</v>
      </c>
      <c r="G83" t="s">
        <v>186</v>
      </c>
      <c r="H83">
        <v>0</v>
      </c>
      <c r="I83">
        <v>0</v>
      </c>
      <c r="J83" t="s">
        <v>186</v>
      </c>
      <c r="K83">
        <v>0</v>
      </c>
      <c r="L83">
        <v>0</v>
      </c>
      <c r="M83" t="s">
        <v>186</v>
      </c>
      <c r="N83">
        <v>0</v>
      </c>
      <c r="O83">
        <v>0</v>
      </c>
      <c r="P83" t="s">
        <v>186</v>
      </c>
      <c r="Q83">
        <v>0</v>
      </c>
      <c r="R83">
        <v>0</v>
      </c>
      <c r="S83" t="s">
        <v>186</v>
      </c>
      <c r="T83">
        <v>0</v>
      </c>
      <c r="U83">
        <v>0</v>
      </c>
      <c r="V83" t="s">
        <v>186</v>
      </c>
      <c r="W83">
        <v>0</v>
      </c>
      <c r="X83">
        <v>0</v>
      </c>
    </row>
    <row r="84" spans="2:24" x14ac:dyDescent="0.3">
      <c r="B84">
        <v>1046</v>
      </c>
      <c r="C84" s="13">
        <v>45041</v>
      </c>
      <c r="D84">
        <v>3</v>
      </c>
      <c r="E84">
        <v>119</v>
      </c>
      <c r="F84">
        <v>924</v>
      </c>
      <c r="G84" t="s">
        <v>621</v>
      </c>
      <c r="H84">
        <v>160</v>
      </c>
      <c r="I84">
        <v>153</v>
      </c>
      <c r="J84" t="s">
        <v>622</v>
      </c>
      <c r="K84">
        <v>158</v>
      </c>
      <c r="L84">
        <v>148</v>
      </c>
      <c r="M84" t="s">
        <v>623</v>
      </c>
      <c r="N84">
        <v>147</v>
      </c>
      <c r="O84">
        <v>136</v>
      </c>
      <c r="P84" t="s">
        <v>624</v>
      </c>
      <c r="Q84">
        <v>152</v>
      </c>
      <c r="R84">
        <v>141</v>
      </c>
      <c r="S84" t="s">
        <v>625</v>
      </c>
      <c r="T84">
        <v>158</v>
      </c>
      <c r="U84">
        <v>148</v>
      </c>
      <c r="V84" t="s">
        <v>626</v>
      </c>
      <c r="W84">
        <v>149</v>
      </c>
      <c r="X84">
        <v>140</v>
      </c>
    </row>
    <row r="85" spans="2:24" x14ac:dyDescent="0.3">
      <c r="B85">
        <v>1047</v>
      </c>
      <c r="C85" s="13">
        <v>45042</v>
      </c>
      <c r="D85">
        <v>3</v>
      </c>
      <c r="E85">
        <v>119</v>
      </c>
      <c r="F85">
        <v>546</v>
      </c>
      <c r="G85" t="s">
        <v>627</v>
      </c>
      <c r="H85">
        <v>109</v>
      </c>
      <c r="I85">
        <v>103</v>
      </c>
      <c r="J85" t="s">
        <v>628</v>
      </c>
      <c r="K85">
        <v>111</v>
      </c>
      <c r="L85">
        <v>107</v>
      </c>
      <c r="M85" t="s">
        <v>629</v>
      </c>
      <c r="N85">
        <v>109</v>
      </c>
      <c r="O85">
        <v>104</v>
      </c>
      <c r="P85" t="s">
        <v>630</v>
      </c>
      <c r="Q85">
        <v>110</v>
      </c>
      <c r="R85">
        <v>103</v>
      </c>
      <c r="S85" t="s">
        <v>186</v>
      </c>
      <c r="T85">
        <v>0</v>
      </c>
      <c r="U85">
        <v>0</v>
      </c>
      <c r="V85" t="s">
        <v>631</v>
      </c>
      <c r="W85">
        <v>107</v>
      </c>
      <c r="X85">
        <v>103</v>
      </c>
    </row>
    <row r="86" spans="2:24" x14ac:dyDescent="0.3">
      <c r="B86">
        <v>1048</v>
      </c>
      <c r="C86" s="13">
        <v>45043</v>
      </c>
      <c r="D86">
        <v>3</v>
      </c>
      <c r="E86">
        <v>119</v>
      </c>
      <c r="F86">
        <v>945</v>
      </c>
      <c r="G86" t="s">
        <v>632</v>
      </c>
      <c r="H86">
        <v>155</v>
      </c>
      <c r="I86">
        <v>147</v>
      </c>
      <c r="J86" t="s">
        <v>633</v>
      </c>
      <c r="K86">
        <v>155</v>
      </c>
      <c r="L86">
        <v>142</v>
      </c>
      <c r="M86" t="s">
        <v>634</v>
      </c>
      <c r="N86">
        <v>165</v>
      </c>
      <c r="O86">
        <v>155</v>
      </c>
      <c r="P86" t="s">
        <v>635</v>
      </c>
      <c r="Q86">
        <v>154</v>
      </c>
      <c r="R86">
        <v>143</v>
      </c>
      <c r="S86" t="s">
        <v>636</v>
      </c>
      <c r="T86">
        <v>155</v>
      </c>
      <c r="U86">
        <v>144</v>
      </c>
      <c r="V86" t="s">
        <v>637</v>
      </c>
      <c r="W86">
        <v>161</v>
      </c>
      <c r="X86">
        <v>148</v>
      </c>
    </row>
    <row r="87" spans="2:24" x14ac:dyDescent="0.3">
      <c r="B87">
        <v>1049</v>
      </c>
      <c r="C87" s="13">
        <v>45044</v>
      </c>
      <c r="D87">
        <v>3</v>
      </c>
      <c r="E87">
        <v>201</v>
      </c>
      <c r="F87">
        <v>256</v>
      </c>
      <c r="G87" t="s">
        <v>638</v>
      </c>
      <c r="H87">
        <v>88</v>
      </c>
      <c r="I87">
        <v>84</v>
      </c>
      <c r="J87" t="s">
        <v>186</v>
      </c>
      <c r="K87">
        <v>0</v>
      </c>
      <c r="L87">
        <v>0</v>
      </c>
      <c r="M87" t="s">
        <v>639</v>
      </c>
      <c r="N87">
        <v>87</v>
      </c>
      <c r="O87">
        <v>83</v>
      </c>
      <c r="P87" t="s">
        <v>640</v>
      </c>
      <c r="Q87">
        <v>82</v>
      </c>
      <c r="R87">
        <v>77</v>
      </c>
      <c r="S87" t="s">
        <v>186</v>
      </c>
      <c r="T87">
        <v>0</v>
      </c>
      <c r="U87">
        <v>0</v>
      </c>
      <c r="V87" t="s">
        <v>186</v>
      </c>
      <c r="W87">
        <v>0</v>
      </c>
      <c r="X87">
        <v>0</v>
      </c>
    </row>
    <row r="88" spans="2:24" x14ac:dyDescent="0.3">
      <c r="B88">
        <v>1050</v>
      </c>
      <c r="C88" s="13">
        <v>45045</v>
      </c>
      <c r="D88">
        <v>3</v>
      </c>
      <c r="E88">
        <v>201</v>
      </c>
      <c r="F88">
        <v>323</v>
      </c>
      <c r="G88" t="s">
        <v>641</v>
      </c>
      <c r="H88">
        <v>80</v>
      </c>
      <c r="I88">
        <v>76</v>
      </c>
      <c r="J88" t="s">
        <v>642</v>
      </c>
      <c r="K88">
        <v>83</v>
      </c>
      <c r="L88">
        <v>80</v>
      </c>
      <c r="M88" t="s">
        <v>643</v>
      </c>
      <c r="N88">
        <v>82</v>
      </c>
      <c r="O88">
        <v>77</v>
      </c>
      <c r="P88" t="s">
        <v>644</v>
      </c>
      <c r="Q88">
        <v>78</v>
      </c>
      <c r="R88">
        <v>75</v>
      </c>
      <c r="S88" t="s">
        <v>186</v>
      </c>
      <c r="T88">
        <v>0</v>
      </c>
      <c r="U88">
        <v>0</v>
      </c>
      <c r="V88" t="s">
        <v>186</v>
      </c>
      <c r="W88">
        <v>0</v>
      </c>
      <c r="X88">
        <v>0</v>
      </c>
    </row>
    <row r="89" spans="2:24" x14ac:dyDescent="0.3">
      <c r="B89">
        <v>1051</v>
      </c>
      <c r="C89" s="13">
        <v>45046</v>
      </c>
      <c r="D89">
        <v>3</v>
      </c>
      <c r="E89">
        <v>201</v>
      </c>
      <c r="F89">
        <v>0</v>
      </c>
      <c r="G89" t="s">
        <v>186</v>
      </c>
      <c r="H89">
        <v>0</v>
      </c>
      <c r="I89">
        <v>0</v>
      </c>
      <c r="J89" t="s">
        <v>186</v>
      </c>
      <c r="K89">
        <v>0</v>
      </c>
      <c r="L89">
        <v>0</v>
      </c>
      <c r="M89" t="s">
        <v>186</v>
      </c>
      <c r="N89">
        <v>0</v>
      </c>
      <c r="O89">
        <v>0</v>
      </c>
      <c r="P89" t="s">
        <v>186</v>
      </c>
      <c r="Q89">
        <v>0</v>
      </c>
      <c r="R89">
        <v>0</v>
      </c>
      <c r="S89" t="s">
        <v>186</v>
      </c>
      <c r="T89">
        <v>0</v>
      </c>
      <c r="U89">
        <v>0</v>
      </c>
      <c r="V89" t="s">
        <v>186</v>
      </c>
      <c r="W89">
        <v>0</v>
      </c>
      <c r="X89">
        <v>0</v>
      </c>
    </row>
    <row r="90" spans="2:24" x14ac:dyDescent="0.3">
      <c r="B90">
        <v>1052</v>
      </c>
      <c r="C90" s="13">
        <v>45047</v>
      </c>
      <c r="D90">
        <v>3</v>
      </c>
      <c r="E90">
        <v>119</v>
      </c>
      <c r="F90">
        <v>0</v>
      </c>
      <c r="G90" t="s">
        <v>186</v>
      </c>
      <c r="H90">
        <v>0</v>
      </c>
      <c r="I90">
        <v>0</v>
      </c>
      <c r="J90" t="s">
        <v>186</v>
      </c>
      <c r="K90">
        <v>0</v>
      </c>
      <c r="L90">
        <v>0</v>
      </c>
      <c r="M90" t="s">
        <v>186</v>
      </c>
      <c r="N90">
        <v>0</v>
      </c>
      <c r="O90">
        <v>0</v>
      </c>
      <c r="P90" t="s">
        <v>186</v>
      </c>
      <c r="Q90">
        <v>0</v>
      </c>
      <c r="R90">
        <v>0</v>
      </c>
      <c r="S90" t="s">
        <v>186</v>
      </c>
      <c r="T90">
        <v>0</v>
      </c>
      <c r="U90">
        <v>0</v>
      </c>
      <c r="V90" t="s">
        <v>186</v>
      </c>
      <c r="W90">
        <v>0</v>
      </c>
      <c r="X90">
        <v>0</v>
      </c>
    </row>
    <row r="91" spans="2:24" x14ac:dyDescent="0.3">
      <c r="B91">
        <v>1053</v>
      </c>
      <c r="C91" s="13">
        <v>45048</v>
      </c>
      <c r="D91">
        <v>3</v>
      </c>
      <c r="E91">
        <v>119</v>
      </c>
      <c r="F91">
        <v>546</v>
      </c>
      <c r="G91" t="s">
        <v>645</v>
      </c>
      <c r="H91">
        <v>95</v>
      </c>
      <c r="I91">
        <v>88</v>
      </c>
      <c r="J91" t="s">
        <v>646</v>
      </c>
      <c r="K91">
        <v>91</v>
      </c>
      <c r="L91">
        <v>84</v>
      </c>
      <c r="M91" t="s">
        <v>647</v>
      </c>
      <c r="N91">
        <v>86</v>
      </c>
      <c r="O91">
        <v>79</v>
      </c>
      <c r="P91" t="s">
        <v>648</v>
      </c>
      <c r="Q91">
        <v>92</v>
      </c>
      <c r="R91">
        <v>86</v>
      </c>
      <c r="S91" t="s">
        <v>649</v>
      </c>
      <c r="T91">
        <v>94</v>
      </c>
      <c r="U91">
        <v>87</v>
      </c>
      <c r="V91" t="s">
        <v>650</v>
      </c>
      <c r="W91">
        <v>88</v>
      </c>
      <c r="X91">
        <v>80</v>
      </c>
    </row>
    <row r="92" spans="2:24" x14ac:dyDescent="0.3">
      <c r="B92">
        <v>1054</v>
      </c>
      <c r="C92" s="13">
        <v>45049</v>
      </c>
      <c r="D92">
        <v>3</v>
      </c>
      <c r="E92">
        <v>201</v>
      </c>
      <c r="F92">
        <v>231</v>
      </c>
      <c r="G92" t="s">
        <v>651</v>
      </c>
      <c r="H92">
        <v>57</v>
      </c>
      <c r="I92">
        <v>55</v>
      </c>
      <c r="J92" t="s">
        <v>652</v>
      </c>
      <c r="K92">
        <v>57</v>
      </c>
      <c r="L92">
        <v>55</v>
      </c>
      <c r="M92" t="s">
        <v>653</v>
      </c>
      <c r="N92">
        <v>60</v>
      </c>
      <c r="O92">
        <v>58</v>
      </c>
      <c r="P92" t="s">
        <v>654</v>
      </c>
      <c r="Q92">
        <v>54</v>
      </c>
      <c r="R92">
        <v>53</v>
      </c>
      <c r="S92" t="s">
        <v>186</v>
      </c>
      <c r="T92">
        <v>0</v>
      </c>
      <c r="U92">
        <v>0</v>
      </c>
      <c r="V92" t="s">
        <v>186</v>
      </c>
      <c r="W92">
        <v>0</v>
      </c>
      <c r="X92">
        <v>0</v>
      </c>
    </row>
    <row r="93" spans="2:24" x14ac:dyDescent="0.3">
      <c r="B93">
        <v>1055</v>
      </c>
      <c r="C93" s="13">
        <v>45050</v>
      </c>
      <c r="D93">
        <v>3</v>
      </c>
      <c r="E93">
        <v>119</v>
      </c>
      <c r="F93">
        <v>735</v>
      </c>
      <c r="G93" t="s">
        <v>655</v>
      </c>
      <c r="H93">
        <v>152</v>
      </c>
      <c r="I93">
        <v>147</v>
      </c>
      <c r="J93" t="s">
        <v>656</v>
      </c>
      <c r="K93">
        <v>148</v>
      </c>
      <c r="L93">
        <v>142</v>
      </c>
      <c r="M93" t="s">
        <v>186</v>
      </c>
      <c r="N93">
        <v>0</v>
      </c>
      <c r="O93">
        <v>0</v>
      </c>
      <c r="P93" t="s">
        <v>657</v>
      </c>
      <c r="Q93">
        <v>154</v>
      </c>
      <c r="R93">
        <v>149</v>
      </c>
      <c r="S93" t="s">
        <v>658</v>
      </c>
      <c r="T93">
        <v>139</v>
      </c>
      <c r="U93">
        <v>133</v>
      </c>
      <c r="V93" t="s">
        <v>659</v>
      </c>
      <c r="W93">
        <v>142</v>
      </c>
      <c r="X93">
        <v>136</v>
      </c>
    </row>
    <row r="94" spans="2:24" x14ac:dyDescent="0.3">
      <c r="B94">
        <v>1056</v>
      </c>
      <c r="C94" s="13">
        <v>45051</v>
      </c>
      <c r="D94">
        <v>3</v>
      </c>
      <c r="E94">
        <v>201</v>
      </c>
      <c r="F94">
        <v>247</v>
      </c>
      <c r="G94" t="s">
        <v>660</v>
      </c>
      <c r="H94">
        <v>59</v>
      </c>
      <c r="I94">
        <v>57</v>
      </c>
      <c r="J94" t="s">
        <v>661</v>
      </c>
      <c r="K94">
        <v>64</v>
      </c>
      <c r="L94">
        <v>61</v>
      </c>
      <c r="M94" t="s">
        <v>662</v>
      </c>
      <c r="N94">
        <v>64</v>
      </c>
      <c r="O94">
        <v>61</v>
      </c>
      <c r="P94" t="s">
        <v>663</v>
      </c>
      <c r="Q94">
        <v>59</v>
      </c>
      <c r="R94">
        <v>58</v>
      </c>
      <c r="S94" t="s">
        <v>186</v>
      </c>
      <c r="T94">
        <v>0</v>
      </c>
      <c r="U94">
        <v>0</v>
      </c>
      <c r="V94" t="s">
        <v>186</v>
      </c>
      <c r="W94">
        <v>0</v>
      </c>
      <c r="X94">
        <v>0</v>
      </c>
    </row>
    <row r="95" spans="2:24" x14ac:dyDescent="0.3">
      <c r="C95" s="1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D17D8-E962-4303-8461-33633F6378BD}">
  <dimension ref="A1:O94"/>
  <sheetViews>
    <sheetView workbookViewId="0">
      <selection activeCell="G16" sqref="G16"/>
    </sheetView>
  </sheetViews>
  <sheetFormatPr defaultRowHeight="14.4" x14ac:dyDescent="0.3"/>
  <cols>
    <col min="3" max="3" width="10.44140625" bestFit="1" customWidth="1"/>
    <col min="7" max="7" width="14.109375" customWidth="1"/>
    <col min="10" max="10" width="14.33203125" customWidth="1"/>
    <col min="13" max="13" width="14" customWidth="1"/>
  </cols>
  <sheetData>
    <row r="1" spans="1:15" ht="21" x14ac:dyDescent="0.4">
      <c r="A1" t="s">
        <v>187</v>
      </c>
      <c r="G1" s="14" t="str">
        <f>ReadMeFirst!D1&amp;" "&amp;ReadMeFirst!E1</f>
        <v>Data Set N</v>
      </c>
    </row>
    <row r="7" spans="1:15" s="7" customFormat="1" ht="28.8" x14ac:dyDescent="0.3">
      <c r="B7" t="s">
        <v>188</v>
      </c>
      <c r="C7" s="7" t="s">
        <v>189</v>
      </c>
      <c r="D7" s="7" t="s">
        <v>190</v>
      </c>
      <c r="E7" s="7" t="s">
        <v>191</v>
      </c>
      <c r="F7" s="7" t="s">
        <v>192</v>
      </c>
      <c r="G7" s="7" t="s">
        <v>202</v>
      </c>
      <c r="H7" s="7" t="s">
        <v>203</v>
      </c>
      <c r="I7" s="7" t="s">
        <v>204</v>
      </c>
      <c r="J7" s="7" t="s">
        <v>205</v>
      </c>
      <c r="K7" s="7" t="s">
        <v>206</v>
      </c>
      <c r="L7" s="7" t="s">
        <v>207</v>
      </c>
      <c r="M7" s="7" t="s">
        <v>208</v>
      </c>
      <c r="N7" s="7" t="s">
        <v>209</v>
      </c>
      <c r="O7" s="7" t="s">
        <v>210</v>
      </c>
    </row>
    <row r="8" spans="1:15" x14ac:dyDescent="0.3">
      <c r="B8">
        <v>960</v>
      </c>
      <c r="C8" s="15">
        <v>45023</v>
      </c>
      <c r="D8">
        <v>1</v>
      </c>
      <c r="E8">
        <v>105</v>
      </c>
      <c r="F8">
        <v>239</v>
      </c>
      <c r="G8" t="s">
        <v>664</v>
      </c>
      <c r="H8">
        <v>78</v>
      </c>
      <c r="I8">
        <v>72</v>
      </c>
      <c r="J8" t="s">
        <v>296</v>
      </c>
      <c r="K8">
        <v>83</v>
      </c>
      <c r="L8">
        <v>78</v>
      </c>
      <c r="M8" t="s">
        <v>297</v>
      </c>
      <c r="N8">
        <v>78</v>
      </c>
      <c r="O8">
        <v>72</v>
      </c>
    </row>
    <row r="9" spans="1:15" x14ac:dyDescent="0.3">
      <c r="B9">
        <v>961</v>
      </c>
      <c r="C9" s="15">
        <v>45024</v>
      </c>
      <c r="D9">
        <v>1</v>
      </c>
      <c r="E9">
        <v>105</v>
      </c>
      <c r="F9">
        <v>177</v>
      </c>
      <c r="G9" t="s">
        <v>298</v>
      </c>
      <c r="H9">
        <v>61</v>
      </c>
      <c r="I9">
        <v>60</v>
      </c>
      <c r="J9" t="s">
        <v>299</v>
      </c>
      <c r="K9">
        <v>57</v>
      </c>
      <c r="L9">
        <v>56</v>
      </c>
      <c r="M9" t="s">
        <v>300</v>
      </c>
      <c r="N9">
        <v>59</v>
      </c>
      <c r="O9">
        <v>58</v>
      </c>
    </row>
    <row r="10" spans="1:15" x14ac:dyDescent="0.3">
      <c r="B10">
        <v>962</v>
      </c>
      <c r="C10" s="15">
        <v>45025</v>
      </c>
      <c r="D10">
        <v>1</v>
      </c>
      <c r="E10">
        <v>105</v>
      </c>
      <c r="F10">
        <v>106</v>
      </c>
      <c r="G10" t="s">
        <v>301</v>
      </c>
      <c r="H10">
        <v>37</v>
      </c>
      <c r="I10">
        <v>35</v>
      </c>
      <c r="J10" t="s">
        <v>302</v>
      </c>
      <c r="K10">
        <v>34</v>
      </c>
      <c r="L10">
        <v>32</v>
      </c>
      <c r="M10" t="s">
        <v>303</v>
      </c>
      <c r="N10">
        <v>35</v>
      </c>
      <c r="O10">
        <v>32</v>
      </c>
    </row>
    <row r="11" spans="1:15" x14ac:dyDescent="0.3">
      <c r="B11">
        <v>963</v>
      </c>
      <c r="C11" s="15">
        <v>45026</v>
      </c>
      <c r="D11">
        <v>1</v>
      </c>
      <c r="E11">
        <v>105</v>
      </c>
      <c r="F11">
        <v>115</v>
      </c>
      <c r="G11" t="s">
        <v>304</v>
      </c>
      <c r="H11">
        <v>37</v>
      </c>
      <c r="I11">
        <v>35</v>
      </c>
      <c r="J11" t="s">
        <v>305</v>
      </c>
      <c r="K11">
        <v>38</v>
      </c>
      <c r="L11">
        <v>36</v>
      </c>
      <c r="M11" t="s">
        <v>306</v>
      </c>
      <c r="N11">
        <v>40</v>
      </c>
      <c r="O11">
        <v>38</v>
      </c>
    </row>
    <row r="12" spans="1:15" x14ac:dyDescent="0.3">
      <c r="B12">
        <v>964</v>
      </c>
      <c r="C12" s="15">
        <v>45027</v>
      </c>
      <c r="D12">
        <v>1</v>
      </c>
      <c r="E12">
        <v>105</v>
      </c>
      <c r="F12">
        <v>218</v>
      </c>
      <c r="G12" t="s">
        <v>186</v>
      </c>
      <c r="H12">
        <v>0</v>
      </c>
      <c r="I12">
        <v>0</v>
      </c>
      <c r="J12" t="s">
        <v>307</v>
      </c>
      <c r="K12">
        <v>114</v>
      </c>
      <c r="L12">
        <v>104</v>
      </c>
      <c r="M12" t="s">
        <v>308</v>
      </c>
      <c r="N12">
        <v>104</v>
      </c>
      <c r="O12">
        <v>95</v>
      </c>
    </row>
    <row r="13" spans="1:15" x14ac:dyDescent="0.3">
      <c r="B13">
        <v>965</v>
      </c>
      <c r="C13" s="15">
        <v>45028</v>
      </c>
      <c r="D13">
        <v>1</v>
      </c>
      <c r="E13">
        <v>105</v>
      </c>
      <c r="F13">
        <v>239</v>
      </c>
      <c r="G13" t="s">
        <v>309</v>
      </c>
      <c r="H13">
        <v>118</v>
      </c>
      <c r="I13">
        <v>110</v>
      </c>
      <c r="J13" t="s">
        <v>186</v>
      </c>
      <c r="K13">
        <v>0</v>
      </c>
      <c r="L13">
        <v>0</v>
      </c>
      <c r="M13" t="s">
        <v>310</v>
      </c>
      <c r="N13">
        <v>121</v>
      </c>
      <c r="O13">
        <v>112</v>
      </c>
    </row>
    <row r="14" spans="1:15" x14ac:dyDescent="0.3">
      <c r="B14">
        <v>966</v>
      </c>
      <c r="C14" s="15">
        <v>45029</v>
      </c>
      <c r="D14">
        <v>1</v>
      </c>
      <c r="E14">
        <v>105</v>
      </c>
      <c r="F14">
        <v>192</v>
      </c>
      <c r="G14" t="s">
        <v>311</v>
      </c>
      <c r="H14">
        <v>96</v>
      </c>
      <c r="I14">
        <v>95</v>
      </c>
      <c r="J14" t="s">
        <v>186</v>
      </c>
      <c r="K14">
        <v>0</v>
      </c>
      <c r="L14">
        <v>0</v>
      </c>
      <c r="M14" t="s">
        <v>312</v>
      </c>
      <c r="N14">
        <v>96</v>
      </c>
      <c r="O14">
        <v>93</v>
      </c>
    </row>
    <row r="15" spans="1:15" x14ac:dyDescent="0.3">
      <c r="B15">
        <v>967</v>
      </c>
      <c r="C15" s="15">
        <v>45030</v>
      </c>
      <c r="D15">
        <v>1</v>
      </c>
      <c r="E15">
        <v>105</v>
      </c>
      <c r="F15">
        <v>181</v>
      </c>
      <c r="G15" t="s">
        <v>313</v>
      </c>
      <c r="H15">
        <v>59</v>
      </c>
      <c r="I15">
        <v>56</v>
      </c>
      <c r="J15" t="s">
        <v>314</v>
      </c>
      <c r="K15">
        <v>60</v>
      </c>
      <c r="L15">
        <v>56</v>
      </c>
      <c r="M15" t="s">
        <v>315</v>
      </c>
      <c r="N15">
        <v>62</v>
      </c>
      <c r="O15">
        <v>60</v>
      </c>
    </row>
    <row r="16" spans="1:15" x14ac:dyDescent="0.3">
      <c r="B16">
        <v>968</v>
      </c>
      <c r="C16" s="15">
        <v>45031</v>
      </c>
      <c r="D16">
        <v>1</v>
      </c>
      <c r="E16">
        <v>105</v>
      </c>
      <c r="F16">
        <v>250</v>
      </c>
      <c r="G16" t="s">
        <v>316</v>
      </c>
      <c r="H16">
        <v>86</v>
      </c>
      <c r="I16">
        <v>80</v>
      </c>
      <c r="J16" t="s">
        <v>317</v>
      </c>
      <c r="K16">
        <v>79</v>
      </c>
      <c r="L16">
        <v>75</v>
      </c>
      <c r="M16" t="s">
        <v>318</v>
      </c>
      <c r="N16">
        <v>85</v>
      </c>
      <c r="O16">
        <v>80</v>
      </c>
    </row>
    <row r="17" spans="2:15" x14ac:dyDescent="0.3">
      <c r="B17">
        <v>969</v>
      </c>
      <c r="C17" s="15">
        <v>45032</v>
      </c>
      <c r="D17">
        <v>1</v>
      </c>
      <c r="E17">
        <v>105</v>
      </c>
      <c r="F17">
        <v>112</v>
      </c>
      <c r="G17" t="s">
        <v>319</v>
      </c>
      <c r="H17">
        <v>36</v>
      </c>
      <c r="I17">
        <v>34</v>
      </c>
      <c r="J17" t="s">
        <v>320</v>
      </c>
      <c r="K17">
        <v>35</v>
      </c>
      <c r="L17">
        <v>33</v>
      </c>
      <c r="M17" t="s">
        <v>321</v>
      </c>
      <c r="N17">
        <v>41</v>
      </c>
      <c r="O17">
        <v>38</v>
      </c>
    </row>
    <row r="18" spans="2:15" x14ac:dyDescent="0.3">
      <c r="B18">
        <v>970</v>
      </c>
      <c r="C18" s="15">
        <v>45033</v>
      </c>
      <c r="D18">
        <v>1</v>
      </c>
      <c r="E18">
        <v>105</v>
      </c>
      <c r="F18">
        <v>105</v>
      </c>
      <c r="G18" t="s">
        <v>322</v>
      </c>
      <c r="H18">
        <v>33</v>
      </c>
      <c r="I18">
        <v>32</v>
      </c>
      <c r="J18" t="s">
        <v>323</v>
      </c>
      <c r="K18">
        <v>35</v>
      </c>
      <c r="L18">
        <v>33</v>
      </c>
      <c r="M18" t="s">
        <v>324</v>
      </c>
      <c r="N18">
        <v>37</v>
      </c>
      <c r="O18">
        <v>36</v>
      </c>
    </row>
    <row r="19" spans="2:15" x14ac:dyDescent="0.3">
      <c r="B19">
        <v>971</v>
      </c>
      <c r="C19" s="15">
        <v>45034</v>
      </c>
      <c r="D19">
        <v>1</v>
      </c>
      <c r="E19">
        <v>105</v>
      </c>
      <c r="F19">
        <v>259</v>
      </c>
      <c r="G19" t="s">
        <v>325</v>
      </c>
      <c r="H19">
        <v>83</v>
      </c>
      <c r="I19">
        <v>78</v>
      </c>
      <c r="J19" t="s">
        <v>326</v>
      </c>
      <c r="K19">
        <v>85</v>
      </c>
      <c r="L19">
        <v>80</v>
      </c>
      <c r="M19" t="s">
        <v>327</v>
      </c>
      <c r="N19">
        <v>91</v>
      </c>
      <c r="O19">
        <v>87</v>
      </c>
    </row>
    <row r="20" spans="2:15" x14ac:dyDescent="0.3">
      <c r="B20">
        <v>972</v>
      </c>
      <c r="C20" s="15">
        <v>45035</v>
      </c>
      <c r="D20">
        <v>1</v>
      </c>
      <c r="E20">
        <v>105</v>
      </c>
      <c r="F20">
        <v>250</v>
      </c>
      <c r="G20" t="s">
        <v>328</v>
      </c>
      <c r="H20">
        <v>126</v>
      </c>
      <c r="I20">
        <v>122</v>
      </c>
      <c r="J20" t="s">
        <v>186</v>
      </c>
      <c r="K20">
        <v>0</v>
      </c>
      <c r="L20">
        <v>0</v>
      </c>
      <c r="M20" t="s">
        <v>329</v>
      </c>
      <c r="N20">
        <v>124</v>
      </c>
      <c r="O20">
        <v>119</v>
      </c>
    </row>
    <row r="21" spans="2:15" x14ac:dyDescent="0.3">
      <c r="B21">
        <v>973</v>
      </c>
      <c r="C21" s="15">
        <v>45036</v>
      </c>
      <c r="D21">
        <v>1</v>
      </c>
      <c r="E21">
        <v>105</v>
      </c>
      <c r="F21">
        <v>205</v>
      </c>
      <c r="G21" t="s">
        <v>665</v>
      </c>
      <c r="H21">
        <v>65</v>
      </c>
      <c r="I21">
        <v>60</v>
      </c>
      <c r="J21" t="s">
        <v>330</v>
      </c>
      <c r="K21">
        <v>66</v>
      </c>
      <c r="L21">
        <v>62</v>
      </c>
      <c r="M21" t="s">
        <v>331</v>
      </c>
      <c r="N21">
        <v>74</v>
      </c>
      <c r="O21">
        <v>70</v>
      </c>
    </row>
    <row r="22" spans="2:15" x14ac:dyDescent="0.3">
      <c r="B22">
        <v>974</v>
      </c>
      <c r="C22" s="15">
        <v>45037</v>
      </c>
      <c r="D22">
        <v>1</v>
      </c>
      <c r="E22">
        <v>105</v>
      </c>
      <c r="F22">
        <v>183</v>
      </c>
      <c r="G22" t="s">
        <v>332</v>
      </c>
      <c r="H22">
        <v>96</v>
      </c>
      <c r="I22">
        <v>88</v>
      </c>
      <c r="J22" t="s">
        <v>186</v>
      </c>
      <c r="K22">
        <v>0</v>
      </c>
      <c r="L22">
        <v>0</v>
      </c>
      <c r="M22" t="s">
        <v>333</v>
      </c>
      <c r="N22">
        <v>87</v>
      </c>
      <c r="O22">
        <v>81</v>
      </c>
    </row>
    <row r="23" spans="2:15" x14ac:dyDescent="0.3">
      <c r="B23">
        <v>975</v>
      </c>
      <c r="C23" s="15">
        <v>45038</v>
      </c>
      <c r="D23">
        <v>1</v>
      </c>
      <c r="E23">
        <v>105</v>
      </c>
      <c r="F23">
        <v>254</v>
      </c>
      <c r="G23" t="s">
        <v>334</v>
      </c>
      <c r="H23">
        <v>83</v>
      </c>
      <c r="I23">
        <v>80</v>
      </c>
      <c r="J23" t="s">
        <v>335</v>
      </c>
      <c r="K23">
        <v>88</v>
      </c>
      <c r="L23">
        <v>86</v>
      </c>
      <c r="M23" t="s">
        <v>336</v>
      </c>
      <c r="N23">
        <v>83</v>
      </c>
      <c r="O23">
        <v>80</v>
      </c>
    </row>
    <row r="24" spans="2:15" x14ac:dyDescent="0.3">
      <c r="B24">
        <v>976</v>
      </c>
      <c r="C24" s="15">
        <v>45039</v>
      </c>
      <c r="D24">
        <v>1</v>
      </c>
      <c r="E24">
        <v>105</v>
      </c>
      <c r="F24">
        <v>102</v>
      </c>
      <c r="G24" t="s">
        <v>337</v>
      </c>
      <c r="H24">
        <v>32</v>
      </c>
      <c r="I24">
        <v>30</v>
      </c>
      <c r="J24" t="s">
        <v>338</v>
      </c>
      <c r="K24">
        <v>34</v>
      </c>
      <c r="L24">
        <v>31</v>
      </c>
      <c r="M24" t="s">
        <v>339</v>
      </c>
      <c r="N24">
        <v>36</v>
      </c>
      <c r="O24">
        <v>33</v>
      </c>
    </row>
    <row r="25" spans="2:15" x14ac:dyDescent="0.3">
      <c r="B25">
        <v>977</v>
      </c>
      <c r="C25" s="15">
        <v>45040</v>
      </c>
      <c r="D25">
        <v>1</v>
      </c>
      <c r="E25">
        <v>105</v>
      </c>
      <c r="F25">
        <v>123</v>
      </c>
      <c r="G25" t="s">
        <v>340</v>
      </c>
      <c r="H25">
        <v>40</v>
      </c>
      <c r="I25">
        <v>38</v>
      </c>
      <c r="J25" t="s">
        <v>341</v>
      </c>
      <c r="K25">
        <v>39</v>
      </c>
      <c r="L25">
        <v>38</v>
      </c>
      <c r="M25" t="s">
        <v>342</v>
      </c>
      <c r="N25">
        <v>44</v>
      </c>
      <c r="O25">
        <v>42</v>
      </c>
    </row>
    <row r="26" spans="2:15" x14ac:dyDescent="0.3">
      <c r="B26">
        <v>978</v>
      </c>
      <c r="C26" s="15">
        <v>45041</v>
      </c>
      <c r="D26">
        <v>1</v>
      </c>
      <c r="E26">
        <v>105</v>
      </c>
      <c r="F26">
        <v>213</v>
      </c>
      <c r="G26" t="s">
        <v>666</v>
      </c>
      <c r="H26">
        <v>70</v>
      </c>
      <c r="I26">
        <v>69</v>
      </c>
      <c r="J26" t="s">
        <v>343</v>
      </c>
      <c r="K26">
        <v>73</v>
      </c>
      <c r="L26">
        <v>72</v>
      </c>
      <c r="M26" t="s">
        <v>344</v>
      </c>
      <c r="N26">
        <v>70</v>
      </c>
      <c r="O26">
        <v>68</v>
      </c>
    </row>
    <row r="27" spans="2:15" x14ac:dyDescent="0.3">
      <c r="B27">
        <v>979</v>
      </c>
      <c r="C27" s="15">
        <v>45042</v>
      </c>
      <c r="D27">
        <v>1</v>
      </c>
      <c r="E27">
        <v>105</v>
      </c>
      <c r="F27">
        <v>235</v>
      </c>
      <c r="G27" t="s">
        <v>345</v>
      </c>
      <c r="H27">
        <v>74</v>
      </c>
      <c r="I27">
        <v>69</v>
      </c>
      <c r="J27" t="s">
        <v>346</v>
      </c>
      <c r="K27">
        <v>74</v>
      </c>
      <c r="L27">
        <v>71</v>
      </c>
      <c r="M27" t="s">
        <v>347</v>
      </c>
      <c r="N27">
        <v>87</v>
      </c>
      <c r="O27">
        <v>81</v>
      </c>
    </row>
    <row r="28" spans="2:15" x14ac:dyDescent="0.3">
      <c r="B28">
        <v>980</v>
      </c>
      <c r="C28" s="15">
        <v>45043</v>
      </c>
      <c r="D28">
        <v>1</v>
      </c>
      <c r="E28">
        <v>105</v>
      </c>
      <c r="F28">
        <v>231</v>
      </c>
      <c r="G28" t="s">
        <v>348</v>
      </c>
      <c r="H28">
        <v>77</v>
      </c>
      <c r="I28">
        <v>70</v>
      </c>
      <c r="J28" t="s">
        <v>349</v>
      </c>
      <c r="K28">
        <v>76</v>
      </c>
      <c r="L28">
        <v>69</v>
      </c>
      <c r="M28" t="s">
        <v>350</v>
      </c>
      <c r="N28">
        <v>78</v>
      </c>
      <c r="O28">
        <v>71</v>
      </c>
    </row>
    <row r="29" spans="2:15" x14ac:dyDescent="0.3">
      <c r="B29">
        <v>981</v>
      </c>
      <c r="C29" s="15">
        <v>45044</v>
      </c>
      <c r="D29">
        <v>1</v>
      </c>
      <c r="E29">
        <v>105</v>
      </c>
      <c r="F29">
        <v>246</v>
      </c>
      <c r="G29" t="s">
        <v>351</v>
      </c>
      <c r="H29">
        <v>77</v>
      </c>
      <c r="I29">
        <v>73</v>
      </c>
      <c r="J29" t="s">
        <v>352</v>
      </c>
      <c r="K29">
        <v>82</v>
      </c>
      <c r="L29">
        <v>81</v>
      </c>
      <c r="M29" t="s">
        <v>353</v>
      </c>
      <c r="N29">
        <v>87</v>
      </c>
      <c r="O29">
        <v>84</v>
      </c>
    </row>
    <row r="30" spans="2:15" x14ac:dyDescent="0.3">
      <c r="B30">
        <v>982</v>
      </c>
      <c r="C30" s="15">
        <v>45045</v>
      </c>
      <c r="D30">
        <v>1</v>
      </c>
      <c r="E30">
        <v>105</v>
      </c>
      <c r="F30">
        <v>177</v>
      </c>
      <c r="G30" t="s">
        <v>354</v>
      </c>
      <c r="H30">
        <v>61</v>
      </c>
      <c r="I30">
        <v>56</v>
      </c>
      <c r="J30" t="s">
        <v>355</v>
      </c>
      <c r="K30">
        <v>57</v>
      </c>
      <c r="L30">
        <v>53</v>
      </c>
      <c r="M30" t="s">
        <v>356</v>
      </c>
      <c r="N30">
        <v>59</v>
      </c>
      <c r="O30">
        <v>55</v>
      </c>
    </row>
    <row r="31" spans="2:15" x14ac:dyDescent="0.3">
      <c r="B31">
        <v>983</v>
      </c>
      <c r="C31" s="15">
        <v>45046</v>
      </c>
      <c r="D31">
        <v>1</v>
      </c>
      <c r="E31">
        <v>105</v>
      </c>
      <c r="F31">
        <v>86</v>
      </c>
      <c r="G31" t="s">
        <v>357</v>
      </c>
      <c r="H31">
        <v>28</v>
      </c>
      <c r="I31">
        <v>26</v>
      </c>
      <c r="J31" t="s">
        <v>358</v>
      </c>
      <c r="K31">
        <v>29</v>
      </c>
      <c r="L31">
        <v>27</v>
      </c>
      <c r="M31" t="s">
        <v>359</v>
      </c>
      <c r="N31">
        <v>29</v>
      </c>
      <c r="O31">
        <v>27</v>
      </c>
    </row>
    <row r="32" spans="2:15" x14ac:dyDescent="0.3">
      <c r="B32">
        <v>984</v>
      </c>
      <c r="C32" s="15">
        <v>45047</v>
      </c>
      <c r="D32">
        <v>1</v>
      </c>
      <c r="E32">
        <v>105</v>
      </c>
      <c r="F32">
        <v>118</v>
      </c>
      <c r="G32" t="s">
        <v>667</v>
      </c>
      <c r="H32">
        <v>40</v>
      </c>
      <c r="I32">
        <v>37</v>
      </c>
      <c r="J32" t="s">
        <v>360</v>
      </c>
      <c r="K32">
        <v>38</v>
      </c>
      <c r="L32">
        <v>36</v>
      </c>
      <c r="M32" t="s">
        <v>361</v>
      </c>
      <c r="N32">
        <v>40</v>
      </c>
      <c r="O32">
        <v>38</v>
      </c>
    </row>
    <row r="33" spans="2:15" x14ac:dyDescent="0.3">
      <c r="B33">
        <v>985</v>
      </c>
      <c r="C33" s="15">
        <v>45048</v>
      </c>
      <c r="D33">
        <v>1</v>
      </c>
      <c r="E33">
        <v>105</v>
      </c>
      <c r="F33">
        <v>228</v>
      </c>
      <c r="G33" t="s">
        <v>362</v>
      </c>
      <c r="H33">
        <v>79</v>
      </c>
      <c r="I33">
        <v>77</v>
      </c>
      <c r="J33" t="s">
        <v>363</v>
      </c>
      <c r="K33">
        <v>76</v>
      </c>
      <c r="L33">
        <v>72</v>
      </c>
      <c r="M33" t="s">
        <v>364</v>
      </c>
      <c r="N33">
        <v>73</v>
      </c>
      <c r="O33">
        <v>71</v>
      </c>
    </row>
    <row r="34" spans="2:15" x14ac:dyDescent="0.3">
      <c r="B34">
        <v>986</v>
      </c>
      <c r="C34" s="15">
        <v>45049</v>
      </c>
      <c r="D34">
        <v>1</v>
      </c>
      <c r="E34">
        <v>105</v>
      </c>
      <c r="F34">
        <v>226</v>
      </c>
      <c r="G34" t="s">
        <v>365</v>
      </c>
      <c r="H34">
        <v>78</v>
      </c>
      <c r="I34">
        <v>73</v>
      </c>
      <c r="J34" t="s">
        <v>366</v>
      </c>
      <c r="K34">
        <v>79</v>
      </c>
      <c r="L34">
        <v>75</v>
      </c>
      <c r="M34" t="s">
        <v>367</v>
      </c>
      <c r="N34">
        <v>69</v>
      </c>
      <c r="O34">
        <v>64</v>
      </c>
    </row>
    <row r="35" spans="2:15" x14ac:dyDescent="0.3">
      <c r="B35">
        <v>987</v>
      </c>
      <c r="C35" s="15">
        <v>45050</v>
      </c>
      <c r="D35">
        <v>1</v>
      </c>
      <c r="E35">
        <v>105</v>
      </c>
      <c r="F35">
        <v>205</v>
      </c>
      <c r="G35" t="s">
        <v>368</v>
      </c>
      <c r="H35">
        <v>66</v>
      </c>
      <c r="I35">
        <v>63</v>
      </c>
      <c r="J35" t="s">
        <v>369</v>
      </c>
      <c r="K35">
        <v>71</v>
      </c>
      <c r="L35">
        <v>67</v>
      </c>
      <c r="M35" t="s">
        <v>370</v>
      </c>
      <c r="N35">
        <v>68</v>
      </c>
      <c r="O35">
        <v>65</v>
      </c>
    </row>
    <row r="36" spans="2:15" x14ac:dyDescent="0.3">
      <c r="B36">
        <v>988</v>
      </c>
      <c r="C36" s="15">
        <v>45051</v>
      </c>
      <c r="D36">
        <v>1</v>
      </c>
      <c r="E36">
        <v>105</v>
      </c>
      <c r="F36">
        <v>246</v>
      </c>
      <c r="G36" t="s">
        <v>371</v>
      </c>
      <c r="H36">
        <v>81</v>
      </c>
      <c r="I36">
        <v>76</v>
      </c>
      <c r="J36" t="s">
        <v>668</v>
      </c>
      <c r="K36">
        <v>82</v>
      </c>
      <c r="L36">
        <v>78</v>
      </c>
      <c r="M36" t="s">
        <v>372</v>
      </c>
      <c r="N36">
        <v>83</v>
      </c>
      <c r="O36">
        <v>78</v>
      </c>
    </row>
    <row r="37" spans="2:15" x14ac:dyDescent="0.3">
      <c r="B37">
        <v>989</v>
      </c>
      <c r="C37" s="15">
        <v>45023</v>
      </c>
      <c r="D37">
        <v>2</v>
      </c>
      <c r="E37">
        <v>105</v>
      </c>
      <c r="F37">
        <v>154</v>
      </c>
      <c r="G37" t="s">
        <v>669</v>
      </c>
      <c r="H37">
        <v>53</v>
      </c>
      <c r="I37">
        <v>49</v>
      </c>
      <c r="J37" t="s">
        <v>670</v>
      </c>
      <c r="K37">
        <v>53</v>
      </c>
      <c r="L37">
        <v>49</v>
      </c>
      <c r="M37" t="s">
        <v>671</v>
      </c>
      <c r="N37">
        <v>48</v>
      </c>
      <c r="O37">
        <v>46</v>
      </c>
    </row>
    <row r="38" spans="2:15" x14ac:dyDescent="0.3">
      <c r="B38">
        <v>990</v>
      </c>
      <c r="C38" s="15">
        <v>45024</v>
      </c>
      <c r="D38">
        <v>2</v>
      </c>
      <c r="E38">
        <v>105</v>
      </c>
      <c r="F38">
        <v>156</v>
      </c>
      <c r="G38" t="s">
        <v>186</v>
      </c>
      <c r="H38">
        <v>0</v>
      </c>
      <c r="I38">
        <v>0</v>
      </c>
      <c r="J38" t="s">
        <v>672</v>
      </c>
      <c r="K38">
        <v>76</v>
      </c>
      <c r="L38">
        <v>74</v>
      </c>
      <c r="M38" t="s">
        <v>673</v>
      </c>
      <c r="N38">
        <v>80</v>
      </c>
      <c r="O38">
        <v>76</v>
      </c>
    </row>
    <row r="39" spans="2:15" x14ac:dyDescent="0.3">
      <c r="B39">
        <v>991</v>
      </c>
      <c r="C39" s="15">
        <v>45025</v>
      </c>
      <c r="D39">
        <v>2</v>
      </c>
      <c r="E39">
        <v>105</v>
      </c>
      <c r="F39">
        <v>70</v>
      </c>
      <c r="G39" t="s">
        <v>186</v>
      </c>
      <c r="H39">
        <v>0</v>
      </c>
      <c r="I39">
        <v>0</v>
      </c>
      <c r="J39" t="s">
        <v>674</v>
      </c>
      <c r="K39">
        <v>33</v>
      </c>
      <c r="L39">
        <v>31</v>
      </c>
      <c r="M39" t="s">
        <v>675</v>
      </c>
      <c r="N39">
        <v>37</v>
      </c>
      <c r="O39">
        <v>34</v>
      </c>
    </row>
    <row r="40" spans="2:15" x14ac:dyDescent="0.3">
      <c r="B40">
        <v>992</v>
      </c>
      <c r="C40" s="15">
        <v>45026</v>
      </c>
      <c r="D40">
        <v>2</v>
      </c>
      <c r="E40">
        <v>105</v>
      </c>
      <c r="F40">
        <v>75</v>
      </c>
      <c r="G40" t="s">
        <v>676</v>
      </c>
      <c r="H40">
        <v>35</v>
      </c>
      <c r="I40">
        <v>33</v>
      </c>
      <c r="J40" t="s">
        <v>186</v>
      </c>
      <c r="K40">
        <v>0</v>
      </c>
      <c r="L40">
        <v>0</v>
      </c>
      <c r="M40" t="s">
        <v>677</v>
      </c>
      <c r="N40">
        <v>40</v>
      </c>
      <c r="O40">
        <v>39</v>
      </c>
    </row>
    <row r="41" spans="2:15" x14ac:dyDescent="0.3">
      <c r="B41">
        <v>993</v>
      </c>
      <c r="C41" s="15">
        <v>45027</v>
      </c>
      <c r="D41">
        <v>2</v>
      </c>
      <c r="E41">
        <v>105</v>
      </c>
      <c r="F41">
        <v>226</v>
      </c>
      <c r="G41" t="s">
        <v>678</v>
      </c>
      <c r="H41">
        <v>76</v>
      </c>
      <c r="I41">
        <v>72</v>
      </c>
      <c r="J41" t="s">
        <v>679</v>
      </c>
      <c r="K41">
        <v>76</v>
      </c>
      <c r="L41">
        <v>73</v>
      </c>
      <c r="M41" t="s">
        <v>680</v>
      </c>
      <c r="N41">
        <v>74</v>
      </c>
      <c r="O41">
        <v>70</v>
      </c>
    </row>
    <row r="42" spans="2:15" x14ac:dyDescent="0.3">
      <c r="B42">
        <v>994</v>
      </c>
      <c r="C42" s="15">
        <v>45028</v>
      </c>
      <c r="D42">
        <v>2</v>
      </c>
      <c r="E42">
        <v>105</v>
      </c>
      <c r="F42">
        <v>183</v>
      </c>
      <c r="G42" t="s">
        <v>681</v>
      </c>
      <c r="H42">
        <v>59</v>
      </c>
      <c r="I42">
        <v>56</v>
      </c>
      <c r="J42" t="s">
        <v>682</v>
      </c>
      <c r="K42">
        <v>62</v>
      </c>
      <c r="L42">
        <v>58</v>
      </c>
      <c r="M42" t="s">
        <v>683</v>
      </c>
      <c r="N42">
        <v>62</v>
      </c>
      <c r="O42">
        <v>59</v>
      </c>
    </row>
    <row r="43" spans="2:15" x14ac:dyDescent="0.3">
      <c r="B43">
        <v>995</v>
      </c>
      <c r="C43" s="15">
        <v>45029</v>
      </c>
      <c r="D43">
        <v>2</v>
      </c>
      <c r="E43">
        <v>105</v>
      </c>
      <c r="F43">
        <v>151</v>
      </c>
      <c r="G43" t="s">
        <v>684</v>
      </c>
      <c r="H43">
        <v>49</v>
      </c>
      <c r="I43">
        <v>47</v>
      </c>
      <c r="J43" t="s">
        <v>685</v>
      </c>
      <c r="K43">
        <v>51</v>
      </c>
      <c r="L43">
        <v>48</v>
      </c>
      <c r="M43" t="s">
        <v>686</v>
      </c>
      <c r="N43">
        <v>51</v>
      </c>
      <c r="O43">
        <v>48</v>
      </c>
    </row>
    <row r="44" spans="2:15" x14ac:dyDescent="0.3">
      <c r="B44">
        <v>996</v>
      </c>
      <c r="C44" s="15">
        <v>45030</v>
      </c>
      <c r="D44">
        <v>2</v>
      </c>
      <c r="E44">
        <v>105</v>
      </c>
      <c r="F44">
        <v>194</v>
      </c>
      <c r="G44" t="s">
        <v>687</v>
      </c>
      <c r="H44">
        <v>93</v>
      </c>
      <c r="I44">
        <v>87</v>
      </c>
      <c r="J44" t="s">
        <v>186</v>
      </c>
      <c r="K44">
        <v>0</v>
      </c>
      <c r="L44">
        <v>0</v>
      </c>
      <c r="M44" t="s">
        <v>688</v>
      </c>
      <c r="N44">
        <v>101</v>
      </c>
      <c r="O44">
        <v>92</v>
      </c>
    </row>
    <row r="45" spans="2:15" x14ac:dyDescent="0.3">
      <c r="B45">
        <v>997</v>
      </c>
      <c r="C45" s="15">
        <v>45031</v>
      </c>
      <c r="D45">
        <v>2</v>
      </c>
      <c r="E45">
        <v>105</v>
      </c>
      <c r="F45">
        <v>166</v>
      </c>
      <c r="G45" t="s">
        <v>689</v>
      </c>
      <c r="H45">
        <v>82</v>
      </c>
      <c r="I45">
        <v>79</v>
      </c>
      <c r="J45" t="s">
        <v>186</v>
      </c>
      <c r="K45">
        <v>0</v>
      </c>
      <c r="L45">
        <v>0</v>
      </c>
      <c r="M45" t="s">
        <v>690</v>
      </c>
      <c r="N45">
        <v>84</v>
      </c>
      <c r="O45">
        <v>79</v>
      </c>
    </row>
    <row r="46" spans="2:15" x14ac:dyDescent="0.3">
      <c r="B46">
        <v>998</v>
      </c>
      <c r="C46" s="15">
        <v>45032</v>
      </c>
      <c r="D46">
        <v>2</v>
      </c>
      <c r="E46">
        <v>105</v>
      </c>
      <c r="F46">
        <v>79</v>
      </c>
      <c r="G46" t="s">
        <v>691</v>
      </c>
      <c r="H46">
        <v>26</v>
      </c>
      <c r="I46">
        <v>24</v>
      </c>
      <c r="J46" t="s">
        <v>692</v>
      </c>
      <c r="K46">
        <v>27</v>
      </c>
      <c r="L46">
        <v>25</v>
      </c>
      <c r="M46" t="s">
        <v>693</v>
      </c>
      <c r="N46">
        <v>26</v>
      </c>
      <c r="O46">
        <v>25</v>
      </c>
    </row>
    <row r="47" spans="2:15" x14ac:dyDescent="0.3">
      <c r="B47">
        <v>999</v>
      </c>
      <c r="C47" s="15">
        <v>45033</v>
      </c>
      <c r="D47">
        <v>2</v>
      </c>
      <c r="E47">
        <v>105</v>
      </c>
      <c r="F47">
        <v>81</v>
      </c>
      <c r="G47" t="s">
        <v>694</v>
      </c>
      <c r="H47">
        <v>38</v>
      </c>
      <c r="I47">
        <v>35</v>
      </c>
      <c r="J47" t="s">
        <v>186</v>
      </c>
      <c r="K47">
        <v>0</v>
      </c>
      <c r="L47">
        <v>0</v>
      </c>
      <c r="M47" t="s">
        <v>695</v>
      </c>
      <c r="N47">
        <v>43</v>
      </c>
      <c r="O47">
        <v>40</v>
      </c>
    </row>
    <row r="48" spans="2:15" x14ac:dyDescent="0.3">
      <c r="B48">
        <v>1000</v>
      </c>
      <c r="C48" s="15">
        <v>45034</v>
      </c>
      <c r="D48">
        <v>2</v>
      </c>
      <c r="E48">
        <v>105</v>
      </c>
      <c r="F48">
        <v>189</v>
      </c>
      <c r="G48" t="s">
        <v>696</v>
      </c>
      <c r="H48">
        <v>63</v>
      </c>
      <c r="I48">
        <v>61</v>
      </c>
      <c r="J48" t="s">
        <v>697</v>
      </c>
      <c r="K48">
        <v>64</v>
      </c>
      <c r="L48">
        <v>62</v>
      </c>
      <c r="M48" t="s">
        <v>698</v>
      </c>
      <c r="N48">
        <v>62</v>
      </c>
      <c r="O48">
        <v>60</v>
      </c>
    </row>
    <row r="49" spans="2:15" x14ac:dyDescent="0.3">
      <c r="B49">
        <v>1001</v>
      </c>
      <c r="C49" s="15">
        <v>45035</v>
      </c>
      <c r="D49">
        <v>2</v>
      </c>
      <c r="E49">
        <v>105</v>
      </c>
      <c r="F49">
        <v>204</v>
      </c>
      <c r="G49" t="s">
        <v>699</v>
      </c>
      <c r="H49">
        <v>65</v>
      </c>
      <c r="I49">
        <v>62</v>
      </c>
      <c r="J49" t="s">
        <v>700</v>
      </c>
      <c r="K49">
        <v>66</v>
      </c>
      <c r="L49">
        <v>62</v>
      </c>
      <c r="M49" t="s">
        <v>701</v>
      </c>
      <c r="N49">
        <v>73</v>
      </c>
      <c r="O49">
        <v>68</v>
      </c>
    </row>
    <row r="50" spans="2:15" x14ac:dyDescent="0.3">
      <c r="B50">
        <v>1002</v>
      </c>
      <c r="C50" s="15">
        <v>45036</v>
      </c>
      <c r="D50">
        <v>2</v>
      </c>
      <c r="E50">
        <v>105</v>
      </c>
      <c r="F50">
        <v>224</v>
      </c>
      <c r="G50" t="s">
        <v>702</v>
      </c>
      <c r="H50">
        <v>71</v>
      </c>
      <c r="I50">
        <v>67</v>
      </c>
      <c r="J50" t="s">
        <v>703</v>
      </c>
      <c r="K50">
        <v>75</v>
      </c>
      <c r="L50">
        <v>69</v>
      </c>
      <c r="M50" t="s">
        <v>704</v>
      </c>
      <c r="N50">
        <v>78</v>
      </c>
      <c r="O50">
        <v>73</v>
      </c>
    </row>
    <row r="51" spans="2:15" x14ac:dyDescent="0.3">
      <c r="B51">
        <v>1003</v>
      </c>
      <c r="C51" s="15">
        <v>45037</v>
      </c>
      <c r="D51">
        <v>2</v>
      </c>
      <c r="E51">
        <v>105</v>
      </c>
      <c r="F51">
        <v>168</v>
      </c>
      <c r="G51" t="s">
        <v>705</v>
      </c>
      <c r="H51">
        <v>54</v>
      </c>
      <c r="I51">
        <v>52</v>
      </c>
      <c r="J51" t="s">
        <v>706</v>
      </c>
      <c r="K51">
        <v>53</v>
      </c>
      <c r="L51">
        <v>50</v>
      </c>
      <c r="M51" t="s">
        <v>707</v>
      </c>
      <c r="N51">
        <v>61</v>
      </c>
      <c r="O51">
        <v>58</v>
      </c>
    </row>
    <row r="52" spans="2:15" x14ac:dyDescent="0.3">
      <c r="B52">
        <v>1004</v>
      </c>
      <c r="C52" s="15">
        <v>45038</v>
      </c>
      <c r="D52">
        <v>2</v>
      </c>
      <c r="E52">
        <v>105</v>
      </c>
      <c r="F52">
        <v>173</v>
      </c>
      <c r="G52" t="s">
        <v>708</v>
      </c>
      <c r="H52">
        <v>56</v>
      </c>
      <c r="I52">
        <v>54</v>
      </c>
      <c r="J52" t="s">
        <v>709</v>
      </c>
      <c r="K52">
        <v>55</v>
      </c>
      <c r="L52">
        <v>53</v>
      </c>
      <c r="M52" t="s">
        <v>710</v>
      </c>
      <c r="N52">
        <v>62</v>
      </c>
      <c r="O52">
        <v>60</v>
      </c>
    </row>
    <row r="53" spans="2:15" x14ac:dyDescent="0.3">
      <c r="B53">
        <v>1005</v>
      </c>
      <c r="C53" s="15">
        <v>45039</v>
      </c>
      <c r="D53">
        <v>2</v>
      </c>
      <c r="E53">
        <v>105</v>
      </c>
      <c r="F53">
        <v>90</v>
      </c>
      <c r="G53" t="s">
        <v>711</v>
      </c>
      <c r="H53">
        <v>30</v>
      </c>
      <c r="I53">
        <v>28</v>
      </c>
      <c r="J53" t="s">
        <v>712</v>
      </c>
      <c r="K53">
        <v>30</v>
      </c>
      <c r="L53">
        <v>27</v>
      </c>
      <c r="M53" t="s">
        <v>713</v>
      </c>
      <c r="N53">
        <v>30</v>
      </c>
      <c r="O53">
        <v>28</v>
      </c>
    </row>
    <row r="54" spans="2:15" x14ac:dyDescent="0.3">
      <c r="B54">
        <v>1006</v>
      </c>
      <c r="C54" s="15">
        <v>45040</v>
      </c>
      <c r="D54">
        <v>2</v>
      </c>
      <c r="E54">
        <v>105</v>
      </c>
      <c r="F54">
        <v>89</v>
      </c>
      <c r="G54" t="s">
        <v>714</v>
      </c>
      <c r="H54">
        <v>29</v>
      </c>
      <c r="I54">
        <v>27</v>
      </c>
      <c r="J54" t="s">
        <v>715</v>
      </c>
      <c r="K54">
        <v>28</v>
      </c>
      <c r="L54">
        <v>26</v>
      </c>
      <c r="M54" t="s">
        <v>716</v>
      </c>
      <c r="N54">
        <v>32</v>
      </c>
      <c r="O54">
        <v>29</v>
      </c>
    </row>
    <row r="55" spans="2:15" x14ac:dyDescent="0.3">
      <c r="B55">
        <v>1007</v>
      </c>
      <c r="C55" s="15">
        <v>45041</v>
      </c>
      <c r="D55">
        <v>2</v>
      </c>
      <c r="E55">
        <v>105</v>
      </c>
      <c r="F55">
        <v>179</v>
      </c>
      <c r="G55" t="s">
        <v>717</v>
      </c>
      <c r="H55">
        <v>90</v>
      </c>
      <c r="I55">
        <v>84</v>
      </c>
      <c r="J55" t="s">
        <v>186</v>
      </c>
      <c r="K55">
        <v>0</v>
      </c>
      <c r="L55">
        <v>0</v>
      </c>
      <c r="M55" t="s">
        <v>718</v>
      </c>
      <c r="N55">
        <v>89</v>
      </c>
      <c r="O55">
        <v>84</v>
      </c>
    </row>
    <row r="56" spans="2:15" x14ac:dyDescent="0.3">
      <c r="B56">
        <v>1008</v>
      </c>
      <c r="C56" s="15">
        <v>45042</v>
      </c>
      <c r="D56">
        <v>2</v>
      </c>
      <c r="E56">
        <v>105</v>
      </c>
      <c r="F56">
        <v>166</v>
      </c>
      <c r="G56" t="s">
        <v>186</v>
      </c>
      <c r="H56">
        <v>0</v>
      </c>
      <c r="I56">
        <v>0</v>
      </c>
      <c r="J56" t="s">
        <v>719</v>
      </c>
      <c r="K56">
        <v>83</v>
      </c>
      <c r="L56">
        <v>82</v>
      </c>
      <c r="M56" t="s">
        <v>720</v>
      </c>
      <c r="N56">
        <v>83</v>
      </c>
      <c r="O56">
        <v>81</v>
      </c>
    </row>
    <row r="57" spans="2:15" x14ac:dyDescent="0.3">
      <c r="B57">
        <v>1009</v>
      </c>
      <c r="C57" s="15">
        <v>45043</v>
      </c>
      <c r="D57">
        <v>2</v>
      </c>
      <c r="E57">
        <v>105</v>
      </c>
      <c r="F57">
        <v>171</v>
      </c>
      <c r="G57" t="s">
        <v>721</v>
      </c>
      <c r="H57">
        <v>58</v>
      </c>
      <c r="I57">
        <v>53</v>
      </c>
      <c r="J57" t="s">
        <v>722</v>
      </c>
      <c r="K57">
        <v>57</v>
      </c>
      <c r="L57">
        <v>53</v>
      </c>
      <c r="M57" t="s">
        <v>723</v>
      </c>
      <c r="N57">
        <v>56</v>
      </c>
      <c r="O57">
        <v>51</v>
      </c>
    </row>
    <row r="58" spans="2:15" x14ac:dyDescent="0.3">
      <c r="B58">
        <v>1010</v>
      </c>
      <c r="C58" s="15">
        <v>45044</v>
      </c>
      <c r="D58">
        <v>2</v>
      </c>
      <c r="E58">
        <v>105</v>
      </c>
      <c r="F58">
        <v>168</v>
      </c>
      <c r="G58" t="s">
        <v>724</v>
      </c>
      <c r="H58">
        <v>54</v>
      </c>
      <c r="I58">
        <v>52</v>
      </c>
      <c r="J58" t="s">
        <v>725</v>
      </c>
      <c r="K58">
        <v>57</v>
      </c>
      <c r="L58">
        <v>53</v>
      </c>
      <c r="M58" t="s">
        <v>726</v>
      </c>
      <c r="N58">
        <v>57</v>
      </c>
      <c r="O58">
        <v>54</v>
      </c>
    </row>
    <row r="59" spans="2:15" x14ac:dyDescent="0.3">
      <c r="B59">
        <v>1011</v>
      </c>
      <c r="C59" s="15">
        <v>45045</v>
      </c>
      <c r="D59">
        <v>2</v>
      </c>
      <c r="E59">
        <v>105</v>
      </c>
      <c r="F59">
        <v>224</v>
      </c>
      <c r="G59" t="s">
        <v>727</v>
      </c>
      <c r="H59">
        <v>78</v>
      </c>
      <c r="I59">
        <v>70</v>
      </c>
      <c r="J59" t="s">
        <v>728</v>
      </c>
      <c r="K59">
        <v>73</v>
      </c>
      <c r="L59">
        <v>68</v>
      </c>
      <c r="M59" t="s">
        <v>729</v>
      </c>
      <c r="N59">
        <v>73</v>
      </c>
      <c r="O59">
        <v>66</v>
      </c>
    </row>
    <row r="60" spans="2:15" x14ac:dyDescent="0.3">
      <c r="B60">
        <v>1012</v>
      </c>
      <c r="C60" s="15">
        <v>45046</v>
      </c>
      <c r="D60">
        <v>2</v>
      </c>
      <c r="E60">
        <v>105</v>
      </c>
      <c r="F60">
        <v>86</v>
      </c>
      <c r="G60" t="s">
        <v>730</v>
      </c>
      <c r="H60">
        <v>27</v>
      </c>
      <c r="I60">
        <v>25</v>
      </c>
      <c r="J60" t="s">
        <v>731</v>
      </c>
      <c r="K60">
        <v>28</v>
      </c>
      <c r="L60">
        <v>26</v>
      </c>
      <c r="M60" t="s">
        <v>732</v>
      </c>
      <c r="N60">
        <v>31</v>
      </c>
      <c r="O60">
        <v>29</v>
      </c>
    </row>
    <row r="61" spans="2:15" x14ac:dyDescent="0.3">
      <c r="B61">
        <v>1013</v>
      </c>
      <c r="C61" s="15">
        <v>45047</v>
      </c>
      <c r="D61">
        <v>2</v>
      </c>
      <c r="E61">
        <v>105</v>
      </c>
      <c r="F61">
        <v>87</v>
      </c>
      <c r="G61" t="s">
        <v>733</v>
      </c>
      <c r="H61">
        <v>27</v>
      </c>
      <c r="I61">
        <v>26</v>
      </c>
      <c r="J61" t="s">
        <v>734</v>
      </c>
      <c r="K61">
        <v>29</v>
      </c>
      <c r="L61">
        <v>28</v>
      </c>
      <c r="M61" t="s">
        <v>735</v>
      </c>
      <c r="N61">
        <v>31</v>
      </c>
      <c r="O61">
        <v>29</v>
      </c>
    </row>
    <row r="62" spans="2:15" x14ac:dyDescent="0.3">
      <c r="B62">
        <v>1014</v>
      </c>
      <c r="C62" s="15">
        <v>45048</v>
      </c>
      <c r="D62">
        <v>2</v>
      </c>
      <c r="E62">
        <v>105</v>
      </c>
      <c r="F62">
        <v>209</v>
      </c>
      <c r="G62" t="s">
        <v>736</v>
      </c>
      <c r="H62">
        <v>69</v>
      </c>
      <c r="I62">
        <v>67</v>
      </c>
      <c r="J62" t="s">
        <v>737</v>
      </c>
      <c r="K62">
        <v>71</v>
      </c>
      <c r="L62">
        <v>70</v>
      </c>
      <c r="M62" t="s">
        <v>738</v>
      </c>
      <c r="N62">
        <v>69</v>
      </c>
      <c r="O62">
        <v>67</v>
      </c>
    </row>
    <row r="63" spans="2:15" x14ac:dyDescent="0.3">
      <c r="B63">
        <v>1015</v>
      </c>
      <c r="C63" s="15">
        <v>45049</v>
      </c>
      <c r="D63">
        <v>2</v>
      </c>
      <c r="E63">
        <v>105</v>
      </c>
      <c r="F63">
        <v>196</v>
      </c>
      <c r="G63" t="s">
        <v>186</v>
      </c>
      <c r="H63">
        <v>0</v>
      </c>
      <c r="I63">
        <v>0</v>
      </c>
      <c r="J63" t="s">
        <v>739</v>
      </c>
      <c r="K63">
        <v>101</v>
      </c>
      <c r="L63">
        <v>91</v>
      </c>
      <c r="M63" t="s">
        <v>740</v>
      </c>
      <c r="N63">
        <v>95</v>
      </c>
      <c r="O63">
        <v>87</v>
      </c>
    </row>
    <row r="64" spans="2:15" x14ac:dyDescent="0.3">
      <c r="B64">
        <v>1016</v>
      </c>
      <c r="C64" s="15">
        <v>45050</v>
      </c>
      <c r="D64">
        <v>2</v>
      </c>
      <c r="E64">
        <v>105</v>
      </c>
      <c r="F64">
        <v>213</v>
      </c>
      <c r="G64" t="s">
        <v>741</v>
      </c>
      <c r="H64">
        <v>69</v>
      </c>
      <c r="I64">
        <v>68</v>
      </c>
      <c r="J64" t="s">
        <v>742</v>
      </c>
      <c r="K64">
        <v>68</v>
      </c>
      <c r="L64">
        <v>67</v>
      </c>
      <c r="M64" t="s">
        <v>743</v>
      </c>
      <c r="N64">
        <v>76</v>
      </c>
      <c r="O64">
        <v>73</v>
      </c>
    </row>
    <row r="65" spans="2:15" x14ac:dyDescent="0.3">
      <c r="B65">
        <v>1017</v>
      </c>
      <c r="C65" s="15">
        <v>45051</v>
      </c>
      <c r="D65">
        <v>2</v>
      </c>
      <c r="E65">
        <v>105</v>
      </c>
      <c r="F65">
        <v>198</v>
      </c>
      <c r="G65" t="s">
        <v>744</v>
      </c>
      <c r="H65">
        <v>66</v>
      </c>
      <c r="I65">
        <v>62</v>
      </c>
      <c r="J65" t="s">
        <v>745</v>
      </c>
      <c r="K65">
        <v>64</v>
      </c>
      <c r="L65">
        <v>60</v>
      </c>
      <c r="M65" t="s">
        <v>746</v>
      </c>
      <c r="N65">
        <v>68</v>
      </c>
      <c r="O65">
        <v>64</v>
      </c>
    </row>
    <row r="66" spans="2:15" x14ac:dyDescent="0.3">
      <c r="B66">
        <v>1018</v>
      </c>
      <c r="C66" s="15">
        <v>45023</v>
      </c>
      <c r="D66">
        <v>3</v>
      </c>
      <c r="E66">
        <v>105</v>
      </c>
      <c r="F66">
        <v>166</v>
      </c>
      <c r="G66" t="s">
        <v>747</v>
      </c>
      <c r="H66">
        <v>54</v>
      </c>
      <c r="I66">
        <v>52</v>
      </c>
      <c r="J66" t="s">
        <v>748</v>
      </c>
      <c r="K66">
        <v>53</v>
      </c>
      <c r="L66">
        <v>49</v>
      </c>
      <c r="M66" t="s">
        <v>749</v>
      </c>
      <c r="N66">
        <v>59</v>
      </c>
      <c r="O66">
        <v>55</v>
      </c>
    </row>
    <row r="67" spans="2:15" x14ac:dyDescent="0.3">
      <c r="B67">
        <v>1019</v>
      </c>
      <c r="C67" s="15">
        <v>45024</v>
      </c>
      <c r="D67">
        <v>3</v>
      </c>
      <c r="E67">
        <v>105</v>
      </c>
      <c r="F67">
        <v>144</v>
      </c>
      <c r="G67" t="s">
        <v>750</v>
      </c>
      <c r="H67">
        <v>47</v>
      </c>
      <c r="I67">
        <v>43</v>
      </c>
      <c r="J67" t="s">
        <v>751</v>
      </c>
      <c r="K67">
        <v>48</v>
      </c>
      <c r="L67">
        <v>43</v>
      </c>
      <c r="M67" t="s">
        <v>752</v>
      </c>
      <c r="N67">
        <v>49</v>
      </c>
      <c r="O67">
        <v>44</v>
      </c>
    </row>
    <row r="68" spans="2:15" x14ac:dyDescent="0.3">
      <c r="B68">
        <v>1020</v>
      </c>
      <c r="C68" s="15">
        <v>45025</v>
      </c>
      <c r="D68">
        <v>3</v>
      </c>
      <c r="E68">
        <v>105</v>
      </c>
      <c r="F68">
        <v>0</v>
      </c>
      <c r="G68" t="s">
        <v>186</v>
      </c>
      <c r="H68">
        <v>0</v>
      </c>
      <c r="I68">
        <v>0</v>
      </c>
      <c r="J68" t="s">
        <v>186</v>
      </c>
      <c r="K68">
        <v>0</v>
      </c>
      <c r="L68">
        <v>0</v>
      </c>
      <c r="M68" t="s">
        <v>186</v>
      </c>
      <c r="N68">
        <v>0</v>
      </c>
      <c r="O68">
        <v>0</v>
      </c>
    </row>
    <row r="69" spans="2:15" x14ac:dyDescent="0.3">
      <c r="B69">
        <v>1021</v>
      </c>
      <c r="C69" s="15">
        <v>45026</v>
      </c>
      <c r="D69">
        <v>3</v>
      </c>
      <c r="E69">
        <v>105</v>
      </c>
      <c r="F69">
        <v>0</v>
      </c>
      <c r="G69" t="s">
        <v>186</v>
      </c>
      <c r="H69">
        <v>0</v>
      </c>
      <c r="I69">
        <v>0</v>
      </c>
      <c r="J69" t="s">
        <v>186</v>
      </c>
      <c r="K69">
        <v>0</v>
      </c>
      <c r="L69">
        <v>0</v>
      </c>
      <c r="M69" t="s">
        <v>186</v>
      </c>
      <c r="N69">
        <v>0</v>
      </c>
      <c r="O69">
        <v>0</v>
      </c>
    </row>
    <row r="70" spans="2:15" x14ac:dyDescent="0.3">
      <c r="B70">
        <v>1022</v>
      </c>
      <c r="C70" s="15">
        <v>45027</v>
      </c>
      <c r="D70">
        <v>3</v>
      </c>
      <c r="E70">
        <v>105</v>
      </c>
      <c r="F70">
        <v>194</v>
      </c>
      <c r="G70" t="s">
        <v>753</v>
      </c>
      <c r="H70">
        <v>64</v>
      </c>
      <c r="I70">
        <v>58</v>
      </c>
      <c r="J70" t="s">
        <v>754</v>
      </c>
      <c r="K70">
        <v>64</v>
      </c>
      <c r="L70">
        <v>58</v>
      </c>
      <c r="M70" t="s">
        <v>755</v>
      </c>
      <c r="N70">
        <v>66</v>
      </c>
      <c r="O70">
        <v>60</v>
      </c>
    </row>
    <row r="71" spans="2:15" x14ac:dyDescent="0.3">
      <c r="B71">
        <v>1023</v>
      </c>
      <c r="C71" s="15">
        <v>45028</v>
      </c>
      <c r="D71">
        <v>3</v>
      </c>
      <c r="E71">
        <v>105</v>
      </c>
      <c r="F71">
        <v>150</v>
      </c>
      <c r="G71" t="s">
        <v>756</v>
      </c>
      <c r="H71">
        <v>52</v>
      </c>
      <c r="I71">
        <v>49</v>
      </c>
      <c r="J71" t="s">
        <v>757</v>
      </c>
      <c r="K71">
        <v>52</v>
      </c>
      <c r="L71">
        <v>49</v>
      </c>
      <c r="M71" t="s">
        <v>758</v>
      </c>
      <c r="N71">
        <v>46</v>
      </c>
      <c r="O71">
        <v>44</v>
      </c>
    </row>
    <row r="72" spans="2:15" x14ac:dyDescent="0.3">
      <c r="B72">
        <v>1024</v>
      </c>
      <c r="C72" s="15">
        <v>45029</v>
      </c>
      <c r="D72">
        <v>3</v>
      </c>
      <c r="E72">
        <v>105</v>
      </c>
      <c r="F72">
        <v>152</v>
      </c>
      <c r="G72" t="s">
        <v>759</v>
      </c>
      <c r="H72">
        <v>50</v>
      </c>
      <c r="I72">
        <v>47</v>
      </c>
      <c r="J72" t="s">
        <v>760</v>
      </c>
      <c r="K72">
        <v>48</v>
      </c>
      <c r="L72">
        <v>45</v>
      </c>
      <c r="M72" t="s">
        <v>761</v>
      </c>
      <c r="N72">
        <v>54</v>
      </c>
      <c r="O72">
        <v>50</v>
      </c>
    </row>
    <row r="73" spans="2:15" x14ac:dyDescent="0.3">
      <c r="B73">
        <v>1025</v>
      </c>
      <c r="C73" s="15">
        <v>45030</v>
      </c>
      <c r="D73">
        <v>3</v>
      </c>
      <c r="E73">
        <v>105</v>
      </c>
      <c r="F73">
        <v>150</v>
      </c>
      <c r="G73" t="s">
        <v>762</v>
      </c>
      <c r="H73">
        <v>73</v>
      </c>
      <c r="I73">
        <v>70</v>
      </c>
      <c r="J73" t="s">
        <v>186</v>
      </c>
      <c r="K73">
        <v>0</v>
      </c>
      <c r="L73">
        <v>0</v>
      </c>
      <c r="M73" t="s">
        <v>763</v>
      </c>
      <c r="N73">
        <v>77</v>
      </c>
      <c r="O73">
        <v>73</v>
      </c>
    </row>
    <row r="74" spans="2:15" x14ac:dyDescent="0.3">
      <c r="B74">
        <v>1026</v>
      </c>
      <c r="C74" s="15">
        <v>45031</v>
      </c>
      <c r="D74">
        <v>3</v>
      </c>
      <c r="E74">
        <v>105</v>
      </c>
      <c r="F74">
        <v>157</v>
      </c>
      <c r="G74" t="s">
        <v>764</v>
      </c>
      <c r="H74">
        <v>53</v>
      </c>
      <c r="I74">
        <v>48</v>
      </c>
      <c r="J74" t="s">
        <v>765</v>
      </c>
      <c r="K74">
        <v>54</v>
      </c>
      <c r="L74">
        <v>50</v>
      </c>
      <c r="M74" t="s">
        <v>766</v>
      </c>
      <c r="N74">
        <v>50</v>
      </c>
      <c r="O74">
        <v>47</v>
      </c>
    </row>
    <row r="75" spans="2:15" x14ac:dyDescent="0.3">
      <c r="B75">
        <v>1027</v>
      </c>
      <c r="C75" s="15">
        <v>45032</v>
      </c>
      <c r="D75">
        <v>3</v>
      </c>
      <c r="E75">
        <v>105</v>
      </c>
      <c r="F75">
        <v>0</v>
      </c>
      <c r="G75" t="s">
        <v>186</v>
      </c>
      <c r="H75">
        <v>0</v>
      </c>
      <c r="I75">
        <v>0</v>
      </c>
      <c r="J75" t="s">
        <v>186</v>
      </c>
      <c r="K75">
        <v>0</v>
      </c>
      <c r="L75">
        <v>0</v>
      </c>
      <c r="M75" t="s">
        <v>186</v>
      </c>
      <c r="N75">
        <v>0</v>
      </c>
      <c r="O75">
        <v>0</v>
      </c>
    </row>
    <row r="76" spans="2:15" x14ac:dyDescent="0.3">
      <c r="B76">
        <v>1028</v>
      </c>
      <c r="C76" s="15">
        <v>45033</v>
      </c>
      <c r="D76">
        <v>3</v>
      </c>
      <c r="E76">
        <v>105</v>
      </c>
      <c r="F76">
        <v>0</v>
      </c>
      <c r="G76" t="s">
        <v>186</v>
      </c>
      <c r="H76">
        <v>0</v>
      </c>
      <c r="I76">
        <v>0</v>
      </c>
      <c r="J76" t="s">
        <v>186</v>
      </c>
      <c r="K76">
        <v>0</v>
      </c>
      <c r="L76">
        <v>0</v>
      </c>
      <c r="M76" t="s">
        <v>186</v>
      </c>
      <c r="N76">
        <v>0</v>
      </c>
      <c r="O76">
        <v>0</v>
      </c>
    </row>
    <row r="77" spans="2:15" x14ac:dyDescent="0.3">
      <c r="B77">
        <v>1029</v>
      </c>
      <c r="C77" s="15">
        <v>45034</v>
      </c>
      <c r="D77">
        <v>3</v>
      </c>
      <c r="E77">
        <v>105</v>
      </c>
      <c r="F77">
        <v>139</v>
      </c>
      <c r="G77" t="s">
        <v>767</v>
      </c>
      <c r="H77">
        <v>47</v>
      </c>
      <c r="I77">
        <v>44</v>
      </c>
      <c r="J77" t="s">
        <v>768</v>
      </c>
      <c r="K77">
        <v>48</v>
      </c>
      <c r="L77">
        <v>45</v>
      </c>
      <c r="M77" t="s">
        <v>769</v>
      </c>
      <c r="N77">
        <v>44</v>
      </c>
      <c r="O77">
        <v>41</v>
      </c>
    </row>
    <row r="78" spans="2:15" x14ac:dyDescent="0.3">
      <c r="B78">
        <v>1030</v>
      </c>
      <c r="C78" s="15">
        <v>45035</v>
      </c>
      <c r="D78">
        <v>3</v>
      </c>
      <c r="E78">
        <v>105</v>
      </c>
      <c r="F78">
        <v>183</v>
      </c>
      <c r="G78" t="s">
        <v>770</v>
      </c>
      <c r="H78">
        <v>61</v>
      </c>
      <c r="I78">
        <v>57</v>
      </c>
      <c r="J78" t="s">
        <v>771</v>
      </c>
      <c r="K78">
        <v>57</v>
      </c>
      <c r="L78">
        <v>55</v>
      </c>
      <c r="M78" t="s">
        <v>772</v>
      </c>
      <c r="N78">
        <v>65</v>
      </c>
      <c r="O78">
        <v>61</v>
      </c>
    </row>
    <row r="79" spans="2:15" x14ac:dyDescent="0.3">
      <c r="B79">
        <v>1031</v>
      </c>
      <c r="C79" s="15">
        <v>45036</v>
      </c>
      <c r="D79">
        <v>3</v>
      </c>
      <c r="E79">
        <v>105</v>
      </c>
      <c r="F79">
        <v>160</v>
      </c>
      <c r="G79" t="s">
        <v>773</v>
      </c>
      <c r="H79">
        <v>53</v>
      </c>
      <c r="I79">
        <v>50</v>
      </c>
      <c r="J79" t="s">
        <v>774</v>
      </c>
      <c r="K79">
        <v>52</v>
      </c>
      <c r="L79">
        <v>50</v>
      </c>
      <c r="M79" t="s">
        <v>775</v>
      </c>
      <c r="N79">
        <v>55</v>
      </c>
      <c r="O79">
        <v>52</v>
      </c>
    </row>
    <row r="80" spans="2:15" x14ac:dyDescent="0.3">
      <c r="B80">
        <v>1032</v>
      </c>
      <c r="C80" s="15">
        <v>45037</v>
      </c>
      <c r="D80">
        <v>3</v>
      </c>
      <c r="E80">
        <v>105</v>
      </c>
      <c r="F80">
        <v>162</v>
      </c>
      <c r="G80" t="s">
        <v>776</v>
      </c>
      <c r="H80">
        <v>55</v>
      </c>
      <c r="I80">
        <v>53</v>
      </c>
      <c r="J80" t="s">
        <v>777</v>
      </c>
      <c r="K80">
        <v>56</v>
      </c>
      <c r="L80">
        <v>53</v>
      </c>
      <c r="M80" t="s">
        <v>778</v>
      </c>
      <c r="N80">
        <v>51</v>
      </c>
      <c r="O80">
        <v>48</v>
      </c>
    </row>
    <row r="81" spans="2:15" x14ac:dyDescent="0.3">
      <c r="B81">
        <v>1033</v>
      </c>
      <c r="C81" s="15">
        <v>45038</v>
      </c>
      <c r="D81">
        <v>3</v>
      </c>
      <c r="E81">
        <v>105</v>
      </c>
      <c r="F81">
        <v>176</v>
      </c>
      <c r="G81" t="s">
        <v>779</v>
      </c>
      <c r="H81">
        <v>59</v>
      </c>
      <c r="I81">
        <v>58</v>
      </c>
      <c r="J81" t="s">
        <v>780</v>
      </c>
      <c r="K81">
        <v>59</v>
      </c>
      <c r="L81">
        <v>58</v>
      </c>
      <c r="M81" t="s">
        <v>781</v>
      </c>
      <c r="N81">
        <v>58</v>
      </c>
      <c r="O81">
        <v>57</v>
      </c>
    </row>
    <row r="82" spans="2:15" x14ac:dyDescent="0.3">
      <c r="B82">
        <v>1034</v>
      </c>
      <c r="C82" s="15">
        <v>45039</v>
      </c>
      <c r="D82">
        <v>3</v>
      </c>
      <c r="E82">
        <v>105</v>
      </c>
      <c r="F82">
        <v>0</v>
      </c>
      <c r="G82" t="s">
        <v>186</v>
      </c>
      <c r="H82">
        <v>0</v>
      </c>
      <c r="I82">
        <v>0</v>
      </c>
      <c r="J82" t="s">
        <v>186</v>
      </c>
      <c r="K82">
        <v>0</v>
      </c>
      <c r="L82">
        <v>0</v>
      </c>
      <c r="M82" t="s">
        <v>186</v>
      </c>
      <c r="N82">
        <v>0</v>
      </c>
      <c r="O82">
        <v>0</v>
      </c>
    </row>
    <row r="83" spans="2:15" x14ac:dyDescent="0.3">
      <c r="B83">
        <v>1035</v>
      </c>
      <c r="C83" s="15">
        <v>45040</v>
      </c>
      <c r="D83">
        <v>3</v>
      </c>
      <c r="E83">
        <v>105</v>
      </c>
      <c r="F83">
        <v>0</v>
      </c>
      <c r="G83" t="s">
        <v>186</v>
      </c>
      <c r="H83">
        <v>0</v>
      </c>
      <c r="I83">
        <v>0</v>
      </c>
      <c r="J83" t="s">
        <v>186</v>
      </c>
      <c r="K83">
        <v>0</v>
      </c>
      <c r="L83">
        <v>0</v>
      </c>
      <c r="M83" t="s">
        <v>186</v>
      </c>
      <c r="N83">
        <v>0</v>
      </c>
      <c r="O83">
        <v>0</v>
      </c>
    </row>
    <row r="84" spans="2:15" x14ac:dyDescent="0.3">
      <c r="B84">
        <v>1036</v>
      </c>
      <c r="C84" s="15">
        <v>45041</v>
      </c>
      <c r="D84">
        <v>3</v>
      </c>
      <c r="E84">
        <v>105</v>
      </c>
      <c r="F84">
        <v>139</v>
      </c>
      <c r="G84" t="s">
        <v>782</v>
      </c>
      <c r="H84">
        <v>47</v>
      </c>
      <c r="I84">
        <v>44</v>
      </c>
      <c r="J84" t="s">
        <v>783</v>
      </c>
      <c r="K84">
        <v>47</v>
      </c>
      <c r="L84">
        <v>44</v>
      </c>
      <c r="M84" t="s">
        <v>784</v>
      </c>
      <c r="N84">
        <v>45</v>
      </c>
      <c r="O84">
        <v>42</v>
      </c>
    </row>
    <row r="85" spans="2:15" x14ac:dyDescent="0.3">
      <c r="B85">
        <v>1037</v>
      </c>
      <c r="C85" s="15">
        <v>45042</v>
      </c>
      <c r="D85">
        <v>3</v>
      </c>
      <c r="E85">
        <v>105</v>
      </c>
      <c r="F85">
        <v>191</v>
      </c>
      <c r="G85" t="s">
        <v>785</v>
      </c>
      <c r="H85">
        <v>64</v>
      </c>
      <c r="I85">
        <v>62</v>
      </c>
      <c r="J85" t="s">
        <v>786</v>
      </c>
      <c r="K85">
        <v>66</v>
      </c>
      <c r="L85">
        <v>63</v>
      </c>
      <c r="M85" t="s">
        <v>787</v>
      </c>
      <c r="N85">
        <v>61</v>
      </c>
      <c r="O85">
        <v>58</v>
      </c>
    </row>
    <row r="86" spans="2:15" x14ac:dyDescent="0.3">
      <c r="B86">
        <v>1038</v>
      </c>
      <c r="C86" s="15">
        <v>45043</v>
      </c>
      <c r="D86">
        <v>3</v>
      </c>
      <c r="E86">
        <v>105</v>
      </c>
      <c r="F86">
        <v>181</v>
      </c>
      <c r="G86" t="s">
        <v>788</v>
      </c>
      <c r="H86">
        <v>60</v>
      </c>
      <c r="I86">
        <v>57</v>
      </c>
      <c r="J86" t="s">
        <v>789</v>
      </c>
      <c r="K86">
        <v>60</v>
      </c>
      <c r="L86">
        <v>59</v>
      </c>
      <c r="M86" t="s">
        <v>790</v>
      </c>
      <c r="N86">
        <v>61</v>
      </c>
      <c r="O86">
        <v>60</v>
      </c>
    </row>
    <row r="87" spans="2:15" x14ac:dyDescent="0.3">
      <c r="B87">
        <v>1039</v>
      </c>
      <c r="C87" s="15">
        <v>45044</v>
      </c>
      <c r="D87">
        <v>3</v>
      </c>
      <c r="E87">
        <v>105</v>
      </c>
      <c r="F87">
        <v>192</v>
      </c>
      <c r="G87" t="s">
        <v>791</v>
      </c>
      <c r="H87">
        <v>65</v>
      </c>
      <c r="I87">
        <v>62</v>
      </c>
      <c r="J87" t="s">
        <v>792</v>
      </c>
      <c r="K87">
        <v>61</v>
      </c>
      <c r="L87">
        <v>60</v>
      </c>
      <c r="M87" t="s">
        <v>793</v>
      </c>
      <c r="N87">
        <v>66</v>
      </c>
      <c r="O87">
        <v>63</v>
      </c>
    </row>
    <row r="88" spans="2:15" x14ac:dyDescent="0.3">
      <c r="B88">
        <v>1040</v>
      </c>
      <c r="C88" s="15">
        <v>45045</v>
      </c>
      <c r="D88">
        <v>3</v>
      </c>
      <c r="E88">
        <v>105</v>
      </c>
      <c r="F88">
        <v>134</v>
      </c>
      <c r="G88" t="s">
        <v>794</v>
      </c>
      <c r="H88">
        <v>70</v>
      </c>
      <c r="I88">
        <v>68</v>
      </c>
      <c r="J88" t="s">
        <v>186</v>
      </c>
      <c r="K88">
        <v>0</v>
      </c>
      <c r="L88">
        <v>0</v>
      </c>
      <c r="M88" t="s">
        <v>795</v>
      </c>
      <c r="N88">
        <v>64</v>
      </c>
      <c r="O88">
        <v>60</v>
      </c>
    </row>
    <row r="89" spans="2:15" x14ac:dyDescent="0.3">
      <c r="B89">
        <v>1041</v>
      </c>
      <c r="C89" s="15">
        <v>45046</v>
      </c>
      <c r="D89">
        <v>3</v>
      </c>
      <c r="E89">
        <v>105</v>
      </c>
      <c r="F89">
        <v>0</v>
      </c>
      <c r="G89" t="s">
        <v>186</v>
      </c>
      <c r="H89">
        <v>0</v>
      </c>
      <c r="I89">
        <v>0</v>
      </c>
      <c r="J89" t="s">
        <v>186</v>
      </c>
      <c r="K89">
        <v>0</v>
      </c>
      <c r="L89">
        <v>0</v>
      </c>
      <c r="M89" t="s">
        <v>186</v>
      </c>
      <c r="N89">
        <v>0</v>
      </c>
      <c r="O89">
        <v>0</v>
      </c>
    </row>
    <row r="90" spans="2:15" x14ac:dyDescent="0.3">
      <c r="B90">
        <v>1042</v>
      </c>
      <c r="C90" s="15">
        <v>45047</v>
      </c>
      <c r="D90">
        <v>3</v>
      </c>
      <c r="E90">
        <v>105</v>
      </c>
      <c r="F90">
        <v>0</v>
      </c>
      <c r="G90" t="s">
        <v>186</v>
      </c>
      <c r="H90">
        <v>0</v>
      </c>
      <c r="I90">
        <v>0</v>
      </c>
      <c r="J90" t="s">
        <v>186</v>
      </c>
      <c r="K90">
        <v>0</v>
      </c>
      <c r="L90">
        <v>0</v>
      </c>
      <c r="M90" t="s">
        <v>186</v>
      </c>
      <c r="N90">
        <v>0</v>
      </c>
      <c r="O90">
        <v>0</v>
      </c>
    </row>
    <row r="91" spans="2:15" x14ac:dyDescent="0.3">
      <c r="B91">
        <v>1043</v>
      </c>
      <c r="C91" s="15">
        <v>45048</v>
      </c>
      <c r="D91">
        <v>3</v>
      </c>
      <c r="E91">
        <v>105</v>
      </c>
      <c r="F91">
        <v>192</v>
      </c>
      <c r="G91" t="s">
        <v>796</v>
      </c>
      <c r="H91">
        <v>60</v>
      </c>
      <c r="I91">
        <v>58</v>
      </c>
      <c r="J91" t="s">
        <v>797</v>
      </c>
      <c r="K91">
        <v>67</v>
      </c>
      <c r="L91">
        <v>65</v>
      </c>
      <c r="M91" t="s">
        <v>798</v>
      </c>
      <c r="N91">
        <v>65</v>
      </c>
      <c r="O91">
        <v>62</v>
      </c>
    </row>
    <row r="92" spans="2:15" x14ac:dyDescent="0.3">
      <c r="B92">
        <v>1044</v>
      </c>
      <c r="C92" s="15">
        <v>45049</v>
      </c>
      <c r="D92">
        <v>3</v>
      </c>
      <c r="E92">
        <v>105</v>
      </c>
      <c r="F92">
        <v>158</v>
      </c>
      <c r="G92" t="s">
        <v>799</v>
      </c>
      <c r="H92">
        <v>53</v>
      </c>
      <c r="I92">
        <v>51</v>
      </c>
      <c r="J92" t="s">
        <v>800</v>
      </c>
      <c r="K92">
        <v>51</v>
      </c>
      <c r="L92">
        <v>48</v>
      </c>
      <c r="M92" t="s">
        <v>801</v>
      </c>
      <c r="N92">
        <v>54</v>
      </c>
      <c r="O92">
        <v>52</v>
      </c>
    </row>
    <row r="93" spans="2:15" x14ac:dyDescent="0.3">
      <c r="B93">
        <v>1045</v>
      </c>
      <c r="C93" s="15">
        <v>45050</v>
      </c>
      <c r="D93">
        <v>3</v>
      </c>
      <c r="E93">
        <v>105</v>
      </c>
      <c r="F93">
        <v>147</v>
      </c>
      <c r="G93" t="s">
        <v>186</v>
      </c>
      <c r="H93">
        <v>0</v>
      </c>
      <c r="I93">
        <v>0</v>
      </c>
      <c r="J93" t="s">
        <v>802</v>
      </c>
      <c r="K93">
        <v>74</v>
      </c>
      <c r="L93">
        <v>71</v>
      </c>
      <c r="M93" t="s">
        <v>803</v>
      </c>
      <c r="N93">
        <v>73</v>
      </c>
      <c r="O93">
        <v>70</v>
      </c>
    </row>
    <row r="94" spans="2:15" x14ac:dyDescent="0.3">
      <c r="B94">
        <v>1046</v>
      </c>
      <c r="C94" s="15">
        <v>45051</v>
      </c>
      <c r="D94">
        <v>3</v>
      </c>
      <c r="E94">
        <v>105</v>
      </c>
      <c r="F94">
        <v>140</v>
      </c>
      <c r="G94" t="s">
        <v>804</v>
      </c>
      <c r="H94">
        <v>48</v>
      </c>
      <c r="I94">
        <v>46</v>
      </c>
      <c r="J94" t="s">
        <v>805</v>
      </c>
      <c r="K94">
        <v>49</v>
      </c>
      <c r="L94">
        <v>47</v>
      </c>
      <c r="M94" t="s">
        <v>806</v>
      </c>
      <c r="N94">
        <v>43</v>
      </c>
      <c r="O94">
        <v>42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D33A-4422-4605-B970-F4A9FCE3D4DA}">
  <dimension ref="A1:D15"/>
  <sheetViews>
    <sheetView workbookViewId="0">
      <selection activeCell="D16" sqref="D16"/>
    </sheetView>
  </sheetViews>
  <sheetFormatPr defaultRowHeight="14.4" x14ac:dyDescent="0.3"/>
  <cols>
    <col min="1" max="1" width="15.5546875" customWidth="1"/>
    <col min="2" max="2" width="12.21875" bestFit="1" customWidth="1"/>
    <col min="4" max="4" width="80.88671875" bestFit="1" customWidth="1"/>
  </cols>
  <sheetData>
    <row r="1" spans="1:4" s="2" customFormat="1" x14ac:dyDescent="0.3">
      <c r="A1" s="2" t="s">
        <v>811</v>
      </c>
    </row>
    <row r="2" spans="1:4" x14ac:dyDescent="0.3">
      <c r="A2" t="s">
        <v>813</v>
      </c>
      <c r="B2" s="17" t="s">
        <v>149</v>
      </c>
    </row>
    <row r="3" spans="1:4" x14ac:dyDescent="0.3">
      <c r="A3" t="s">
        <v>812</v>
      </c>
      <c r="B3" s="17">
        <v>2</v>
      </c>
    </row>
    <row r="4" spans="1:4" x14ac:dyDescent="0.3">
      <c r="A4" t="s">
        <v>814</v>
      </c>
      <c r="B4" s="17" t="s">
        <v>815</v>
      </c>
    </row>
    <row r="7" spans="1:4" x14ac:dyDescent="0.3">
      <c r="B7">
        <v>1</v>
      </c>
      <c r="D7" t="s">
        <v>820</v>
      </c>
    </row>
    <row r="9" spans="1:4" x14ac:dyDescent="0.3">
      <c r="B9">
        <v>2</v>
      </c>
      <c r="D9" t="s">
        <v>823</v>
      </c>
    </row>
    <row r="11" spans="1:4" x14ac:dyDescent="0.3">
      <c r="B11">
        <v>3</v>
      </c>
      <c r="D11" t="s">
        <v>831</v>
      </c>
    </row>
    <row r="13" spans="1:4" x14ac:dyDescent="0.3">
      <c r="B13">
        <v>4</v>
      </c>
      <c r="D13" t="s">
        <v>833</v>
      </c>
    </row>
    <row r="15" spans="1:4" x14ac:dyDescent="0.3">
      <c r="B15">
        <v>5</v>
      </c>
      <c r="D15" t="s">
        <v>838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0D65F-80D2-4160-B5A2-A37876191920}">
  <dimension ref="A1:G13"/>
  <sheetViews>
    <sheetView workbookViewId="0">
      <selection activeCell="G7" sqref="G7"/>
    </sheetView>
  </sheetViews>
  <sheetFormatPr defaultRowHeight="14.4" x14ac:dyDescent="0.3"/>
  <cols>
    <col min="1" max="1" width="13.88671875" bestFit="1" customWidth="1"/>
    <col min="2" max="2" width="27.109375" bestFit="1" customWidth="1"/>
    <col min="7" max="7" width="78" bestFit="1" customWidth="1"/>
  </cols>
  <sheetData>
    <row r="1" spans="1:7" x14ac:dyDescent="0.3">
      <c r="A1" s="18" t="s">
        <v>169</v>
      </c>
      <c r="B1" t="s">
        <v>822</v>
      </c>
    </row>
    <row r="2" spans="1:7" x14ac:dyDescent="0.3">
      <c r="A2" s="18" t="s">
        <v>190</v>
      </c>
      <c r="B2" t="s">
        <v>822</v>
      </c>
    </row>
    <row r="3" spans="1:7" x14ac:dyDescent="0.3">
      <c r="A3" s="18" t="s">
        <v>191</v>
      </c>
      <c r="B3" s="17">
        <v>119</v>
      </c>
      <c r="F3" t="s">
        <v>824</v>
      </c>
      <c r="G3" t="s">
        <v>820</v>
      </c>
    </row>
    <row r="5" spans="1:7" ht="43.2" x14ac:dyDescent="0.3">
      <c r="A5" s="18" t="s">
        <v>818</v>
      </c>
      <c r="B5" t="s">
        <v>819</v>
      </c>
      <c r="F5" t="s">
        <v>825</v>
      </c>
      <c r="G5" s="7" t="s">
        <v>826</v>
      </c>
    </row>
    <row r="6" spans="1:7" x14ac:dyDescent="0.3">
      <c r="A6" s="17">
        <v>0</v>
      </c>
      <c r="B6" s="19">
        <v>9382.3999999999942</v>
      </c>
    </row>
    <row r="7" spans="1:7" x14ac:dyDescent="0.3">
      <c r="A7" s="17">
        <v>9</v>
      </c>
      <c r="B7" s="19">
        <v>1312</v>
      </c>
    </row>
    <row r="8" spans="1:7" x14ac:dyDescent="0.3">
      <c r="A8" s="17">
        <v>70</v>
      </c>
      <c r="B8" s="19">
        <v>-54.400000000001455</v>
      </c>
    </row>
    <row r="9" spans="1:7" x14ac:dyDescent="0.3">
      <c r="A9" s="17">
        <v>87</v>
      </c>
      <c r="B9" s="19">
        <v>-1142.4000000000015</v>
      </c>
    </row>
    <row r="10" spans="1:7" x14ac:dyDescent="0.3">
      <c r="A10" s="17">
        <v>88</v>
      </c>
      <c r="B10" s="19">
        <v>-1168</v>
      </c>
    </row>
    <row r="11" spans="1:7" x14ac:dyDescent="0.3">
      <c r="A11" s="17">
        <v>89</v>
      </c>
      <c r="B11" s="19">
        <v>-860.79999999999927</v>
      </c>
    </row>
    <row r="12" spans="1:7" x14ac:dyDescent="0.3">
      <c r="A12" s="17">
        <v>149</v>
      </c>
      <c r="B12" s="19">
        <v>-3456</v>
      </c>
    </row>
    <row r="13" spans="1:7" x14ac:dyDescent="0.3">
      <c r="A13" s="17" t="s">
        <v>817</v>
      </c>
      <c r="B13" s="19">
        <v>4012.799999999992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6D019-D786-46A9-A827-39D6E2898969}">
  <dimension ref="A3:I24"/>
  <sheetViews>
    <sheetView topLeftCell="A3" workbookViewId="0">
      <selection activeCell="H12" sqref="H12"/>
    </sheetView>
  </sheetViews>
  <sheetFormatPr defaultRowHeight="14.4" x14ac:dyDescent="0.3"/>
  <cols>
    <col min="1" max="1" width="14.6640625" bestFit="1" customWidth="1"/>
    <col min="2" max="2" width="15.5546875" bestFit="1" customWidth="1"/>
    <col min="3" max="3" width="4" bestFit="1" customWidth="1"/>
    <col min="4" max="4" width="10.77734375" bestFit="1" customWidth="1"/>
    <col min="5" max="5" width="19.44140625" bestFit="1" customWidth="1"/>
    <col min="6" max="6" width="19.88671875" bestFit="1" customWidth="1"/>
    <col min="9" max="9" width="73.33203125" customWidth="1"/>
  </cols>
  <sheetData>
    <row r="3" spans="1:9" x14ac:dyDescent="0.3">
      <c r="A3" s="18" t="s">
        <v>828</v>
      </c>
      <c r="B3" s="18" t="s">
        <v>816</v>
      </c>
      <c r="H3" t="s">
        <v>824</v>
      </c>
      <c r="I3" t="s">
        <v>823</v>
      </c>
    </row>
    <row r="4" spans="1:9" x14ac:dyDescent="0.3">
      <c r="A4" s="18" t="s">
        <v>818</v>
      </c>
      <c r="B4">
        <v>119</v>
      </c>
      <c r="C4">
        <v>201</v>
      </c>
      <c r="D4" t="s">
        <v>817</v>
      </c>
    </row>
    <row r="5" spans="1:9" ht="57.6" x14ac:dyDescent="0.3">
      <c r="A5" s="17">
        <v>297</v>
      </c>
      <c r="B5" s="19"/>
      <c r="C5" s="19">
        <v>350</v>
      </c>
      <c r="D5" s="19">
        <v>350</v>
      </c>
      <c r="H5" t="s">
        <v>827</v>
      </c>
      <c r="I5" s="7" t="s">
        <v>829</v>
      </c>
    </row>
    <row r="6" spans="1:9" x14ac:dyDescent="0.3">
      <c r="A6" s="17">
        <v>301</v>
      </c>
      <c r="B6" s="19"/>
      <c r="C6" s="19">
        <v>350</v>
      </c>
      <c r="D6" s="19">
        <v>350</v>
      </c>
    </row>
    <row r="7" spans="1:9" x14ac:dyDescent="0.3">
      <c r="A7" s="17">
        <v>322</v>
      </c>
      <c r="B7" s="19"/>
      <c r="C7" s="19">
        <v>350</v>
      </c>
      <c r="D7" s="19">
        <v>350</v>
      </c>
    </row>
    <row r="8" spans="1:9" x14ac:dyDescent="0.3">
      <c r="A8" s="17">
        <v>329</v>
      </c>
      <c r="B8" s="19"/>
      <c r="C8" s="19">
        <v>350</v>
      </c>
      <c r="D8" s="19">
        <v>350</v>
      </c>
    </row>
    <row r="9" spans="1:9" x14ac:dyDescent="0.3">
      <c r="A9" s="17">
        <v>332</v>
      </c>
      <c r="B9" s="19"/>
      <c r="C9" s="19">
        <v>350</v>
      </c>
      <c r="D9" s="19">
        <v>350</v>
      </c>
    </row>
    <row r="10" spans="1:9" x14ac:dyDescent="0.3">
      <c r="A10" s="17">
        <v>346</v>
      </c>
      <c r="B10" s="19"/>
      <c r="C10" s="19">
        <v>350</v>
      </c>
      <c r="D10" s="19">
        <v>350</v>
      </c>
    </row>
    <row r="11" spans="1:9" x14ac:dyDescent="0.3">
      <c r="A11" s="17">
        <v>350</v>
      </c>
      <c r="B11" s="19"/>
      <c r="C11" s="19">
        <v>350</v>
      </c>
      <c r="D11" s="19">
        <v>350</v>
      </c>
    </row>
    <row r="12" spans="1:9" x14ac:dyDescent="0.3">
      <c r="A12" s="17">
        <v>385</v>
      </c>
      <c r="B12" s="19"/>
      <c r="C12" s="19">
        <v>350</v>
      </c>
      <c r="D12" s="19">
        <v>350</v>
      </c>
    </row>
    <row r="13" spans="1:9" x14ac:dyDescent="0.3">
      <c r="A13" s="17">
        <v>416</v>
      </c>
      <c r="B13" s="19"/>
      <c r="C13" s="19">
        <v>350</v>
      </c>
      <c r="D13" s="19">
        <v>350</v>
      </c>
    </row>
    <row r="14" spans="1:9" x14ac:dyDescent="0.3">
      <c r="A14" s="17">
        <v>717</v>
      </c>
      <c r="B14" s="19">
        <v>874.99999999999989</v>
      </c>
      <c r="C14" s="19"/>
      <c r="D14" s="19">
        <v>874.99999999999989</v>
      </c>
    </row>
    <row r="15" spans="1:9" x14ac:dyDescent="0.3">
      <c r="A15" s="17">
        <v>752</v>
      </c>
      <c r="B15" s="19">
        <v>874.99999999999989</v>
      </c>
      <c r="C15" s="19"/>
      <c r="D15" s="19">
        <v>874.99999999999989</v>
      </c>
    </row>
    <row r="16" spans="1:9" x14ac:dyDescent="0.3">
      <c r="A16" s="17">
        <v>761</v>
      </c>
      <c r="B16" s="19">
        <v>874.99999999999989</v>
      </c>
      <c r="C16" s="19"/>
      <c r="D16" s="19">
        <v>874.99999999999989</v>
      </c>
    </row>
    <row r="17" spans="1:4" x14ac:dyDescent="0.3">
      <c r="A17" s="17">
        <v>770</v>
      </c>
      <c r="B17" s="19">
        <v>874.99999999999989</v>
      </c>
      <c r="C17" s="19"/>
      <c r="D17" s="19">
        <v>874.99999999999989</v>
      </c>
    </row>
    <row r="18" spans="1:4" x14ac:dyDescent="0.3">
      <c r="A18" s="17">
        <v>822</v>
      </c>
      <c r="B18" s="19">
        <v>874.99999999999989</v>
      </c>
      <c r="C18" s="19"/>
      <c r="D18" s="19">
        <v>874.99999999999989</v>
      </c>
    </row>
    <row r="19" spans="1:4" x14ac:dyDescent="0.3">
      <c r="A19" s="17">
        <v>831</v>
      </c>
      <c r="B19" s="19">
        <v>874.99999999999989</v>
      </c>
      <c r="C19" s="19"/>
      <c r="D19" s="19">
        <v>874.99999999999989</v>
      </c>
    </row>
    <row r="20" spans="1:4" x14ac:dyDescent="0.3">
      <c r="A20" s="17">
        <v>840</v>
      </c>
      <c r="B20" s="19">
        <v>874.99999999999989</v>
      </c>
      <c r="C20" s="19"/>
      <c r="D20" s="19">
        <v>874.99999999999989</v>
      </c>
    </row>
    <row r="21" spans="1:4" x14ac:dyDescent="0.3">
      <c r="A21" s="17">
        <v>945</v>
      </c>
      <c r="B21" s="19">
        <v>874.99999999999989</v>
      </c>
      <c r="C21" s="19"/>
      <c r="D21" s="19">
        <v>874.99999999999989</v>
      </c>
    </row>
    <row r="22" spans="1:4" x14ac:dyDescent="0.3">
      <c r="A22" s="17">
        <v>953</v>
      </c>
      <c r="B22" s="19">
        <v>874.99999999999989</v>
      </c>
      <c r="C22" s="19"/>
      <c r="D22" s="19">
        <v>874.99999999999989</v>
      </c>
    </row>
    <row r="23" spans="1:4" x14ac:dyDescent="0.3">
      <c r="A23" s="17">
        <v>1050</v>
      </c>
      <c r="B23" s="19">
        <v>874.99999999999989</v>
      </c>
      <c r="C23" s="19"/>
      <c r="D23" s="19">
        <v>874.99999999999989</v>
      </c>
    </row>
    <row r="24" spans="1:4" x14ac:dyDescent="0.3">
      <c r="A24" s="17" t="s">
        <v>817</v>
      </c>
      <c r="B24" s="19">
        <v>874.99999999999989</v>
      </c>
      <c r="C24" s="19">
        <v>350</v>
      </c>
      <c r="D24" s="19">
        <v>874.99999999999989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1151-FD9C-4409-9A9D-19F349886285}">
  <dimension ref="A3:J7"/>
  <sheetViews>
    <sheetView zoomScale="99" zoomScaleNormal="100" workbookViewId="0">
      <selection activeCell="J4" sqref="J4"/>
    </sheetView>
  </sheetViews>
  <sheetFormatPr defaultRowHeight="14.4" x14ac:dyDescent="0.3"/>
  <cols>
    <col min="1" max="1" width="29.21875" bestFit="1" customWidth="1"/>
    <col min="2" max="2" width="15.6640625" bestFit="1" customWidth="1"/>
    <col min="3" max="3" width="5" bestFit="1" customWidth="1"/>
    <col min="4" max="6" width="7.109375" bestFit="1" customWidth="1"/>
    <col min="7" max="7" width="10.88671875" bestFit="1" customWidth="1"/>
    <col min="8" max="8" width="10" customWidth="1"/>
    <col min="9" max="9" width="8.6640625" customWidth="1"/>
    <col min="10" max="10" width="56.88671875" customWidth="1"/>
  </cols>
  <sheetData>
    <row r="3" spans="1:10" x14ac:dyDescent="0.3">
      <c r="I3" t="s">
        <v>824</v>
      </c>
      <c r="J3" t="s">
        <v>835</v>
      </c>
    </row>
    <row r="4" spans="1:10" x14ac:dyDescent="0.3">
      <c r="A4" s="18" t="s">
        <v>821</v>
      </c>
      <c r="B4" s="18" t="s">
        <v>816</v>
      </c>
    </row>
    <row r="5" spans="1:10" ht="72" x14ac:dyDescent="0.3">
      <c r="A5" s="18" t="s">
        <v>818</v>
      </c>
      <c r="B5">
        <v>3</v>
      </c>
      <c r="C5">
        <v>4</v>
      </c>
      <c r="D5">
        <v>5</v>
      </c>
      <c r="E5">
        <v>6</v>
      </c>
      <c r="F5">
        <v>7</v>
      </c>
      <c r="G5" t="s">
        <v>817</v>
      </c>
      <c r="I5" t="s">
        <v>825</v>
      </c>
      <c r="J5" s="7" t="s">
        <v>832</v>
      </c>
    </row>
    <row r="6" spans="1:10" x14ac:dyDescent="0.3">
      <c r="A6" s="17">
        <v>2</v>
      </c>
      <c r="B6" s="19">
        <v>4573.8000000000011</v>
      </c>
      <c r="C6" s="19">
        <v>4536</v>
      </c>
      <c r="D6" s="19">
        <v>4800.6000000000004</v>
      </c>
      <c r="E6" s="19">
        <v>5972.4000000000005</v>
      </c>
      <c r="F6" s="19">
        <v>4573.8000000000011</v>
      </c>
      <c r="G6" s="19">
        <v>24456.600000000006</v>
      </c>
    </row>
    <row r="7" spans="1:10" x14ac:dyDescent="0.3">
      <c r="A7" s="17" t="s">
        <v>817</v>
      </c>
      <c r="B7" s="19">
        <v>4573.8000000000011</v>
      </c>
      <c r="C7" s="19">
        <v>4536</v>
      </c>
      <c r="D7" s="19">
        <v>4800.6000000000004</v>
      </c>
      <c r="E7" s="19">
        <v>5972.4000000000005</v>
      </c>
      <c r="F7" s="19">
        <v>4573.8000000000011</v>
      </c>
      <c r="G7" s="19">
        <v>24456.600000000006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BF6B-41B8-43F6-BA50-CA69F7AF5D2B}">
  <dimension ref="A2:F8"/>
  <sheetViews>
    <sheetView workbookViewId="0">
      <selection activeCell="K7" sqref="K7"/>
    </sheetView>
  </sheetViews>
  <sheetFormatPr defaultRowHeight="14.4" x14ac:dyDescent="0.3"/>
  <cols>
    <col min="1" max="1" width="12.5546875" bestFit="1" customWidth="1"/>
    <col min="2" max="2" width="16.21875" bestFit="1" customWidth="1"/>
    <col min="3" max="3" width="28.88671875" bestFit="1" customWidth="1"/>
    <col min="4" max="5" width="7" bestFit="1" customWidth="1"/>
    <col min="6" max="6" width="59.5546875" customWidth="1"/>
    <col min="7" max="7" width="10.77734375" customWidth="1"/>
  </cols>
  <sheetData>
    <row r="2" spans="1:6" x14ac:dyDescent="0.3">
      <c r="A2" s="18" t="s">
        <v>818</v>
      </c>
      <c r="B2" t="s">
        <v>830</v>
      </c>
    </row>
    <row r="3" spans="1:6" x14ac:dyDescent="0.3">
      <c r="A3" s="17">
        <v>3</v>
      </c>
      <c r="B3" s="19">
        <v>19</v>
      </c>
    </row>
    <row r="4" spans="1:6" x14ac:dyDescent="0.3">
      <c r="A4" s="17">
        <v>4</v>
      </c>
      <c r="B4" s="19">
        <v>19</v>
      </c>
      <c r="E4" t="s">
        <v>824</v>
      </c>
      <c r="F4" t="s">
        <v>833</v>
      </c>
    </row>
    <row r="5" spans="1:6" x14ac:dyDescent="0.3">
      <c r="A5" s="17">
        <v>5</v>
      </c>
      <c r="B5" s="19">
        <v>20</v>
      </c>
    </row>
    <row r="6" spans="1:6" ht="43.2" x14ac:dyDescent="0.3">
      <c r="A6" s="17">
        <v>6</v>
      </c>
      <c r="B6" s="19">
        <v>25</v>
      </c>
      <c r="E6" t="s">
        <v>825</v>
      </c>
      <c r="F6" s="7" t="s">
        <v>834</v>
      </c>
    </row>
    <row r="7" spans="1:6" x14ac:dyDescent="0.3">
      <c r="A7" s="17">
        <v>7</v>
      </c>
      <c r="B7" s="19">
        <v>19</v>
      </c>
    </row>
    <row r="8" spans="1:6" x14ac:dyDescent="0.3">
      <c r="A8" s="17" t="s">
        <v>817</v>
      </c>
      <c r="B8" s="19">
        <v>102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A1AB7-3A60-4BD6-9499-5FD541B1F7DD}">
  <dimension ref="A2:G5"/>
  <sheetViews>
    <sheetView workbookViewId="0">
      <selection activeCell="F10" sqref="F10"/>
    </sheetView>
  </sheetViews>
  <sheetFormatPr defaultRowHeight="14.4" x14ac:dyDescent="0.3"/>
  <cols>
    <col min="1" max="1" width="12.5546875" bestFit="1" customWidth="1"/>
    <col min="2" max="2" width="28.88671875" bestFit="1" customWidth="1"/>
    <col min="3" max="3" width="24" bestFit="1" customWidth="1"/>
    <col min="7" max="7" width="75" customWidth="1"/>
  </cols>
  <sheetData>
    <row r="2" spans="1:7" ht="28.8" x14ac:dyDescent="0.3">
      <c r="A2" s="18" t="s">
        <v>818</v>
      </c>
      <c r="B2" t="s">
        <v>821</v>
      </c>
      <c r="C2" t="s">
        <v>837</v>
      </c>
      <c r="F2" t="s">
        <v>824</v>
      </c>
      <c r="G2" s="7" t="s">
        <v>838</v>
      </c>
    </row>
    <row r="3" spans="1:7" x14ac:dyDescent="0.3">
      <c r="A3" s="17">
        <v>119</v>
      </c>
      <c r="B3" s="19">
        <v>13929.300000000001</v>
      </c>
      <c r="C3" s="19">
        <v>9672</v>
      </c>
    </row>
    <row r="4" spans="1:7" ht="43.2" x14ac:dyDescent="0.3">
      <c r="A4" s="17">
        <v>201</v>
      </c>
      <c r="B4" s="19">
        <v>10527.300000000001</v>
      </c>
      <c r="C4" s="19">
        <v>2873</v>
      </c>
      <c r="F4" t="s">
        <v>825</v>
      </c>
      <c r="G4" s="7" t="s">
        <v>839</v>
      </c>
    </row>
    <row r="5" spans="1:7" x14ac:dyDescent="0.3">
      <c r="A5" s="17" t="s">
        <v>817</v>
      </c>
      <c r="B5" s="19">
        <v>24456.600000000002</v>
      </c>
      <c r="C5" s="19">
        <v>12545</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9643-AD06-4627-AAC8-1BB484429D06}">
  <dimension ref="A1"/>
  <sheetViews>
    <sheetView tabSelected="1" topLeftCell="A2" zoomScale="70" zoomScaleNormal="70" workbookViewId="0">
      <selection activeCell="AA28" sqref="AA28"/>
    </sheetView>
  </sheetViews>
  <sheetFormatPr defaultRowHeight="14.4" x14ac:dyDescent="0.3"/>
  <cols>
    <col min="1" max="16384" width="8.88671875" style="37"/>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ReadMeFirst</vt:lpstr>
      <vt:lpstr>Other Lists</vt:lpstr>
      <vt:lpstr>Inspect DM</vt:lpstr>
      <vt:lpstr>Assigned Data </vt:lpstr>
      <vt:lpstr>A Batches</vt:lpstr>
      <vt:lpstr>B Batches</vt:lpstr>
      <vt:lpstr>WHY</vt:lpstr>
      <vt:lpstr>Why 1</vt:lpstr>
      <vt:lpstr>Why 2</vt:lpstr>
      <vt:lpstr>Why 3</vt:lpstr>
      <vt:lpstr>Why 4</vt:lpstr>
      <vt:lpstr>Why 5</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Nixon</dc:creator>
  <cp:lastModifiedBy>Viren Kailash Palan</cp:lastModifiedBy>
  <dcterms:created xsi:type="dcterms:W3CDTF">2024-04-02T18:09:52Z</dcterms:created>
  <dcterms:modified xsi:type="dcterms:W3CDTF">2024-04-10T03:35:45Z</dcterms:modified>
</cp:coreProperties>
</file>