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4"/>
  <workbookPr codeName="ThisWorkbook" hidePivotFieldList="1" defaultThemeVersion="166925"/>
  <mc:AlternateContent xmlns:mc="http://schemas.openxmlformats.org/markup-compatibility/2006">
    <mc:Choice Requires="x15">
      <x15ac:absPath xmlns:x15ac="http://schemas.microsoft.com/office/spreadsheetml/2010/11/ac" url="C:\Users\leafo\Documents\ESME\Ingé 2\Projet\"/>
    </mc:Choice>
  </mc:AlternateContent>
  <xr:revisionPtr revIDLastSave="0" documentId="8_{B2F974E4-B322-45AB-957C-34F82AFB4688}" xr6:coauthVersionLast="47" xr6:coauthVersionMax="47" xr10:uidLastSave="{00000000-0000-0000-0000-000000000000}"/>
  <bookViews>
    <workbookView xWindow="-110" yWindow="-110" windowWidth="22620" windowHeight="13500" tabRatio="790" xr2:uid="{CC5E4287-D006-464B-81D6-4EE5158F0D8A}"/>
  </bookViews>
  <sheets>
    <sheet name="ESME" sheetId="7" r:id="rId1"/>
    <sheet name="Résumé" sheetId="32" state="hidden" r:id="rId2"/>
    <sheet name="DATA" sheetId="31" state="hidden" r:id="rId3"/>
    <sheet name="NE PAS TOUCHER" sheetId="34" state="hidden" r:id="rId4"/>
  </sheets>
  <definedNames>
    <definedName name="groupe">ESME!$B$2</definedName>
    <definedName name="infos_demande" comment="Groupe / projet / assiatant / eleve">ESME!$B$2:$B$5</definedName>
    <definedName name="mail_assistant">ESME!$B$4</definedName>
    <definedName name="mail_eleve">ESME!$B$5</definedName>
    <definedName name="projet">ESME!$B$3</definedName>
    <definedName name="_xlnm.Print_Area" localSheetId="0">ESME!$A$2:$O$19</definedName>
  </definedNames>
  <calcPr calcId="191028"/>
  <pivotCaches>
    <pivotCache cacheId="294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7" l="1"/>
  <c r="J3" i="31" s="1"/>
  <c r="J4" i="31"/>
  <c r="G9" i="7"/>
  <c r="J6" i="31"/>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O2" i="31"/>
  <c r="O3" i="31"/>
  <c r="O4" i="31"/>
  <c r="O5" i="31"/>
  <c r="O6" i="31"/>
  <c r="O7" i="31"/>
  <c r="O8" i="31"/>
  <c r="O9" i="31"/>
  <c r="O10" i="31"/>
  <c r="O11" i="31"/>
  <c r="O12" i="31"/>
  <c r="O13" i="31"/>
  <c r="O14" i="31"/>
  <c r="O15" i="31"/>
  <c r="O16" i="31"/>
  <c r="O17" i="31"/>
  <c r="O18" i="31"/>
  <c r="O19" i="31"/>
  <c r="O20" i="31"/>
  <c r="O21" i="31"/>
  <c r="O22" i="31"/>
  <c r="O23" i="31"/>
  <c r="O24" i="31"/>
  <c r="O25" i="31"/>
  <c r="O26" i="31"/>
  <c r="O27" i="31"/>
  <c r="O28" i="31"/>
  <c r="O29" i="31"/>
  <c r="O30" i="31"/>
  <c r="O31" i="31"/>
  <c r="O32" i="31"/>
  <c r="O33" i="31"/>
  <c r="O34" i="31"/>
  <c r="O35" i="31"/>
  <c r="O36" i="31"/>
  <c r="O37" i="31"/>
  <c r="O38" i="31"/>
  <c r="O39" i="31"/>
  <c r="O40" i="31"/>
  <c r="O41" i="31"/>
  <c r="O42" i="31"/>
  <c r="O43" i="31"/>
  <c r="O44" i="31"/>
  <c r="O45" i="31"/>
  <c r="O46" i="31"/>
  <c r="O47" i="31"/>
  <c r="O48" i="31"/>
  <c r="O49" i="31"/>
  <c r="O50" i="31"/>
  <c r="L2" i="31"/>
  <c r="L3" i="31"/>
  <c r="L4" i="31"/>
  <c r="L5" i="31"/>
  <c r="L6" i="31"/>
  <c r="L7" i="31"/>
  <c r="L8" i="31"/>
  <c r="L9" i="31"/>
  <c r="L10" i="31"/>
  <c r="L11" i="31"/>
  <c r="L12" i="31"/>
  <c r="L13" i="31"/>
  <c r="L14" i="31"/>
  <c r="L15" i="31"/>
  <c r="L16" i="31"/>
  <c r="L17" i="31"/>
  <c r="L18" i="31"/>
  <c r="L19" i="31"/>
  <c r="L20" i="31"/>
  <c r="L21" i="31"/>
  <c r="L22" i="31"/>
  <c r="L23" i="31"/>
  <c r="L24" i="31"/>
  <c r="L25" i="31"/>
  <c r="L26" i="31"/>
  <c r="L27" i="31"/>
  <c r="L28" i="31"/>
  <c r="L29" i="31"/>
  <c r="L30" i="31"/>
  <c r="L31" i="31"/>
  <c r="L32" i="31"/>
  <c r="L33" i="31"/>
  <c r="L34" i="31"/>
  <c r="L35" i="31"/>
  <c r="L36" i="31"/>
  <c r="L37" i="31"/>
  <c r="L38" i="31"/>
  <c r="L39" i="31"/>
  <c r="L40" i="31"/>
  <c r="L41" i="31"/>
  <c r="L42" i="31"/>
  <c r="L43" i="31"/>
  <c r="L44" i="31"/>
  <c r="L45" i="31"/>
  <c r="L46" i="31"/>
  <c r="L47" i="31"/>
  <c r="L48" i="31"/>
  <c r="L49" i="31"/>
  <c r="L50" i="31"/>
  <c r="J7" i="31"/>
  <c r="J8" i="31"/>
  <c r="J9" i="31"/>
  <c r="J10" i="31"/>
  <c r="J11" i="31"/>
  <c r="J12" i="31"/>
  <c r="J13" i="31"/>
  <c r="J14" i="31"/>
  <c r="J19" i="31"/>
  <c r="J20" i="31"/>
  <c r="J21" i="31"/>
  <c r="J23" i="31"/>
  <c r="J24" i="31"/>
  <c r="J25" i="31"/>
  <c r="J26" i="31"/>
  <c r="J33" i="31"/>
  <c r="J34" i="31"/>
  <c r="J36" i="31"/>
  <c r="J37" i="31"/>
  <c r="J38" i="31"/>
  <c r="J44" i="31"/>
  <c r="J46" i="31"/>
  <c r="J47" i="31"/>
  <c r="J48" i="31"/>
  <c r="J49" i="31"/>
  <c r="G7" i="7"/>
  <c r="J2" i="31" s="1"/>
  <c r="A3" i="31"/>
  <c r="B3" i="31"/>
  <c r="C3" i="31"/>
  <c r="D3" i="31"/>
  <c r="E3" i="31"/>
  <c r="F3" i="31"/>
  <c r="G3" i="31"/>
  <c r="H3" i="31"/>
  <c r="I3" i="31"/>
  <c r="K3" i="31"/>
  <c r="M3" i="31"/>
  <c r="N3" i="31"/>
  <c r="P3" i="31"/>
  <c r="Q3" i="31"/>
  <c r="A4" i="31"/>
  <c r="B4" i="31"/>
  <c r="C4" i="31"/>
  <c r="D4" i="31"/>
  <c r="E4" i="31"/>
  <c r="F4" i="31"/>
  <c r="G4" i="31"/>
  <c r="H4" i="31"/>
  <c r="I4" i="31"/>
  <c r="K4" i="31"/>
  <c r="M4" i="31"/>
  <c r="N4" i="31"/>
  <c r="P4" i="31"/>
  <c r="Q4" i="31"/>
  <c r="A5" i="31"/>
  <c r="B5" i="31"/>
  <c r="C5" i="31"/>
  <c r="D5" i="31"/>
  <c r="E5" i="31"/>
  <c r="F5" i="31"/>
  <c r="G5" i="31"/>
  <c r="H5" i="31"/>
  <c r="I5" i="31"/>
  <c r="J5" i="31"/>
  <c r="K5" i="31"/>
  <c r="M5" i="31"/>
  <c r="N5" i="31"/>
  <c r="P5" i="31"/>
  <c r="Q5" i="31"/>
  <c r="A6" i="31"/>
  <c r="B6" i="31"/>
  <c r="C6" i="31"/>
  <c r="D6" i="31"/>
  <c r="E6" i="31"/>
  <c r="F6" i="31"/>
  <c r="G6" i="31"/>
  <c r="H6" i="31"/>
  <c r="I6" i="31"/>
  <c r="K6" i="31"/>
  <c r="M6" i="31"/>
  <c r="N6" i="31"/>
  <c r="P6" i="31"/>
  <c r="Q6" i="31"/>
  <c r="A7" i="31"/>
  <c r="B7" i="31"/>
  <c r="C7" i="31"/>
  <c r="D7" i="31"/>
  <c r="E7" i="31"/>
  <c r="F7" i="31"/>
  <c r="G7" i="31"/>
  <c r="H7" i="31"/>
  <c r="I7" i="31"/>
  <c r="K7" i="31"/>
  <c r="M7" i="31"/>
  <c r="N7" i="31"/>
  <c r="P7" i="31"/>
  <c r="Q7" i="31"/>
  <c r="A8" i="31"/>
  <c r="B8" i="31"/>
  <c r="C8" i="31"/>
  <c r="D8" i="31"/>
  <c r="E8" i="31"/>
  <c r="F8" i="31"/>
  <c r="G8" i="31"/>
  <c r="H8" i="31"/>
  <c r="I8" i="31"/>
  <c r="K8" i="31"/>
  <c r="M8" i="31"/>
  <c r="N8" i="31"/>
  <c r="P8" i="31"/>
  <c r="Q8" i="31"/>
  <c r="A9" i="31"/>
  <c r="B9" i="31"/>
  <c r="C9" i="31"/>
  <c r="D9" i="31"/>
  <c r="E9" i="31"/>
  <c r="F9" i="31"/>
  <c r="G9" i="31"/>
  <c r="H9" i="31"/>
  <c r="I9" i="31"/>
  <c r="K9" i="31"/>
  <c r="M9" i="31"/>
  <c r="N9" i="31"/>
  <c r="P9" i="31"/>
  <c r="Q9" i="31"/>
  <c r="A10" i="31"/>
  <c r="B10" i="31"/>
  <c r="C10" i="31"/>
  <c r="D10" i="31"/>
  <c r="E10" i="31"/>
  <c r="F10" i="31"/>
  <c r="G10" i="31"/>
  <c r="H10" i="31"/>
  <c r="I10" i="31"/>
  <c r="K10" i="31"/>
  <c r="M10" i="31"/>
  <c r="N10" i="31"/>
  <c r="P10" i="31"/>
  <c r="Q10" i="31"/>
  <c r="A11" i="31"/>
  <c r="B11" i="31"/>
  <c r="C11" i="31"/>
  <c r="D11" i="31"/>
  <c r="E11" i="31"/>
  <c r="F11" i="31"/>
  <c r="G11" i="31"/>
  <c r="H11" i="31"/>
  <c r="I11" i="31"/>
  <c r="K11" i="31"/>
  <c r="M11" i="31"/>
  <c r="N11" i="31"/>
  <c r="P11" i="31"/>
  <c r="Q11" i="31"/>
  <c r="A12" i="31"/>
  <c r="B12" i="31"/>
  <c r="C12" i="31"/>
  <c r="D12" i="31"/>
  <c r="E12" i="31"/>
  <c r="F12" i="31"/>
  <c r="G12" i="31"/>
  <c r="H12" i="31"/>
  <c r="I12" i="31"/>
  <c r="K12" i="31"/>
  <c r="M12" i="31"/>
  <c r="N12" i="31"/>
  <c r="P12" i="31"/>
  <c r="Q12" i="31"/>
  <c r="A13" i="31"/>
  <c r="B13" i="31"/>
  <c r="C13" i="31"/>
  <c r="D13" i="31"/>
  <c r="E13" i="31"/>
  <c r="F13" i="31"/>
  <c r="G13" i="31"/>
  <c r="H13" i="31"/>
  <c r="I13" i="31"/>
  <c r="K13" i="31"/>
  <c r="M13" i="31"/>
  <c r="N13" i="31"/>
  <c r="P13" i="31"/>
  <c r="Q13" i="31"/>
  <c r="A14" i="31"/>
  <c r="B14" i="31"/>
  <c r="C14" i="31"/>
  <c r="D14" i="31"/>
  <c r="E14" i="31"/>
  <c r="F14" i="31"/>
  <c r="G14" i="31"/>
  <c r="H14" i="31"/>
  <c r="I14" i="31"/>
  <c r="K14" i="31"/>
  <c r="M14" i="31"/>
  <c r="N14" i="31"/>
  <c r="P14" i="31"/>
  <c r="Q14" i="31"/>
  <c r="A15" i="31"/>
  <c r="B15" i="31"/>
  <c r="C15" i="31"/>
  <c r="D15" i="31"/>
  <c r="E15" i="31"/>
  <c r="F15" i="31"/>
  <c r="G15" i="31"/>
  <c r="H15" i="31"/>
  <c r="I15" i="31"/>
  <c r="J15" i="31"/>
  <c r="K15" i="31"/>
  <c r="M15" i="31"/>
  <c r="N15" i="31"/>
  <c r="P15" i="31"/>
  <c r="Q15" i="31"/>
  <c r="A16" i="31"/>
  <c r="B16" i="31"/>
  <c r="C16" i="31"/>
  <c r="D16" i="31"/>
  <c r="E16" i="31"/>
  <c r="F16" i="31"/>
  <c r="G16" i="31"/>
  <c r="H16" i="31"/>
  <c r="I16" i="31"/>
  <c r="J16" i="31"/>
  <c r="K16" i="31"/>
  <c r="M16" i="31"/>
  <c r="N16" i="31"/>
  <c r="P16" i="31"/>
  <c r="Q16" i="31"/>
  <c r="A17" i="31"/>
  <c r="B17" i="31"/>
  <c r="C17" i="31"/>
  <c r="D17" i="31"/>
  <c r="E17" i="31"/>
  <c r="F17" i="31"/>
  <c r="G17" i="31"/>
  <c r="H17" i="31"/>
  <c r="I17" i="31"/>
  <c r="J17" i="31"/>
  <c r="K17" i="31"/>
  <c r="M17" i="31"/>
  <c r="N17" i="31"/>
  <c r="P17" i="31"/>
  <c r="Q17" i="31"/>
  <c r="A18" i="31"/>
  <c r="B18" i="31"/>
  <c r="C18" i="31"/>
  <c r="D18" i="31"/>
  <c r="E18" i="31"/>
  <c r="F18" i="31"/>
  <c r="G18" i="31"/>
  <c r="H18" i="31"/>
  <c r="I18" i="31"/>
  <c r="J18" i="31"/>
  <c r="K18" i="31"/>
  <c r="M18" i="31"/>
  <c r="N18" i="31"/>
  <c r="P18" i="31"/>
  <c r="Q18" i="31"/>
  <c r="A19" i="31"/>
  <c r="B19" i="31"/>
  <c r="C19" i="31"/>
  <c r="D19" i="31"/>
  <c r="E19" i="31"/>
  <c r="F19" i="31"/>
  <c r="G19" i="31"/>
  <c r="H19" i="31"/>
  <c r="I19" i="31"/>
  <c r="K19" i="31"/>
  <c r="M19" i="31"/>
  <c r="N19" i="31"/>
  <c r="P19" i="31"/>
  <c r="Q19" i="31"/>
  <c r="A20" i="31"/>
  <c r="B20" i="31"/>
  <c r="C20" i="31"/>
  <c r="D20" i="31"/>
  <c r="E20" i="31"/>
  <c r="F20" i="31"/>
  <c r="G20" i="31"/>
  <c r="H20" i="31"/>
  <c r="I20" i="31"/>
  <c r="K20" i="31"/>
  <c r="M20" i="31"/>
  <c r="N20" i="31"/>
  <c r="P20" i="31"/>
  <c r="Q20" i="31"/>
  <c r="A21" i="31"/>
  <c r="B21" i="31"/>
  <c r="C21" i="31"/>
  <c r="D21" i="31"/>
  <c r="E21" i="31"/>
  <c r="F21" i="31"/>
  <c r="G21" i="31"/>
  <c r="H21" i="31"/>
  <c r="I21" i="31"/>
  <c r="K21" i="31"/>
  <c r="M21" i="31"/>
  <c r="N21" i="31"/>
  <c r="P21" i="31"/>
  <c r="Q21" i="31"/>
  <c r="A22" i="31"/>
  <c r="B22" i="31"/>
  <c r="C22" i="31"/>
  <c r="D22" i="31"/>
  <c r="E22" i="31"/>
  <c r="F22" i="31"/>
  <c r="G22" i="31"/>
  <c r="H22" i="31"/>
  <c r="I22" i="31"/>
  <c r="J22" i="31"/>
  <c r="K22" i="31"/>
  <c r="M22" i="31"/>
  <c r="N22" i="31"/>
  <c r="P22" i="31"/>
  <c r="Q22" i="31"/>
  <c r="A23" i="31"/>
  <c r="B23" i="31"/>
  <c r="C23" i="31"/>
  <c r="D23" i="31"/>
  <c r="E23" i="31"/>
  <c r="F23" i="31"/>
  <c r="G23" i="31"/>
  <c r="H23" i="31"/>
  <c r="I23" i="31"/>
  <c r="K23" i="31"/>
  <c r="M23" i="31"/>
  <c r="N23" i="31"/>
  <c r="P23" i="31"/>
  <c r="Q23" i="31"/>
  <c r="A24" i="31"/>
  <c r="B24" i="31"/>
  <c r="C24" i="31"/>
  <c r="D24" i="31"/>
  <c r="E24" i="31"/>
  <c r="F24" i="31"/>
  <c r="G24" i="31"/>
  <c r="H24" i="31"/>
  <c r="I24" i="31"/>
  <c r="K24" i="31"/>
  <c r="M24" i="31"/>
  <c r="N24" i="31"/>
  <c r="P24" i="31"/>
  <c r="Q24" i="31"/>
  <c r="A25" i="31"/>
  <c r="B25" i="31"/>
  <c r="C25" i="31"/>
  <c r="D25" i="31"/>
  <c r="E25" i="31"/>
  <c r="F25" i="31"/>
  <c r="G25" i="31"/>
  <c r="H25" i="31"/>
  <c r="I25" i="31"/>
  <c r="K25" i="31"/>
  <c r="M25" i="31"/>
  <c r="N25" i="31"/>
  <c r="P25" i="31"/>
  <c r="Q25" i="31"/>
  <c r="A26" i="31"/>
  <c r="B26" i="31"/>
  <c r="C26" i="31"/>
  <c r="D26" i="31"/>
  <c r="E26" i="31"/>
  <c r="F26" i="31"/>
  <c r="G26" i="31"/>
  <c r="H26" i="31"/>
  <c r="I26" i="31"/>
  <c r="K26" i="31"/>
  <c r="M26" i="31"/>
  <c r="N26" i="31"/>
  <c r="P26" i="31"/>
  <c r="Q26" i="31"/>
  <c r="A27" i="31"/>
  <c r="B27" i="31"/>
  <c r="C27" i="31"/>
  <c r="D27" i="31"/>
  <c r="E27" i="31"/>
  <c r="F27" i="31"/>
  <c r="G27" i="31"/>
  <c r="H27" i="31"/>
  <c r="I27" i="31"/>
  <c r="J27" i="31"/>
  <c r="K27" i="31"/>
  <c r="M27" i="31"/>
  <c r="N27" i="31"/>
  <c r="P27" i="31"/>
  <c r="Q27" i="31"/>
  <c r="A28" i="31"/>
  <c r="B28" i="31"/>
  <c r="C28" i="31"/>
  <c r="D28" i="31"/>
  <c r="E28" i="31"/>
  <c r="F28" i="31"/>
  <c r="G28" i="31"/>
  <c r="H28" i="31"/>
  <c r="I28" i="31"/>
  <c r="J28" i="31"/>
  <c r="K28" i="31"/>
  <c r="M28" i="31"/>
  <c r="N28" i="31"/>
  <c r="P28" i="31"/>
  <c r="Q28" i="31"/>
  <c r="A29" i="31"/>
  <c r="B29" i="31"/>
  <c r="C29" i="31"/>
  <c r="D29" i="31"/>
  <c r="E29" i="31"/>
  <c r="F29" i="31"/>
  <c r="G29" i="31"/>
  <c r="H29" i="31"/>
  <c r="I29" i="31"/>
  <c r="J29" i="31"/>
  <c r="K29" i="31"/>
  <c r="M29" i="31"/>
  <c r="N29" i="31"/>
  <c r="P29" i="31"/>
  <c r="Q29" i="31"/>
  <c r="A30" i="31"/>
  <c r="B30" i="31"/>
  <c r="C30" i="31"/>
  <c r="D30" i="31"/>
  <c r="E30" i="31"/>
  <c r="F30" i="31"/>
  <c r="G30" i="31"/>
  <c r="H30" i="31"/>
  <c r="I30" i="31"/>
  <c r="J30" i="31"/>
  <c r="K30" i="31"/>
  <c r="M30" i="31"/>
  <c r="N30" i="31"/>
  <c r="P30" i="31"/>
  <c r="Q30" i="31"/>
  <c r="A31" i="31"/>
  <c r="B31" i="31"/>
  <c r="C31" i="31"/>
  <c r="D31" i="31"/>
  <c r="E31" i="31"/>
  <c r="F31" i="31"/>
  <c r="G31" i="31"/>
  <c r="H31" i="31"/>
  <c r="I31" i="31"/>
  <c r="J31" i="31"/>
  <c r="K31" i="31"/>
  <c r="M31" i="31"/>
  <c r="N31" i="31"/>
  <c r="P31" i="31"/>
  <c r="Q31" i="31"/>
  <c r="A32" i="31"/>
  <c r="B32" i="31"/>
  <c r="C32" i="31"/>
  <c r="D32" i="31"/>
  <c r="E32" i="31"/>
  <c r="F32" i="31"/>
  <c r="G32" i="31"/>
  <c r="H32" i="31"/>
  <c r="I32" i="31"/>
  <c r="J32" i="31"/>
  <c r="K32" i="31"/>
  <c r="M32" i="31"/>
  <c r="N32" i="31"/>
  <c r="P32" i="31"/>
  <c r="Q32" i="31"/>
  <c r="A33" i="31"/>
  <c r="B33" i="31"/>
  <c r="C33" i="31"/>
  <c r="D33" i="31"/>
  <c r="E33" i="31"/>
  <c r="F33" i="31"/>
  <c r="G33" i="31"/>
  <c r="H33" i="31"/>
  <c r="I33" i="31"/>
  <c r="K33" i="31"/>
  <c r="M33" i="31"/>
  <c r="N33" i="31"/>
  <c r="P33" i="31"/>
  <c r="Q33" i="31"/>
  <c r="A34" i="31"/>
  <c r="B34" i="31"/>
  <c r="C34" i="31"/>
  <c r="D34" i="31"/>
  <c r="E34" i="31"/>
  <c r="F34" i="31"/>
  <c r="G34" i="31"/>
  <c r="H34" i="31"/>
  <c r="I34" i="31"/>
  <c r="K34" i="31"/>
  <c r="M34" i="31"/>
  <c r="N34" i="31"/>
  <c r="P34" i="31"/>
  <c r="Q34" i="31"/>
  <c r="A35" i="31"/>
  <c r="B35" i="31"/>
  <c r="C35" i="31"/>
  <c r="D35" i="31"/>
  <c r="E35" i="31"/>
  <c r="F35" i="31"/>
  <c r="G35" i="31"/>
  <c r="H35" i="31"/>
  <c r="I35" i="31"/>
  <c r="J35" i="31"/>
  <c r="K35" i="31"/>
  <c r="M35" i="31"/>
  <c r="N35" i="31"/>
  <c r="P35" i="31"/>
  <c r="Q35" i="31"/>
  <c r="A36" i="31"/>
  <c r="B36" i="31"/>
  <c r="C36" i="31"/>
  <c r="D36" i="31"/>
  <c r="E36" i="31"/>
  <c r="F36" i="31"/>
  <c r="G36" i="31"/>
  <c r="H36" i="31"/>
  <c r="I36" i="31"/>
  <c r="K36" i="31"/>
  <c r="M36" i="31"/>
  <c r="N36" i="31"/>
  <c r="P36" i="31"/>
  <c r="Q36" i="31"/>
  <c r="A37" i="31"/>
  <c r="B37" i="31"/>
  <c r="C37" i="31"/>
  <c r="D37" i="31"/>
  <c r="E37" i="31"/>
  <c r="F37" i="31"/>
  <c r="G37" i="31"/>
  <c r="H37" i="31"/>
  <c r="I37" i="31"/>
  <c r="K37" i="31"/>
  <c r="M37" i="31"/>
  <c r="N37" i="31"/>
  <c r="P37" i="31"/>
  <c r="Q37" i="31"/>
  <c r="A38" i="31"/>
  <c r="B38" i="31"/>
  <c r="C38" i="31"/>
  <c r="D38" i="31"/>
  <c r="E38" i="31"/>
  <c r="F38" i="31"/>
  <c r="G38" i="31"/>
  <c r="H38" i="31"/>
  <c r="I38" i="31"/>
  <c r="K38" i="31"/>
  <c r="M38" i="31"/>
  <c r="N38" i="31"/>
  <c r="P38" i="31"/>
  <c r="Q38" i="31"/>
  <c r="A39" i="31"/>
  <c r="B39" i="31"/>
  <c r="C39" i="31"/>
  <c r="D39" i="31"/>
  <c r="E39" i="31"/>
  <c r="F39" i="31"/>
  <c r="G39" i="31"/>
  <c r="H39" i="31"/>
  <c r="I39" i="31"/>
  <c r="J39" i="31"/>
  <c r="K39" i="31"/>
  <c r="M39" i="31"/>
  <c r="N39" i="31"/>
  <c r="P39" i="31"/>
  <c r="Q39" i="31"/>
  <c r="A40" i="31"/>
  <c r="B40" i="31"/>
  <c r="C40" i="31"/>
  <c r="D40" i="31"/>
  <c r="E40" i="31"/>
  <c r="F40" i="31"/>
  <c r="G40" i="31"/>
  <c r="H40" i="31"/>
  <c r="I40" i="31"/>
  <c r="J40" i="31"/>
  <c r="K40" i="31"/>
  <c r="M40" i="31"/>
  <c r="N40" i="31"/>
  <c r="P40" i="31"/>
  <c r="Q40" i="31"/>
  <c r="A41" i="31"/>
  <c r="B41" i="31"/>
  <c r="C41" i="31"/>
  <c r="D41" i="31"/>
  <c r="E41" i="31"/>
  <c r="F41" i="31"/>
  <c r="G41" i="31"/>
  <c r="H41" i="31"/>
  <c r="I41" i="31"/>
  <c r="J41" i="31"/>
  <c r="K41" i="31"/>
  <c r="M41" i="31"/>
  <c r="N41" i="31"/>
  <c r="P41" i="31"/>
  <c r="Q41" i="31"/>
  <c r="A42" i="31"/>
  <c r="B42" i="31"/>
  <c r="C42" i="31"/>
  <c r="D42" i="31"/>
  <c r="E42" i="31"/>
  <c r="F42" i="31"/>
  <c r="G42" i="31"/>
  <c r="H42" i="31"/>
  <c r="I42" i="31"/>
  <c r="J42" i="31"/>
  <c r="K42" i="31"/>
  <c r="M42" i="31"/>
  <c r="N42" i="31"/>
  <c r="P42" i="31"/>
  <c r="Q42" i="31"/>
  <c r="A43" i="31"/>
  <c r="B43" i="31"/>
  <c r="C43" i="31"/>
  <c r="D43" i="31"/>
  <c r="E43" i="31"/>
  <c r="F43" i="31"/>
  <c r="G43" i="31"/>
  <c r="H43" i="31"/>
  <c r="I43" i="31"/>
  <c r="J43" i="31"/>
  <c r="K43" i="31"/>
  <c r="M43" i="31"/>
  <c r="N43" i="31"/>
  <c r="P43" i="31"/>
  <c r="Q43" i="31"/>
  <c r="A44" i="31"/>
  <c r="B44" i="31"/>
  <c r="C44" i="31"/>
  <c r="D44" i="31"/>
  <c r="E44" i="31"/>
  <c r="F44" i="31"/>
  <c r="G44" i="31"/>
  <c r="H44" i="31"/>
  <c r="I44" i="31"/>
  <c r="K44" i="31"/>
  <c r="M44" i="31"/>
  <c r="N44" i="31"/>
  <c r="P44" i="31"/>
  <c r="Q44" i="31"/>
  <c r="A45" i="31"/>
  <c r="B45" i="31"/>
  <c r="C45" i="31"/>
  <c r="D45" i="31"/>
  <c r="E45" i="31"/>
  <c r="F45" i="31"/>
  <c r="G45" i="31"/>
  <c r="H45" i="31"/>
  <c r="I45" i="31"/>
  <c r="J45" i="31"/>
  <c r="K45" i="31"/>
  <c r="M45" i="31"/>
  <c r="N45" i="31"/>
  <c r="P45" i="31"/>
  <c r="Q45" i="31"/>
  <c r="A46" i="31"/>
  <c r="B46" i="31"/>
  <c r="C46" i="31"/>
  <c r="D46" i="31"/>
  <c r="E46" i="31"/>
  <c r="F46" i="31"/>
  <c r="G46" i="31"/>
  <c r="H46" i="31"/>
  <c r="I46" i="31"/>
  <c r="K46" i="31"/>
  <c r="M46" i="31"/>
  <c r="N46" i="31"/>
  <c r="P46" i="31"/>
  <c r="Q46" i="31"/>
  <c r="A47" i="31"/>
  <c r="B47" i="31"/>
  <c r="C47" i="31"/>
  <c r="D47" i="31"/>
  <c r="E47" i="31"/>
  <c r="F47" i="31"/>
  <c r="G47" i="31"/>
  <c r="H47" i="31"/>
  <c r="I47" i="31"/>
  <c r="K47" i="31"/>
  <c r="M47" i="31"/>
  <c r="N47" i="31"/>
  <c r="P47" i="31"/>
  <c r="Q47" i="31"/>
  <c r="A48" i="31"/>
  <c r="B48" i="31"/>
  <c r="C48" i="31"/>
  <c r="D48" i="31"/>
  <c r="E48" i="31"/>
  <c r="F48" i="31"/>
  <c r="G48" i="31"/>
  <c r="H48" i="31"/>
  <c r="I48" i="31"/>
  <c r="K48" i="31"/>
  <c r="M48" i="31"/>
  <c r="N48" i="31"/>
  <c r="P48" i="31"/>
  <c r="Q48" i="31"/>
  <c r="A49" i="31"/>
  <c r="B49" i="31"/>
  <c r="C49" i="31"/>
  <c r="D49" i="31"/>
  <c r="E49" i="31"/>
  <c r="F49" i="31"/>
  <c r="G49" i="31"/>
  <c r="H49" i="31"/>
  <c r="I49" i="31"/>
  <c r="K49" i="31"/>
  <c r="M49" i="31"/>
  <c r="N49" i="31"/>
  <c r="P49" i="31"/>
  <c r="Q49" i="31"/>
  <c r="A50" i="31"/>
  <c r="B50" i="31"/>
  <c r="C50" i="31"/>
  <c r="D50" i="31"/>
  <c r="E50" i="31"/>
  <c r="F50" i="31"/>
  <c r="G50" i="31"/>
  <c r="H50" i="31"/>
  <c r="I50" i="31"/>
  <c r="J50" i="31"/>
  <c r="K50" i="31"/>
  <c r="M50" i="31"/>
  <c r="N50" i="31"/>
  <c r="P50" i="31"/>
  <c r="Q50" i="31"/>
  <c r="Q2" i="31"/>
  <c r="P2" i="31"/>
  <c r="N2" i="31"/>
  <c r="M2" i="31"/>
  <c r="K2" i="31"/>
  <c r="I2" i="31"/>
  <c r="H2" i="31"/>
  <c r="G2" i="31"/>
  <c r="F2" i="31"/>
  <c r="E2" i="31"/>
  <c r="D2" i="31"/>
  <c r="C2" i="31"/>
  <c r="B2" i="31"/>
  <c r="A2" i="31"/>
  <c r="R50" i="31" l="1"/>
  <c r="R32" i="31"/>
  <c r="R45" i="31"/>
  <c r="R40" i="31"/>
  <c r="R4" i="31"/>
  <c r="R35" i="31"/>
  <c r="R39" i="31"/>
  <c r="R33" i="31"/>
  <c r="R27" i="31"/>
  <c r="R22" i="31"/>
  <c r="R23" i="31"/>
  <c r="R21" i="31"/>
  <c r="R14" i="31"/>
  <c r="R9" i="31"/>
  <c r="R6" i="31"/>
  <c r="R44" i="31"/>
  <c r="R16" i="31"/>
  <c r="R12" i="31"/>
  <c r="R34" i="31"/>
  <c r="R46" i="31"/>
  <c r="R30" i="31"/>
  <c r="R25" i="31"/>
  <c r="R17" i="31"/>
  <c r="R42" i="31"/>
  <c r="R24" i="31"/>
  <c r="R26" i="31"/>
  <c r="R36" i="31"/>
  <c r="R31" i="31"/>
  <c r="R18" i="31"/>
  <c r="R13" i="31"/>
  <c r="R5" i="31"/>
  <c r="R19" i="31"/>
  <c r="R49" i="31"/>
  <c r="R41" i="31"/>
  <c r="R11" i="31"/>
  <c r="R10" i="31"/>
  <c r="R37" i="31"/>
  <c r="R29" i="31"/>
  <c r="R38" i="31"/>
  <c r="R47" i="31"/>
  <c r="R48" i="31"/>
  <c r="R43" i="31"/>
  <c r="R28" i="31"/>
  <c r="R20" i="31"/>
  <c r="R15" i="31"/>
  <c r="R3" i="31"/>
  <c r="R8" i="31"/>
  <c r="R7" i="31"/>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R2" i="31"/>
  <c r="O8" i="7"/>
  <c r="O7" i="7"/>
  <c r="G5"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Nicolas GUILLET</author>
    <author>GUILLET-LHERMITE</author>
  </authors>
  <commentList>
    <comment ref="B2" authorId="0" shapeId="0" xr:uid="{CB90C141-850D-4E1A-BA27-B1A2794F8DA2}">
      <text>
        <r>
          <rPr>
            <b/>
            <sz val="9"/>
            <color indexed="81"/>
            <rFont val="Tahoma"/>
            <family val="2"/>
          </rPr>
          <t>Indiquer votre nom/numéro de groupe dans cette case (ex:A102)</t>
        </r>
      </text>
    </comment>
    <comment ref="B3" authorId="0" shapeId="0" xr:uid="{463FF917-D0D2-425D-9CB5-FBF8008A6940}">
      <text>
        <r>
          <rPr>
            <b/>
            <sz val="9"/>
            <color indexed="81"/>
            <rFont val="Tahoma"/>
            <family val="2"/>
          </rPr>
          <t>Indiquer votre nom de projet dans cette case</t>
        </r>
      </text>
    </comment>
    <comment ref="B4" authorId="0" shapeId="0" xr:uid="{0B35EB02-3073-4618-91EE-5BF93118F454}">
      <text>
        <r>
          <rPr>
            <b/>
            <sz val="9"/>
            <color indexed="81"/>
            <rFont val="Tahoma"/>
            <family val="2"/>
          </rPr>
          <t>Noter ici le nom de votre référent (NOM Prénom)</t>
        </r>
      </text>
    </comment>
    <comment ref="N4" authorId="1" shapeId="0" xr:uid="{503C09A6-3892-424C-A7F2-C9EC21577D97}">
      <text>
        <r>
          <rPr>
            <b/>
            <sz val="9"/>
            <color indexed="81"/>
            <rFont val="Tahoma"/>
            <family val="2"/>
          </rPr>
          <t>Si un composant ne peut pas être commandé ou fourni, Nicolas propose un equivalent qui doit être obligatoirement validé.
En cochant la case vous confirmer que groupe et le référent valide la nouvelle référence.
Il est possible de rajouter une note avant validation ou autre pour apporter des informations.
exemple :
On valide globalement mais on trouve pas la couleur du bouton et il faut absolument que capteur soit rouge.</t>
        </r>
      </text>
    </comment>
    <comment ref="B5" authorId="0" shapeId="0" xr:uid="{CC61F0D3-FE3C-48A8-A952-E7C925FCD661}">
      <text>
        <r>
          <rPr>
            <b/>
            <sz val="9"/>
            <color indexed="81"/>
            <rFont val="Tahoma"/>
            <family val="2"/>
          </rPr>
          <t>exemple : Prenom.Nom@esme.fr</t>
        </r>
      </text>
    </comment>
    <comment ref="D5" authorId="0" shapeId="0" xr:uid="{9F0B2C32-C314-4BBC-9764-0A098DEE5CF7}">
      <text>
        <r>
          <rPr>
            <b/>
            <sz val="9"/>
            <color indexed="81"/>
            <rFont val="Tahoma"/>
            <family val="2"/>
          </rPr>
          <t>Cette cellule pemet de noter le lien vers une BOM ou un pannier.</t>
        </r>
      </text>
    </comment>
    <comment ref="E6" authorId="0" shapeId="0" xr:uid="{5447BABF-FC67-4E8C-9EB4-765A179D7229}">
      <text>
        <r>
          <rPr>
            <b/>
            <sz val="9"/>
            <color indexed="81"/>
            <rFont val="Tahoma"/>
            <family val="2"/>
          </rPr>
          <t>On entend QT la quantité de composant que j'ai besoin et non pas celle qui va être commandée.
Il faut adapter le prix à cette quantité.
La quantité commandé en lien avec le lien ou la reference produit donnée est à noter dans les remarques.</t>
        </r>
      </text>
    </comment>
    <comment ref="J6" authorId="0" shapeId="0" xr:uid="{041B7904-C618-40A7-BC53-5B47A9B0532A}">
      <text>
        <r>
          <rPr>
            <b/>
            <sz val="9"/>
            <color indexed="81"/>
            <rFont val="Tahoma"/>
            <family val="2"/>
          </rPr>
          <t xml:space="preserve">Vérifé             </t>
        </r>
        <r>
          <rPr>
            <sz val="9"/>
            <color indexed="81"/>
            <rFont val="Tahoma"/>
            <family val="2"/>
          </rPr>
          <t>J'ai vérifé que le composant peut être commandé chez le fournisseur et ne souffre pas de delais trop long</t>
        </r>
        <r>
          <rPr>
            <b/>
            <sz val="9"/>
            <color indexed="81"/>
            <rFont val="Tahoma"/>
            <family val="2"/>
          </rPr>
          <t xml:space="preserve">
A Valider        </t>
        </r>
        <r>
          <rPr>
            <sz val="9"/>
            <color indexed="81"/>
            <rFont val="Tahoma"/>
            <family val="2"/>
          </rPr>
          <t xml:space="preserve"> Un equivalent a été trouvé il doit êre validé par le groupe de projet.</t>
        </r>
        <r>
          <rPr>
            <b/>
            <sz val="9"/>
            <color indexed="81"/>
            <rFont val="Tahoma"/>
            <family val="2"/>
          </rPr>
          <t xml:space="preserve">
Validé             </t>
        </r>
        <r>
          <rPr>
            <sz val="9"/>
            <color indexed="81"/>
            <rFont val="Tahoma"/>
            <family val="2"/>
          </rPr>
          <t xml:space="preserve"> Le composant a été validé.</t>
        </r>
        <r>
          <rPr>
            <b/>
            <sz val="9"/>
            <color indexed="81"/>
            <rFont val="Tahoma"/>
            <family val="2"/>
          </rPr>
          <t xml:space="preserve">
Mise à dispo   </t>
        </r>
        <r>
          <rPr>
            <sz val="9"/>
            <color indexed="81"/>
            <rFont val="Tahoma"/>
            <family val="2"/>
          </rPr>
          <t xml:space="preserve"> Le composant est à l'@telier il est sorti du stock et mis a dispo dans une boite ou casier.</t>
        </r>
        <r>
          <rPr>
            <b/>
            <sz val="9"/>
            <color indexed="81"/>
            <rFont val="Tahoma"/>
            <family val="2"/>
          </rPr>
          <t xml:space="preserve">
Pannier          </t>
        </r>
        <r>
          <rPr>
            <sz val="9"/>
            <color indexed="81"/>
            <rFont val="Tahoma"/>
            <family val="2"/>
          </rPr>
          <t xml:space="preserve"> Le composant est dans le pannier du fournisseur en attente de finalisation.</t>
        </r>
        <r>
          <rPr>
            <b/>
            <sz val="9"/>
            <color indexed="81"/>
            <rFont val="Tahoma"/>
            <family val="2"/>
          </rPr>
          <t xml:space="preserve">
Commandé    </t>
        </r>
        <r>
          <rPr>
            <sz val="9"/>
            <color indexed="81"/>
            <rFont val="Tahoma"/>
            <family val="2"/>
          </rPr>
          <t xml:space="preserve">  Le composant a été commandé et saisie dans base ware ET validé par l'approbateur BW.</t>
        </r>
        <r>
          <rPr>
            <b/>
            <sz val="9"/>
            <color indexed="81"/>
            <rFont val="Tahoma"/>
            <family val="2"/>
          </rPr>
          <t xml:space="preserve">
Recu             </t>
        </r>
        <r>
          <rPr>
            <sz val="9"/>
            <color indexed="81"/>
            <rFont val="Tahoma"/>
            <family val="2"/>
          </rPr>
          <t xml:space="preserve">  Le composant est recu de livraison c'est comme mise à dispo MAIS le surplus est à integrer au stock.</t>
        </r>
        <r>
          <rPr>
            <b/>
            <sz val="9"/>
            <color indexed="81"/>
            <rFont val="Tahoma"/>
            <family val="2"/>
          </rPr>
          <t xml:space="preserve">
Délivré          </t>
        </r>
        <r>
          <rPr>
            <sz val="9"/>
            <color indexed="81"/>
            <rFont val="Tahoma"/>
            <family val="2"/>
          </rPr>
          <t xml:space="preserve">  Je n'ai plus le composant il a été donné au groupe.</t>
        </r>
        <r>
          <rPr>
            <b/>
            <sz val="9"/>
            <color indexed="81"/>
            <rFont val="Tahoma"/>
            <family val="2"/>
          </rPr>
          <t xml:space="preserve">
Annulé           </t>
        </r>
        <r>
          <rPr>
            <sz val="9"/>
            <color indexed="81"/>
            <rFont val="Tahoma"/>
            <family val="2"/>
          </rPr>
          <t xml:space="preserve"> La commande de ce composant est annulée.</t>
        </r>
      </text>
    </comment>
    <comment ref="A7" authorId="0" shapeId="0" xr:uid="{F86A7B89-90E9-43E8-99A0-8AD0FCA2A451}">
      <text>
        <r>
          <rPr>
            <b/>
            <sz val="9"/>
            <color indexed="81"/>
            <rFont val="Tahoma"/>
            <family val="2"/>
          </rPr>
          <t>Coller dans cette colonne les liens cliquables vers les produits à commander</t>
        </r>
      </text>
    </comment>
  </commentList>
</comments>
</file>

<file path=xl/sharedStrings.xml><?xml version="1.0" encoding="utf-8"?>
<sst xmlns="http://schemas.openxmlformats.org/spreadsheetml/2006/main" count="184" uniqueCount="113">
  <si>
    <t>clef</t>
  </si>
  <si>
    <t>Data</t>
  </si>
  <si>
    <t>Clef-2</t>
  </si>
  <si>
    <t>Data-2</t>
  </si>
  <si>
    <t>Groupe :</t>
  </si>
  <si>
    <t>2B09</t>
  </si>
  <si>
    <t>NON URGENT</t>
  </si>
  <si>
    <t>Suivi de la commande</t>
  </si>
  <si>
    <t>Informations, remarques, détail des quantités etc…</t>
  </si>
  <si>
    <t>Projet :</t>
  </si>
  <si>
    <t>Avant-Bras Myoélectrique</t>
  </si>
  <si>
    <t>L</t>
  </si>
  <si>
    <t xml:space="preserve"> </t>
  </si>
  <si>
    <t xml:space="preserve">Assistant de projet : </t>
  </si>
  <si>
    <t>GUAN Henry</t>
  </si>
  <si>
    <t>I</t>
  </si>
  <si>
    <t xml:space="preserve"> Document =&gt;</t>
  </si>
  <si>
    <t>Lien (s) de l'équivalent</t>
  </si>
  <si>
    <t>Pour éviter les doutes donc les erreurs
Notez ici la Quantité que je vous auriez saisie dans le pannier du fournisseur.</t>
  </si>
  <si>
    <t>OK, remarques ou autre</t>
  </si>
  <si>
    <t>Validation du nouveau composant par le groupe et le référent</t>
  </si>
  <si>
    <t>Descriptif</t>
  </si>
  <si>
    <t>Mail élève pour suivi :</t>
  </si>
  <si>
    <t>lea.foret@esme.fr</t>
  </si>
  <si>
    <t>Lien de BOOM, Panier etc.</t>
  </si>
  <si>
    <t xml:space="preserve">TOTAL : </t>
  </si>
  <si>
    <t>D</t>
  </si>
  <si>
    <t>Commande =&gt;</t>
  </si>
  <si>
    <t>Lien "cliquable"</t>
  </si>
  <si>
    <t>Nom du Composant</t>
  </si>
  <si>
    <t>Fournisseur :</t>
  </si>
  <si>
    <t>Code fournisseur</t>
  </si>
  <si>
    <t>QT utile</t>
  </si>
  <si>
    <t>PRIX TTC</t>
  </si>
  <si>
    <t>Prix Total</t>
  </si>
  <si>
    <t>E</t>
  </si>
  <si>
    <t>Cellules Vides ou OK = Réferent OK</t>
  </si>
  <si>
    <t>INFOS
Pointage</t>
  </si>
  <si>
    <t>https://www.conrad.fr/fr/p/reely-servomoteur-standard-s3003-mg-analogique-materiau-entrainement-metal-systeme-de-connecteur-jr-2234101.html#productDownloads</t>
  </si>
  <si>
    <t>Servo Moteur (S3003)</t>
  </si>
  <si>
    <t>CONRAD</t>
  </si>
  <si>
    <t>RE-6702303</t>
  </si>
  <si>
    <t>OK</t>
  </si>
  <si>
    <t>https://www.amazon.fr/Wal-Capteur-%C3%A9lectromyographique-Frontal-Connexion/dp/B082NCZ43Q?th=1</t>
  </si>
  <si>
    <t>Capteur EMG (Muscle Sensor v3)</t>
  </si>
  <si>
    <t>l@TELIER</t>
  </si>
  <si>
    <t>B082NCZ43Q</t>
  </si>
  <si>
    <t>https://www.gotronic.fr/art-arduino-uno-r4-minima-abx00080-37366.htm</t>
  </si>
  <si>
    <t>Microprocesseur (Arduino uno)</t>
  </si>
  <si>
    <t>https://www.conrad.fr/fr/p/powerbank-batterie-supplementaire-varta-power-bank-energy-10000-10000-mah-lipo-usb-c-blanc-noir-2338727.html#productTechData</t>
  </si>
  <si>
    <t>batterie powerbank</t>
  </si>
  <si>
    <t>carte +9/-9V</t>
  </si>
  <si>
    <t>GROUPE</t>
  </si>
  <si>
    <t>(Tous)</t>
  </si>
  <si>
    <t>RESPONSABLE GROUPE</t>
  </si>
  <si>
    <t>PROJET</t>
  </si>
  <si>
    <t>REFERENT</t>
  </si>
  <si>
    <t>Somme de QT</t>
  </si>
  <si>
    <t>Étiquettes de colonnes</t>
  </si>
  <si>
    <t>Étiquettes de lignes</t>
  </si>
  <si>
    <t>(vide)</t>
  </si>
  <si>
    <t xml:space="preserve">-- ref: </t>
  </si>
  <si>
    <t>Total général</t>
  </si>
  <si>
    <t>QT</t>
  </si>
  <si>
    <t>FOURNISSEUR</t>
  </si>
  <si>
    <t>URGENT</t>
  </si>
  <si>
    <t>VALIDATION REFERENT</t>
  </si>
  <si>
    <t>SUIVI</t>
  </si>
  <si>
    <t>EQUIVALENT</t>
  </si>
  <si>
    <t>REMARQUE NICOLAS</t>
  </si>
  <si>
    <t>VALIDATION ELEVE</t>
  </si>
  <si>
    <t>COMPILATION INFOS</t>
  </si>
  <si>
    <t>Indiquer votre nom/numéro de groupe dans cette case (ex:A1GR2)</t>
  </si>
  <si>
    <t>fournisseurs</t>
  </si>
  <si>
    <t>Indiquer votre nom de projet dans cette case</t>
  </si>
  <si>
    <t>Composants</t>
  </si>
  <si>
    <t>explication</t>
  </si>
  <si>
    <t>document</t>
  </si>
  <si>
    <t>Commande</t>
  </si>
  <si>
    <t>Noter ici le nom de votre référent (NOM Prénom)</t>
  </si>
  <si>
    <t>Vérifié</t>
  </si>
  <si>
    <t>J'ai vérifé que le composant peut être commandé chez le fournisseur et ne souffre pas de delais trop long</t>
  </si>
  <si>
    <t>GOTRONIC</t>
  </si>
  <si>
    <t>Validé</t>
  </si>
  <si>
    <t>Validée</t>
  </si>
  <si>
    <t>Prenom.Nom@esme.fr</t>
  </si>
  <si>
    <t>A Valider</t>
  </si>
  <si>
    <t>Un equivalent a été trouvé il doit êre validé par le groupe de projet</t>
  </si>
  <si>
    <t>Radio Spare</t>
  </si>
  <si>
    <t>Incomplet</t>
  </si>
  <si>
    <t>Traitement</t>
  </si>
  <si>
    <t>le composant a été validé</t>
  </si>
  <si>
    <t>DIGIKEY</t>
  </si>
  <si>
    <t>Cloruté</t>
  </si>
  <si>
    <t>Partielle</t>
  </si>
  <si>
    <t>Mise à dispo</t>
  </si>
  <si>
    <t>Le composant est à l'@telier il est sorti du stock et mis a dispo dans une boite ou casier</t>
  </si>
  <si>
    <t>MOUSER</t>
  </si>
  <si>
    <t>Complete</t>
  </si>
  <si>
    <t>Pannier</t>
  </si>
  <si>
    <t>Le composant est dans le pannier du fournisseur en attente de finalisation</t>
  </si>
  <si>
    <t>LEXTRONIC</t>
  </si>
  <si>
    <t>Commandé</t>
  </si>
  <si>
    <t>Le composant a été commandé et saisie dans base ware ET validé par l'approbateur BW</t>
  </si>
  <si>
    <t>FARNEL</t>
  </si>
  <si>
    <t>recu</t>
  </si>
  <si>
    <t>Le composant est recu de livraison c'est comme mise à dispo MAIS le surplus est à integrer au stock</t>
  </si>
  <si>
    <t>AMAZON</t>
  </si>
  <si>
    <t>délivré</t>
  </si>
  <si>
    <t>Je n'ai plus le composant il a été donné au groupe</t>
  </si>
  <si>
    <t>ROBOSHOP</t>
  </si>
  <si>
    <t>Annulé</t>
  </si>
  <si>
    <t>La commande de ce commosant est annulé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</si>
</sst>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2"/>
      <color theme="1"/>
      <name val="Calibri"/>
      <family val="2"/>
      <scheme val="minor"/>
    </font>
    <font>
      <b/>
      <sz val="11"/>
      <name val="Calibri"/>
      <family val="2"/>
      <scheme val="minor"/>
    </font>
    <font>
      <sz val="9"/>
      <color indexed="81"/>
      <name val="Tahoma"/>
      <family val="2"/>
    </font>
    <font>
      <b/>
      <sz val="9"/>
      <color indexed="81"/>
      <name val="Tahoma"/>
      <family val="2"/>
    </font>
    <font>
      <b/>
      <sz val="26"/>
      <name val="Calibri"/>
      <family val="2"/>
      <scheme val="minor"/>
    </font>
    <font>
      <b/>
      <i/>
      <u/>
      <sz val="14"/>
      <name val="Calibri"/>
      <family val="2"/>
      <scheme val="minor"/>
    </font>
    <font>
      <sz val="8"/>
      <color theme="1"/>
      <name val="Calibri"/>
      <family val="2"/>
      <scheme val="minor"/>
    </font>
    <font>
      <b/>
      <sz val="10"/>
      <name val="Calibri"/>
      <family val="2"/>
      <scheme val="minor"/>
    </font>
    <font>
      <sz val="11"/>
      <color theme="0" tint="-0.34998626667073579"/>
      <name val="Calibri"/>
      <family val="2"/>
      <scheme val="minor"/>
    </font>
    <font>
      <i/>
      <sz val="11"/>
      <color rgb="FF808080"/>
      <name val="Calibri"/>
      <family val="2"/>
      <scheme val="minor"/>
    </font>
    <font>
      <b/>
      <sz val="8"/>
      <name val="Calibri"/>
      <family val="2"/>
      <scheme val="minor"/>
    </font>
    <font>
      <b/>
      <sz val="10"/>
      <color theme="1"/>
      <name val="Calibri"/>
      <family val="2"/>
      <scheme val="minor"/>
    </font>
    <font>
      <b/>
      <sz val="8"/>
      <color theme="1"/>
      <name val="Calibri"/>
      <family val="2"/>
      <scheme val="minor"/>
    </font>
    <font>
      <sz val="16"/>
      <color theme="1"/>
      <name val="Calibri"/>
      <family val="2"/>
      <scheme val="minor"/>
    </font>
    <font>
      <b/>
      <sz val="18"/>
      <name val="Calibri"/>
      <family val="2"/>
      <scheme val="minor"/>
    </font>
    <font>
      <sz val="20"/>
      <color theme="1"/>
      <name val="Calibri"/>
      <family val="2"/>
      <scheme val="minor"/>
    </font>
    <font>
      <sz val="28"/>
      <color theme="1"/>
      <name val="Calibri"/>
      <family val="2"/>
      <scheme val="minor"/>
    </font>
    <font>
      <b/>
      <i/>
      <sz val="6"/>
      <color theme="0" tint="-0.34998626667073579"/>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bgColor indexed="64"/>
      </patternFill>
    </fill>
    <fill>
      <patternFill patternType="solid">
        <fgColor rgb="FFA9D08E"/>
        <bgColor indexed="64"/>
      </patternFill>
    </fill>
    <fill>
      <patternFill patternType="solid">
        <fgColor rgb="FFE2EFDA"/>
        <bgColor indexed="64"/>
      </patternFill>
    </fill>
    <fill>
      <patternFill patternType="solid">
        <fgColor rgb="FFD9E1F2"/>
        <bgColor indexed="64"/>
      </patternFill>
    </fill>
    <fill>
      <gradientFill degree="90">
        <stop position="0">
          <color rgb="FFD9E1F2"/>
        </stop>
        <stop position="1">
          <color rgb="FFE2EFDA"/>
        </stop>
      </gradientFill>
    </fill>
    <fill>
      <patternFill patternType="solid">
        <fgColor rgb="FFE9ECF5"/>
        <bgColor indexed="64"/>
      </patternFill>
    </fill>
  </fills>
  <borders count="42">
    <border>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diagonal/>
    </border>
    <border>
      <left style="medium">
        <color indexed="64"/>
      </left>
      <right/>
      <top/>
      <bottom style="medium">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thin">
        <color indexed="64"/>
      </top>
      <bottom/>
      <diagonal/>
    </border>
    <border>
      <left style="medium">
        <color indexed="64"/>
      </left>
      <right/>
      <top/>
      <bottom/>
      <diagonal/>
    </border>
    <border>
      <left style="medium">
        <color indexed="64"/>
      </left>
      <right style="thin">
        <color theme="4" tint="0.39997558519241921"/>
      </right>
      <top style="medium">
        <color indexed="64"/>
      </top>
      <bottom style="thin">
        <color indexed="64"/>
      </bottom>
      <diagonal/>
    </border>
    <border>
      <left style="medium">
        <color indexed="64"/>
      </left>
      <right style="thin">
        <color theme="4" tint="0.39997558519241921"/>
      </right>
      <top style="thin">
        <color indexed="64"/>
      </top>
      <bottom style="medium">
        <color indexed="64"/>
      </bottom>
      <diagonal/>
    </border>
    <border>
      <left/>
      <right style="thin">
        <color theme="4" tint="0.39997558519241921"/>
      </right>
      <top style="thin">
        <color theme="4" tint="0.39997558519241921"/>
      </top>
      <bottom style="thin">
        <color theme="4" tint="0.39997558519241921"/>
      </bottom>
      <diagonal/>
    </border>
    <border>
      <left/>
      <right style="thin">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bottom style="hair">
        <color indexed="64"/>
      </bottom>
      <diagonal/>
    </border>
    <border>
      <left style="medium">
        <color indexed="64"/>
      </left>
      <right/>
      <top/>
      <bottom style="double">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double">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bottom style="double">
        <color indexed="64"/>
      </bottom>
      <diagonal/>
    </border>
    <border>
      <left/>
      <right style="medium">
        <color indexed="64"/>
      </right>
      <top style="double">
        <color indexed="64"/>
      </top>
      <bottom style="medium">
        <color indexed="64"/>
      </bottom>
      <diagonal/>
    </border>
  </borders>
  <cellStyleXfs count="4">
    <xf numFmtId="0" fontId="0" fillId="0" borderId="0"/>
    <xf numFmtId="0" fontId="2" fillId="0" borderId="0" applyNumberFormat="0" applyFill="0" applyBorder="0" applyAlignment="0" applyProtection="0"/>
    <xf numFmtId="0" fontId="4" fillId="0" borderId="0"/>
    <xf numFmtId="0" fontId="2" fillId="0" borderId="0" applyNumberFormat="0" applyFill="0" applyBorder="0" applyAlignment="0" applyProtection="0"/>
  </cellStyleXfs>
  <cellXfs count="114">
    <xf numFmtId="0" fontId="0" fillId="0" borderId="0" xfId="0"/>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center" vertical="center" wrapText="1"/>
      <protection locked="0"/>
    </xf>
    <xf numFmtId="0" fontId="0" fillId="5" borderId="0" xfId="0" applyFill="1" applyProtection="1">
      <protection locked="0"/>
    </xf>
    <xf numFmtId="0" fontId="0" fillId="3" borderId="10" xfId="0" applyFill="1" applyBorder="1" applyAlignment="1" applyProtection="1">
      <alignment wrapText="1"/>
      <protection locked="0"/>
    </xf>
    <xf numFmtId="0" fontId="0" fillId="0" borderId="0" xfId="0" applyAlignment="1" applyProtection="1">
      <alignment horizontal="center" vertical="center"/>
      <protection locked="0"/>
    </xf>
    <xf numFmtId="0" fontId="0" fillId="0" borderId="0" xfId="0" pivotButton="1"/>
    <xf numFmtId="0" fontId="0" fillId="0" borderId="0" xfId="0" applyAlignment="1">
      <alignment horizontal="left"/>
    </xf>
    <xf numFmtId="0" fontId="12" fillId="0" borderId="14" xfId="0" applyFont="1" applyBorder="1" applyAlignment="1">
      <alignment horizontal="left" wrapText="1"/>
    </xf>
    <xf numFmtId="0" fontId="12" fillId="0" borderId="16" xfId="0" applyFont="1" applyBorder="1"/>
    <xf numFmtId="0" fontId="12" fillId="0" borderId="15" xfId="0" applyFont="1" applyBorder="1" applyAlignment="1">
      <alignment horizontal="left" wrapText="1"/>
    </xf>
    <xf numFmtId="0" fontId="12" fillId="0" borderId="0" xfId="0" applyFont="1"/>
    <xf numFmtId="0" fontId="0" fillId="5" borderId="21" xfId="0" applyFill="1" applyBorder="1" applyAlignment="1" applyProtection="1">
      <alignment wrapText="1"/>
      <protection locked="0"/>
    </xf>
    <xf numFmtId="0" fontId="0" fillId="5" borderId="21" xfId="0" applyFill="1" applyBorder="1" applyAlignment="1" applyProtection="1">
      <alignment horizontal="center" vertical="center" wrapText="1"/>
      <protection locked="0"/>
    </xf>
    <xf numFmtId="0" fontId="0" fillId="3" borderId="0" xfId="0" applyFill="1" applyAlignment="1" applyProtection="1">
      <alignment wrapText="1"/>
      <protection locked="0"/>
    </xf>
    <xf numFmtId="0" fontId="0" fillId="3" borderId="0" xfId="0" applyFill="1" applyAlignment="1" applyProtection="1">
      <alignment horizontal="center" wrapText="1"/>
      <protection locked="0"/>
    </xf>
    <xf numFmtId="0" fontId="13" fillId="3" borderId="13" xfId="0" applyFont="1" applyFill="1" applyBorder="1" applyAlignment="1" applyProtection="1">
      <alignment horizontal="center" wrapText="1"/>
      <protection locked="0"/>
    </xf>
    <xf numFmtId="0" fontId="2" fillId="0" borderId="14" xfId="3" applyFill="1" applyBorder="1" applyAlignment="1">
      <alignment horizontal="left" wrapText="1"/>
    </xf>
    <xf numFmtId="0" fontId="0" fillId="0" borderId="0" xfId="0" applyAlignment="1">
      <alignment wrapText="1"/>
    </xf>
    <xf numFmtId="0" fontId="8" fillId="4" borderId="26" xfId="0" applyFont="1" applyFill="1" applyBorder="1" applyAlignment="1">
      <alignment horizontal="center" vertical="center" wrapText="1"/>
    </xf>
    <xf numFmtId="0" fontId="13" fillId="9" borderId="32" xfId="0" applyFont="1" applyFill="1" applyBorder="1" applyAlignment="1" applyProtection="1">
      <alignment horizontal="left" wrapText="1"/>
      <protection locked="0"/>
    </xf>
    <xf numFmtId="0" fontId="13" fillId="9" borderId="33" xfId="0" applyFont="1" applyFill="1" applyBorder="1" applyAlignment="1" applyProtection="1">
      <alignment horizontal="left" wrapText="1"/>
      <protection locked="0"/>
    </xf>
    <xf numFmtId="0" fontId="5" fillId="7" borderId="3" xfId="0" applyFont="1" applyFill="1" applyBorder="1" applyAlignment="1">
      <alignment horizontal="right" wrapText="1"/>
    </xf>
    <xf numFmtId="0" fontId="0" fillId="7" borderId="19" xfId="0" applyFill="1" applyBorder="1" applyAlignment="1">
      <alignment wrapText="1"/>
    </xf>
    <xf numFmtId="0" fontId="14" fillId="7" borderId="19" xfId="0" applyFont="1" applyFill="1" applyBorder="1" applyAlignment="1">
      <alignment vertical="center" wrapText="1"/>
    </xf>
    <xf numFmtId="0" fontId="4" fillId="2" borderId="3" xfId="0" applyFont="1" applyFill="1" applyBorder="1" applyAlignment="1">
      <alignment horizontal="center" vertical="center" wrapText="1"/>
    </xf>
    <xf numFmtId="0" fontId="17" fillId="7" borderId="3" xfId="0" applyFont="1" applyFill="1" applyBorder="1" applyAlignment="1">
      <alignment horizontal="center" vertical="center" wrapText="1"/>
    </xf>
    <xf numFmtId="0" fontId="17" fillId="7" borderId="18" xfId="0" applyFont="1" applyFill="1" applyBorder="1" applyAlignment="1">
      <alignment horizontal="center" vertical="center" wrapText="1"/>
    </xf>
    <xf numFmtId="0" fontId="5" fillId="7" borderId="12" xfId="0" applyFont="1" applyFill="1" applyBorder="1" applyAlignment="1">
      <alignment horizontal="right" wrapText="1"/>
    </xf>
    <xf numFmtId="0" fontId="0" fillId="7" borderId="0" xfId="0" applyFill="1" applyAlignment="1">
      <alignment wrapText="1"/>
    </xf>
    <xf numFmtId="0" fontId="14" fillId="7" borderId="0" xfId="0" applyFont="1" applyFill="1" applyAlignment="1">
      <alignment vertical="center" wrapText="1"/>
    </xf>
    <xf numFmtId="0" fontId="10" fillId="6" borderId="12" xfId="0" applyFont="1" applyFill="1" applyBorder="1" applyAlignment="1">
      <alignment horizontal="center" textRotation="255" wrapText="1"/>
    </xf>
    <xf numFmtId="0" fontId="17" fillId="7" borderId="9" xfId="0" applyFont="1" applyFill="1" applyBorder="1" applyAlignment="1">
      <alignment horizontal="center" vertical="center" wrapText="1"/>
    </xf>
    <xf numFmtId="0" fontId="17" fillId="7" borderId="24" xfId="0" applyFont="1" applyFill="1" applyBorder="1" applyAlignment="1">
      <alignment horizontal="center" vertical="center" wrapText="1"/>
    </xf>
    <xf numFmtId="0" fontId="10" fillId="2" borderId="13" xfId="0" applyFont="1" applyFill="1" applyBorder="1" applyAlignment="1">
      <alignment horizontal="center" vertical="center"/>
    </xf>
    <xf numFmtId="0" fontId="10" fillId="7" borderId="22" xfId="0" applyFont="1" applyFill="1" applyBorder="1" applyAlignment="1">
      <alignment horizontal="right" vertical="center"/>
    </xf>
    <xf numFmtId="0" fontId="11" fillId="7" borderId="3" xfId="0" applyFont="1" applyFill="1" applyBorder="1" applyAlignment="1">
      <alignment horizontal="right" wrapText="1"/>
    </xf>
    <xf numFmtId="0" fontId="1" fillId="0" borderId="1" xfId="0" applyFont="1" applyBorder="1"/>
    <xf numFmtId="0" fontId="1" fillId="0" borderId="2" xfId="0" applyFont="1" applyBorder="1"/>
    <xf numFmtId="0" fontId="9" fillId="4" borderId="25"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28" xfId="0" applyFont="1" applyFill="1" applyBorder="1" applyAlignment="1">
      <alignment horizontal="center" vertical="center" wrapText="1"/>
    </xf>
    <xf numFmtId="0" fontId="10" fillId="2" borderId="20" xfId="0" applyFont="1" applyFill="1" applyBorder="1" applyAlignment="1">
      <alignment horizontal="center" vertical="center"/>
    </xf>
    <xf numFmtId="0" fontId="16" fillId="7" borderId="23" xfId="0" applyFont="1" applyFill="1" applyBorder="1" applyAlignment="1">
      <alignment horizontal="center" vertical="center" wrapText="1"/>
    </xf>
    <xf numFmtId="0" fontId="0" fillId="3" borderId="0" xfId="0" applyFill="1" applyAlignment="1" applyProtection="1">
      <alignment horizontal="center" vertical="center"/>
      <protection locked="0"/>
    </xf>
    <xf numFmtId="0" fontId="0" fillId="3" borderId="11" xfId="0" applyFill="1" applyBorder="1" applyAlignment="1" applyProtection="1">
      <alignment wrapText="1"/>
      <protection locked="0"/>
    </xf>
    <xf numFmtId="0" fontId="16" fillId="7" borderId="20" xfId="0" applyFont="1" applyFill="1" applyBorder="1" applyAlignment="1">
      <alignment horizontal="center" vertical="center" wrapText="1"/>
    </xf>
    <xf numFmtId="0" fontId="0" fillId="3" borderId="35" xfId="0" applyFill="1" applyBorder="1" applyAlignment="1" applyProtection="1">
      <alignment wrapText="1"/>
      <protection locked="0"/>
    </xf>
    <xf numFmtId="0" fontId="0" fillId="3" borderId="36" xfId="0" applyFill="1" applyBorder="1" applyAlignment="1" applyProtection="1">
      <alignment wrapText="1"/>
      <protection locked="0"/>
    </xf>
    <xf numFmtId="0" fontId="0" fillId="10" borderId="35" xfId="0" applyFill="1" applyBorder="1" applyAlignment="1" applyProtection="1">
      <alignment wrapText="1"/>
      <protection locked="0"/>
    </xf>
    <xf numFmtId="0" fontId="0" fillId="0" borderId="35" xfId="0" applyBorder="1" applyAlignment="1">
      <alignment wrapText="1"/>
    </xf>
    <xf numFmtId="0" fontId="0" fillId="0" borderId="10" xfId="0" applyBorder="1" applyAlignment="1">
      <alignment wrapText="1"/>
    </xf>
    <xf numFmtId="0" fontId="15" fillId="8" borderId="40" xfId="0" applyFont="1" applyFill="1" applyBorder="1" applyAlignment="1" applyProtection="1">
      <alignment horizontal="center" wrapText="1"/>
      <protection locked="0"/>
    </xf>
    <xf numFmtId="0" fontId="10" fillId="7" borderId="29" xfId="0" applyFont="1" applyFill="1" applyBorder="1" applyAlignment="1">
      <alignment horizontal="right" vertical="center" wrapText="1"/>
    </xf>
    <xf numFmtId="0" fontId="15" fillId="8" borderId="41" xfId="0" applyFont="1" applyFill="1" applyBorder="1" applyAlignment="1" applyProtection="1">
      <alignment horizontal="center" wrapText="1"/>
      <protection locked="0"/>
    </xf>
    <xf numFmtId="0" fontId="0" fillId="8" borderId="35" xfId="0" applyFill="1" applyBorder="1" applyAlignment="1" applyProtection="1">
      <alignment wrapText="1"/>
      <protection locked="0"/>
    </xf>
    <xf numFmtId="0" fontId="0" fillId="8" borderId="10" xfId="0" applyFill="1" applyBorder="1" applyAlignment="1" applyProtection="1">
      <alignment wrapText="1"/>
      <protection locked="0"/>
    </xf>
    <xf numFmtId="0" fontId="0" fillId="8" borderId="10" xfId="0" applyFill="1" applyBorder="1" applyProtection="1">
      <protection locked="0"/>
    </xf>
    <xf numFmtId="0" fontId="0" fillId="8" borderId="0" xfId="0" applyFill="1" applyProtection="1">
      <protection locked="0"/>
    </xf>
    <xf numFmtId="0" fontId="0" fillId="11" borderId="0" xfId="0" applyFill="1" applyAlignment="1" applyProtection="1">
      <alignment wrapText="1"/>
      <protection locked="0"/>
    </xf>
    <xf numFmtId="0" fontId="0" fillId="11" borderId="10" xfId="0" applyFill="1" applyBorder="1" applyProtection="1">
      <protection locked="0"/>
    </xf>
    <xf numFmtId="0" fontId="0" fillId="11" borderId="11" xfId="0" applyFill="1" applyBorder="1" applyProtection="1">
      <protection locked="0"/>
    </xf>
    <xf numFmtId="0" fontId="0" fillId="11" borderId="0" xfId="0" applyFill="1" applyProtection="1">
      <protection locked="0"/>
    </xf>
    <xf numFmtId="0" fontId="13" fillId="9" borderId="13" xfId="0" applyFont="1" applyFill="1" applyBorder="1" applyAlignment="1" applyProtection="1">
      <alignment horizontal="center" wrapText="1"/>
      <protection locked="0"/>
    </xf>
    <xf numFmtId="0" fontId="0" fillId="9" borderId="0" xfId="0" applyFill="1" applyAlignment="1" applyProtection="1">
      <alignment horizontal="center" wrapText="1"/>
      <protection locked="0"/>
    </xf>
    <xf numFmtId="0" fontId="0" fillId="9" borderId="0" xfId="0" applyFill="1" applyAlignment="1" applyProtection="1">
      <alignment wrapText="1"/>
      <protection locked="0"/>
    </xf>
    <xf numFmtId="49" fontId="13" fillId="9" borderId="31" xfId="0" applyNumberFormat="1" applyFont="1" applyFill="1" applyBorder="1" applyAlignment="1" applyProtection="1">
      <alignment horizontal="left" wrapText="1"/>
      <protection locked="0"/>
    </xf>
    <xf numFmtId="0" fontId="0" fillId="11" borderId="0" xfId="0" applyFill="1" applyAlignment="1" applyProtection="1">
      <alignment horizontal="center" wrapText="1"/>
      <protection locked="0"/>
    </xf>
    <xf numFmtId="0" fontId="2" fillId="11" borderId="0" xfId="1" applyFill="1" applyAlignment="1" applyProtection="1">
      <alignment wrapText="1"/>
      <protection locked="0"/>
    </xf>
    <xf numFmtId="0" fontId="2" fillId="9" borderId="23" xfId="3" applyFill="1" applyBorder="1" applyAlignment="1" applyProtection="1">
      <alignment horizontal="left" wrapText="1"/>
      <protection locked="0"/>
    </xf>
    <xf numFmtId="0" fontId="2" fillId="3" borderId="13" xfId="3" applyFill="1" applyBorder="1" applyAlignment="1" applyProtection="1">
      <alignment horizontal="center" wrapText="1"/>
      <protection locked="0"/>
    </xf>
    <xf numFmtId="0" fontId="21" fillId="9" borderId="20" xfId="0" applyFont="1" applyFill="1" applyBorder="1" applyAlignment="1" applyProtection="1">
      <alignment horizontal="center" vertical="center" wrapText="1"/>
      <protection locked="0"/>
    </xf>
    <xf numFmtId="0" fontId="21" fillId="9" borderId="34" xfId="0" applyFont="1" applyFill="1" applyBorder="1" applyAlignment="1" applyProtection="1">
      <alignment horizontal="center" vertical="center" wrapText="1"/>
      <protection locked="0"/>
    </xf>
    <xf numFmtId="0" fontId="0" fillId="7" borderId="39" xfId="0" applyFill="1" applyBorder="1" applyAlignment="1">
      <alignment horizontal="center" vertical="center" wrapText="1"/>
    </xf>
    <xf numFmtId="0" fontId="0" fillId="7" borderId="17" xfId="0" applyFill="1" applyBorder="1" applyAlignment="1">
      <alignment horizontal="center" vertical="center" wrapText="1"/>
    </xf>
    <xf numFmtId="0" fontId="0" fillId="7" borderId="37" xfId="0" applyFill="1" applyBorder="1" applyAlignment="1">
      <alignment horizontal="center" vertical="center" wrapText="1"/>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7" borderId="7" xfId="0" applyFill="1" applyBorder="1" applyAlignment="1">
      <alignment horizontal="center" vertical="center"/>
    </xf>
    <xf numFmtId="0" fontId="19" fillId="7" borderId="38" xfId="0" applyFont="1" applyFill="1" applyBorder="1" applyAlignment="1">
      <alignment horizontal="center" vertical="center" wrapText="1"/>
    </xf>
    <xf numFmtId="0" fontId="19" fillId="7" borderId="4" xfId="0" applyFont="1" applyFill="1" applyBorder="1" applyAlignment="1">
      <alignment horizontal="center" vertical="center" wrapText="1"/>
    </xf>
    <xf numFmtId="0" fontId="19" fillId="7" borderId="6" xfId="0" applyFont="1" applyFill="1" applyBorder="1" applyAlignment="1">
      <alignment horizontal="center" vertical="center" wrapText="1"/>
    </xf>
    <xf numFmtId="0" fontId="0" fillId="7" borderId="38" xfId="0" applyFill="1" applyBorder="1" applyAlignment="1">
      <alignment horizontal="center" vertical="center" wrapText="1"/>
    </xf>
    <xf numFmtId="0" fontId="0" fillId="7" borderId="4" xfId="0" applyFill="1" applyBorder="1" applyAlignment="1">
      <alignment horizontal="center" vertical="center" wrapText="1"/>
    </xf>
    <xf numFmtId="0" fontId="0" fillId="7" borderId="6" xfId="0" applyFill="1" applyBorder="1" applyAlignment="1">
      <alignment horizontal="center" vertical="center" wrapText="1"/>
    </xf>
    <xf numFmtId="0" fontId="10" fillId="7" borderId="38"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10" fillId="7" borderId="6" xfId="0" applyFont="1" applyFill="1" applyBorder="1" applyAlignment="1">
      <alignment horizontal="center" vertical="center" wrapText="1"/>
    </xf>
    <xf numFmtId="0" fontId="18" fillId="9" borderId="3" xfId="0" applyFont="1" applyFill="1" applyBorder="1" applyAlignment="1">
      <alignment horizontal="center" vertical="center" wrapText="1"/>
    </xf>
    <xf numFmtId="0" fontId="18" fillId="9" borderId="18" xfId="0" applyFont="1" applyFill="1" applyBorder="1" applyAlignment="1">
      <alignment horizontal="center" vertical="center" wrapText="1"/>
    </xf>
    <xf numFmtId="0" fontId="18" fillId="9" borderId="13" xfId="0" applyFont="1" applyFill="1" applyBorder="1" applyAlignment="1">
      <alignment horizontal="center" vertical="center" wrapText="1"/>
    </xf>
    <xf numFmtId="0" fontId="18" fillId="9" borderId="8" xfId="0" applyFont="1" applyFill="1" applyBorder="1" applyAlignment="1">
      <alignment horizontal="center" vertical="center" wrapText="1"/>
    </xf>
    <xf numFmtId="0" fontId="18" fillId="9" borderId="9" xfId="0" applyFont="1" applyFill="1" applyBorder="1" applyAlignment="1">
      <alignment horizontal="center" vertical="center" wrapText="1"/>
    </xf>
    <xf numFmtId="0" fontId="18" fillId="9" borderId="24" xfId="0" applyFont="1" applyFill="1" applyBorder="1" applyAlignment="1">
      <alignment horizontal="center" vertical="center" wrapText="1"/>
    </xf>
    <xf numFmtId="0" fontId="20" fillId="0" borderId="19" xfId="0" applyFont="1" applyBorder="1" applyAlignment="1">
      <alignment horizontal="center" vertical="center"/>
    </xf>
    <xf numFmtId="0" fontId="20" fillId="0" borderId="30" xfId="0" applyFont="1" applyBorder="1" applyAlignment="1">
      <alignment horizontal="center" vertical="center"/>
    </xf>
    <xf numFmtId="0" fontId="0" fillId="0" borderId="0" xfId="0" applyAlignment="1" applyProtection="1">
      <alignment horizontal="center"/>
      <protection locked="0"/>
    </xf>
    <xf numFmtId="0" fontId="0" fillId="0" borderId="0" xfId="0" applyAlignment="1" applyProtection="1">
      <alignment horizontal="center" wrapText="1"/>
      <protection locked="0"/>
    </xf>
    <xf numFmtId="0" fontId="0" fillId="0" borderId="0" xfId="0" applyAlignment="1" applyProtection="1">
      <alignment horizontal="center" vertical="center" wrapText="1"/>
      <protection locked="0"/>
    </xf>
    <xf numFmtId="0" fontId="2" fillId="3" borderId="13" xfId="1" applyFont="1" applyFill="1" applyBorder="1" applyAlignment="1" applyProtection="1">
      <alignment horizontal="center" wrapText="1"/>
      <protection locked="0"/>
    </xf>
    <xf numFmtId="0" fontId="0" fillId="3" borderId="0" xfId="0" applyFont="1" applyFill="1" applyAlignment="1" applyProtection="1">
      <alignment horizontal="center" wrapText="1"/>
      <protection locked="0"/>
    </xf>
    <xf numFmtId="0" fontId="0" fillId="3" borderId="0" xfId="0" applyFont="1" applyFill="1" applyAlignment="1" applyProtection="1">
      <alignment wrapText="1"/>
      <protection locked="0"/>
    </xf>
    <xf numFmtId="0" fontId="0" fillId="0" borderId="0" xfId="0" applyFont="1" applyAlignment="1">
      <alignment wrapText="1"/>
    </xf>
    <xf numFmtId="0" fontId="0" fillId="3" borderId="0" xfId="0" applyFont="1" applyFill="1" applyAlignment="1" applyProtection="1">
      <alignment horizontal="center" vertical="center"/>
      <protection locked="0"/>
    </xf>
    <xf numFmtId="0" fontId="0" fillId="5" borderId="21" xfId="0" applyFont="1" applyFill="1" applyBorder="1" applyAlignment="1" applyProtection="1">
      <alignment wrapText="1"/>
      <protection locked="0"/>
    </xf>
    <xf numFmtId="0" fontId="0" fillId="5" borderId="21" xfId="0" applyFont="1" applyFill="1" applyBorder="1" applyAlignment="1" applyProtection="1">
      <alignment horizontal="center" vertical="center" wrapText="1"/>
      <protection locked="0"/>
    </xf>
    <xf numFmtId="0" fontId="0" fillId="8" borderId="10" xfId="0" applyFont="1" applyFill="1" applyBorder="1" applyAlignment="1" applyProtection="1">
      <alignment wrapText="1"/>
      <protection locked="0"/>
    </xf>
    <xf numFmtId="0" fontId="0" fillId="3" borderId="10" xfId="0" applyFont="1" applyFill="1" applyBorder="1" applyAlignment="1" applyProtection="1">
      <alignment wrapText="1"/>
      <protection locked="0"/>
    </xf>
    <xf numFmtId="0" fontId="0" fillId="10" borderId="35" xfId="0" applyFont="1" applyFill="1" applyBorder="1" applyAlignment="1" applyProtection="1">
      <alignment wrapText="1"/>
      <protection locked="0"/>
    </xf>
    <xf numFmtId="0" fontId="0" fillId="3" borderId="11" xfId="0" applyFont="1" applyFill="1" applyBorder="1" applyAlignment="1" applyProtection="1">
      <alignment wrapText="1"/>
      <protection locked="0"/>
    </xf>
    <xf numFmtId="0" fontId="0" fillId="0" borderId="10" xfId="0" applyFont="1" applyBorder="1" applyAlignment="1">
      <alignment wrapText="1"/>
    </xf>
    <xf numFmtId="0" fontId="0" fillId="0" borderId="0" xfId="0" applyFont="1" applyProtection="1">
      <protection locked="0"/>
    </xf>
  </cellXfs>
  <cellStyles count="4">
    <cellStyle name="Hyperlink" xfId="1" xr:uid="{00000000-000B-0000-0000-000008000000}"/>
    <cellStyle name="Lien hypertexte" xfId="3" builtinId="8"/>
    <cellStyle name="Normal" xfId="0" builtinId="0"/>
    <cellStyle name="Normal 2" xfId="2" xr:uid="{CDEAE00D-198C-420F-8C27-0C3DD872EC3D}"/>
  </cellStyles>
  <dxfs count="31">
    <dxf>
      <font>
        <b val="0"/>
        <i/>
        <color theme="0" tint="-0.34998626667073579"/>
      </font>
    </dxf>
    <dxf>
      <numFmt numFmtId="0" formatCode="General"/>
    </dxf>
    <dxf>
      <numFmt numFmtId="0" formatCode="General"/>
    </dxf>
    <dxf>
      <font>
        <color theme="0" tint="-0.34998626667073579"/>
      </font>
      <fill>
        <patternFill>
          <bgColor theme="0" tint="-4.9989318521683403E-2"/>
        </patternFill>
      </fill>
    </dxf>
    <dxf>
      <font>
        <color auto="1"/>
      </font>
      <fill>
        <patternFill>
          <bgColor theme="9" tint="0.59996337778862885"/>
        </patternFill>
      </fill>
    </dxf>
    <dxf>
      <font>
        <b/>
        <i val="0"/>
        <color theme="9" tint="-0.499984740745262"/>
      </font>
      <fill>
        <patternFill patternType="none">
          <bgColor auto="1"/>
        </patternFill>
      </fill>
    </dxf>
    <dxf>
      <fill>
        <patternFill patternType="none">
          <bgColor auto="1"/>
        </patternFill>
      </fill>
      <border>
        <left style="thin">
          <color rgb="FFFF0000"/>
        </left>
        <right style="thin">
          <color rgb="FFFF0000"/>
        </right>
        <top style="thin">
          <color rgb="FFFF0000"/>
        </top>
        <bottom style="thin">
          <color rgb="FFFF0000"/>
        </bottom>
      </border>
    </dxf>
    <dxf>
      <border diagonalUp="0" diagonalDown="0">
        <left/>
        <right style="medium">
          <color indexed="64"/>
        </right>
        <vertical/>
      </border>
      <protection locked="1" hidden="0"/>
    </dxf>
    <dxf>
      <border diagonalUp="0" diagonalDown="0">
        <left style="medium">
          <color indexed="64"/>
        </left>
        <right/>
        <vertical/>
      </border>
      <protection locked="1" hidden="0"/>
    </dxf>
    <dxf>
      <border outline="0">
        <bottom style="medium">
          <color indexed="64"/>
        </bottom>
      </border>
    </dxf>
    <dxf>
      <protection locked="1"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rgb="FFD9E1F2"/>
        </patternFill>
      </fill>
      <alignment horizontal="left" vertical="bottom" textRotation="0" wrapText="1" indent="0" justifyLastLine="0" shrinkToFit="0" readingOrder="0"/>
      <border diagonalUp="0" diagonalDown="0">
        <left/>
        <right style="medium">
          <color indexed="64"/>
        </right>
        <top style="thin">
          <color indexed="64"/>
        </top>
        <bottom style="medium">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64"/>
          <bgColor rgb="FFA9D08E"/>
        </patternFill>
      </fill>
      <alignment horizontal="right" vertical="bottom" textRotation="0" wrapText="1" indent="0" justifyLastLine="0" shrinkToFit="0" readingOrder="0"/>
      <border diagonalUp="0" diagonalDown="0">
        <left style="medium">
          <color indexed="64"/>
        </left>
        <right style="medium">
          <color indexed="64"/>
        </right>
        <top style="thin">
          <color indexed="64"/>
        </top>
        <bottom/>
      </border>
      <protection locked="1" hidden="0"/>
    </dxf>
    <dxf>
      <border outline="0">
        <bottom style="thin">
          <color indexed="64"/>
        </bottom>
      </border>
    </dxf>
    <dxf>
      <protection locked="1" hidden="0"/>
    </dxf>
    <dxf>
      <protection locked="0" hidden="0"/>
    </dxf>
    <dxf>
      <fill>
        <patternFill>
          <bgColor rgb="FFFF0000"/>
        </patternFill>
      </fill>
    </dxf>
    <dxf>
      <fill>
        <patternFill>
          <bgColor rgb="FFFF0000"/>
        </patternFill>
      </fill>
    </dxf>
    <dxf>
      <fill>
        <patternFill>
          <bgColor theme="8" tint="0.39994506668294322"/>
        </patternFill>
      </fill>
    </dxf>
    <dxf>
      <fill>
        <patternFill>
          <bgColor theme="5" tint="0.39994506668294322"/>
        </patternFill>
      </fill>
    </dxf>
    <dxf>
      <fill>
        <patternFill>
          <bgColor rgb="FFFF0000"/>
        </patternFill>
      </fill>
    </dxf>
    <dxf>
      <fill>
        <patternFill>
          <bgColor rgb="FF00B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FF000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0"/>
        <i val="0"/>
        <color theme="1"/>
      </font>
    </dxf>
  </dxfs>
  <tableStyles count="0" defaultTableStyle="TableStyleMedium2" defaultPivotStyle="PivotStyleLight16"/>
  <colors>
    <mruColors>
      <color rgb="FFD9E1F2"/>
      <color rgb="FFE9ECF5"/>
      <color rgb="FFE2EFDA"/>
      <color rgb="FFA9D08E"/>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31750</xdr:colOff>
      <xdr:row>1</xdr:row>
      <xdr:rowOff>16390</xdr:rowOff>
    </xdr:from>
    <xdr:to>
      <xdr:col>2</xdr:col>
      <xdr:colOff>800100</xdr:colOff>
      <xdr:row>4</xdr:row>
      <xdr:rowOff>152400</xdr:rowOff>
    </xdr:to>
    <xdr:pic>
      <xdr:nvPicPr>
        <xdr:cNvPr id="5" name="Image 4">
          <a:extLst>
            <a:ext uri="{FF2B5EF4-FFF2-40B4-BE49-F238E27FC236}">
              <a16:creationId xmlns:a16="http://schemas.microsoft.com/office/drawing/2014/main" id="{F3588531-3814-A4E4-CE5E-81F0950418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56250" y="16390"/>
          <a:ext cx="768350" cy="796410"/>
        </a:xfrm>
        <a:prstGeom prst="rect">
          <a:avLst/>
        </a:prstGeom>
      </xdr:spPr>
    </xdr:pic>
    <xdr:clientData/>
  </xdr:twoCellAnchor>
  <xdr:twoCellAnchor>
    <xdr:from>
      <xdr:col>7</xdr:col>
      <xdr:colOff>0</xdr:colOff>
      <xdr:row>0</xdr:row>
      <xdr:rowOff>0</xdr:rowOff>
    </xdr:from>
    <xdr:to>
      <xdr:col>10</xdr:col>
      <xdr:colOff>0</xdr:colOff>
      <xdr:row>3</xdr:row>
      <xdr:rowOff>0</xdr:rowOff>
    </xdr:to>
    <xdr:sp macro="" textlink="">
      <xdr:nvSpPr>
        <xdr:cNvPr id="2" name="ZoneTexte 1">
          <a:extLst>
            <a:ext uri="{FF2B5EF4-FFF2-40B4-BE49-F238E27FC236}">
              <a16:creationId xmlns:a16="http://schemas.microsoft.com/office/drawing/2014/main" id="{62D4E99E-9D9E-57C0-15AA-19B2F05B480C}"/>
            </a:ext>
          </a:extLst>
        </xdr:cNvPr>
        <xdr:cNvSpPr txBox="1"/>
      </xdr:nvSpPr>
      <xdr:spPr>
        <a:xfrm>
          <a:off x="8705850" y="0"/>
          <a:ext cx="14922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2000"/>
            <a:t>SUIVI</a:t>
          </a:r>
        </a:p>
      </xdr:txBody>
    </xdr:sp>
    <xdr:clientData/>
  </xdr:twoCellAnchor>
  <xdr:twoCellAnchor>
    <xdr:from>
      <xdr:col>3</xdr:col>
      <xdr:colOff>0</xdr:colOff>
      <xdr:row>0</xdr:row>
      <xdr:rowOff>0</xdr:rowOff>
    </xdr:from>
    <xdr:to>
      <xdr:col>5</xdr:col>
      <xdr:colOff>0</xdr:colOff>
      <xdr:row>4</xdr:row>
      <xdr:rowOff>0</xdr:rowOff>
    </xdr:to>
    <xdr:sp macro="" textlink="">
      <xdr:nvSpPr>
        <xdr:cNvPr id="3" name="ZoneTexte 2">
          <a:extLst>
            <a:ext uri="{FF2B5EF4-FFF2-40B4-BE49-F238E27FC236}">
              <a16:creationId xmlns:a16="http://schemas.microsoft.com/office/drawing/2014/main" id="{6B8FE883-2821-4BD7-AC9A-ADBFB3BE9153}"/>
            </a:ext>
          </a:extLst>
        </xdr:cNvPr>
        <xdr:cNvSpPr txBox="1"/>
      </xdr:nvSpPr>
      <xdr:spPr>
        <a:xfrm>
          <a:off x="6400800" y="0"/>
          <a:ext cx="1270000" cy="66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a:t>1 Completer</a:t>
          </a:r>
        </a:p>
        <a:p>
          <a:pPr algn="ctr"/>
          <a:r>
            <a:rPr lang="fr-FR" sz="1100"/>
            <a:t>2 Faire valider</a:t>
          </a:r>
        </a:p>
        <a:p>
          <a:pPr algn="ctr"/>
          <a:r>
            <a:rPr lang="fr-FR" sz="1100"/>
            <a:t>3 Attendre le lien</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as GUILLET" refreshedDate="45198.764717245373" createdVersion="8" refreshedVersion="8" minRefreshableVersion="3" recordCount="50" xr:uid="{CC870E80-3A5B-43AA-8E1F-295622D0EEC8}">
  <cacheSource type="worksheet">
    <worksheetSource ref="A1:R1048576" sheet="DATA"/>
  </cacheSource>
  <cacheFields count="18">
    <cacheField name="GROUPE" numFmtId="0">
      <sharedItems containsBlank="1" count="17">
        <s v=""/>
        <m/>
        <s v="¤Indiquer votre nom/numéro de groupe dans cette case (ex:A1GR2)" u="1"/>
        <s v="2B01" u="1"/>
        <s v="2B02" u="1"/>
        <s v="2B12" u="1"/>
        <s v="2B11" u="1"/>
        <s v="2B10" u="1"/>
        <s v="2B09" u="1"/>
        <s v="2B08" u="1"/>
        <s v="2B07" u="1"/>
        <s v="2B06" u="1"/>
        <s v="2B05" u="1"/>
        <s v="2B04" u="1"/>
        <s v="2B14" u="1"/>
        <s v="2B03" u="1"/>
        <s v="2B13" u="1"/>
      </sharedItems>
    </cacheField>
    <cacheField name="RESPONSABLE GROUPE" numFmtId="0">
      <sharedItems containsBlank="1" count="4">
        <s v=""/>
        <m/>
        <s v="¤Noter ici le nom de votre référent (NOM Prénom)" u="1"/>
        <s v="nathan.boucneau@esme.fr" u="1"/>
      </sharedItems>
    </cacheField>
    <cacheField name="PROJET" numFmtId="0">
      <sharedItems containsBlank="1" count="4">
        <s v=""/>
        <m/>
        <s v="¤Indiquer votre nom de projet dans cette case" u="1"/>
        <s v="prothese de main" u="1"/>
      </sharedItems>
    </cacheField>
    <cacheField name="REFERENT" numFmtId="0">
      <sharedItems containsBlank="1" count="4">
        <s v=""/>
        <m/>
        <s v="¤Prenom.Nom@esme.fr" u="1"/>
        <s v="Henri Guan" u="1"/>
      </sharedItems>
    </cacheField>
    <cacheField name="Lien &quot;cliquable&quot;" numFmtId="0">
      <sharedItems containsBlank="1"/>
    </cacheField>
    <cacheField name="Nom du Composant" numFmtId="0">
      <sharedItems containsBlank="1"/>
    </cacheField>
    <cacheField name="Code fournisseur" numFmtId="0">
      <sharedItems containsBlank="1"/>
    </cacheField>
    <cacheField name="QT" numFmtId="0">
      <sharedItems containsBlank="1"/>
    </cacheField>
    <cacheField name="PRIX TTC" numFmtId="0">
      <sharedItems containsBlank="1"/>
    </cacheField>
    <cacheField name="Prix Total" numFmtId="0">
      <sharedItems containsBlank="1"/>
    </cacheField>
    <cacheField name="FOURNISSEUR" numFmtId="0">
      <sharedItems containsBlank="1" count="58">
        <s v=""/>
        <m/>
        <s v="CONRAD" u="1"/>
        <s v="GOTRONIC" u="1"/>
        <s v="Radio Spare" u="1"/>
        <s v="DIGIKEY" u="1"/>
        <s v="MOUSER" u="1"/>
        <s v="LEXTRONIC" u="1"/>
        <s v="FARNEL" u="1"/>
        <s v="AMAZON" u="1"/>
        <s v="Fournisseur1" u="1"/>
        <s v="Fournisseur2" u="1"/>
        <s v="Fournisseur3" u="1"/>
        <s v="Fournisseur4" u="1"/>
        <s v="Fournisseur5" u="1"/>
        <s v="Fournisseur6" u="1"/>
        <s v="Fournisseur7" u="1"/>
        <s v="Fournisseur8" u="1"/>
        <s v="Fournisseur9" u="1"/>
        <s v="Fournisseur10" u="1"/>
        <s v="Fournisseur11" u="1"/>
        <s v="Fournisseur12" u="1"/>
        <s v="Fournisseur13" u="1"/>
        <s v="Fournisseur14" u="1"/>
        <s v="Fournisseur15" u="1"/>
        <s v="Fournisseur16" u="1"/>
        <s v="Fournisseur17" u="1"/>
        <s v="Fournisseur18" u="1"/>
        <s v="Fournisseur19" u="1"/>
        <s v="Fournisseur20" u="1"/>
        <s v="Fournisseur21" u="1"/>
        <s v="Fournisseur22" u="1"/>
        <s v="Fournisseur23" u="1"/>
        <s v="Fournisseur24" u="1"/>
        <s v="Fournisseur25" u="1"/>
        <s v="Fournisseur26" u="1"/>
        <s v="Fournisseur27" u="1"/>
        <s v="Fournisseur28" u="1"/>
        <s v="Fournisseur29" u="1"/>
        <s v="Fournisseur30" u="1"/>
        <s v="Fournisseur31" u="1"/>
        <s v="Fournisseur32" u="1"/>
        <s v="Fournisseur33" u="1"/>
        <s v="Fournisseur34" u="1"/>
        <s v="Fournisseur35" u="1"/>
        <s v="Fournisseur36" u="1"/>
        <s v="Fournisseur37" u="1"/>
        <s v="Fournisseur38" u="1"/>
        <s v="Fournisseur39" u="1"/>
        <s v="Fournisseur40" u="1"/>
        <s v="Fournisseur41" u="1"/>
        <s v="Fournisseur42" u="1"/>
        <s v="Fournisseur43" u="1"/>
        <s v="Fournisseur44" u="1"/>
        <s v="Fournisseur45" u="1"/>
        <s v="Fournisseur46" u="1"/>
        <s v="Fournisseur47" u="1"/>
        <s v="Fournisseur48" u="1"/>
      </sharedItems>
    </cacheField>
    <cacheField name="URGENT" numFmtId="0">
      <sharedItems containsBlank="1"/>
    </cacheField>
    <cacheField name="VALIDATION REFERENT" numFmtId="0">
      <sharedItems containsBlank="1"/>
    </cacheField>
    <cacheField name="SUIVI" numFmtId="0">
      <sharedItems containsBlank="1"/>
    </cacheField>
    <cacheField name="EQUIVALENT" numFmtId="0">
      <sharedItems containsBlank="1"/>
    </cacheField>
    <cacheField name="REMARQUE NICOLAS" numFmtId="0">
      <sharedItems containsBlank="1"/>
    </cacheField>
    <cacheField name="VALIDATION ELEVE" numFmtId="0">
      <sharedItems containsBlank="1"/>
    </cacheField>
    <cacheField name="COMPILATION INFOS" numFmtId="0">
      <sharedItems containsBlank="1" count="135">
        <s v="-- ref: "/>
        <m/>
        <s v="0-A Valider-Nom du Composant1 ref: Code fournisseur1" u="1"/>
        <s v="0-A Valider-Nom du Composant2 ref: Code fournisseur2" u="1"/>
        <s v="0-A Valider-Nom du Composant3 ref: Code fournisseur3" u="1"/>
        <s v="0-A Valider-Nom du Composant4 ref: Code fournisseur4" u="1"/>
        <s v="0-A Valider-Nom du Composant5 ref: Code fournisseur5" u="1"/>
        <s v="0-A Valider-Nom du Composant6 ref: Code fournisseur6" u="1"/>
        <s v="0-A Valider-Nom du Composant7 ref: Code fournisseur7" u="1"/>
        <s v="0-A Valider-Nom du Composant8 ref: Code fournisseur8" u="1"/>
        <s v="0-A Valider-Nom du Composant9 ref: Code fournisseur9" u="1"/>
        <s v="0-A Valider-Nom du Composant10 ref: Code fournisseur10" u="1"/>
        <s v="0-A Valider-Nom du Composant11 ref: Code fournisseur11" u="1"/>
        <s v="0-A Valider-Nom du Composant12 ref: Code fournisseur12" u="1"/>
        <s v="0-A Valider-Nom du Composant13 ref: Code fournisseur13" u="1"/>
        <s v="0-A Valider-Nom du Composant14 ref: Code fournisseur14" u="1"/>
        <s v="0-A Valider-Nom du Composant15 ref: Code fournisseur15" u="1"/>
        <s v="0-A Valider-Nom du Composant16 ref: Code fournisseur16" u="1"/>
        <s v="0-A Valider-Nom du Composant17 ref: Code fournisseur17" u="1"/>
        <s v="0-A Valider-Nom du Composant18 ref: Code fournisseur18" u="1"/>
        <s v="0-A Valider-Nom du Composant19 ref: Code fournisseur19" u="1"/>
        <s v="0-A Valider-Nom du Composant20 ref: Code fournisseur20" u="1"/>
        <s v="0-A Valider-Nom du Composant21 ref: Code fournisseur21" u="1"/>
        <s v="0-A Valider-Nom du Composant22 ref: Code fournisseur22" u="1"/>
        <s v="0-A Valider-Nom du Composant23 ref: Code fournisseur23" u="1"/>
        <s v="0-A Valider-Nom du Composant24 ref: Code fournisseur24" u="1"/>
        <s v="0-A Valider-Nom du Composant25 ref: Code fournisseur25" u="1"/>
        <s v="0-A Valider-Nom du Composant26 ref: Code fournisseur26" u="1"/>
        <s v="0-A Valider-Nom du Composant27 ref: Code fournisseur27" u="1"/>
        <s v="0-A Valider-Nom du Composant28 ref: Code fournisseur28" u="1"/>
        <s v="0-A Valider-Nom du Composant29 ref: Code fournisseur29" u="1"/>
        <s v="0-A Valider-Nom du Composant30 ref: Code fournisseur30" u="1"/>
        <s v="0-A Valider-Nom du Composant31 ref: Code fournisseur31" u="1"/>
        <s v="0-A Valider-Nom du Composant32 ref: Code fournisseur32" u="1"/>
        <s v="0-A Valider-Nom du Composant33 ref: Code fournisseur33" u="1"/>
        <s v="0-A Valider-Nom du Composant34 ref: Code fournisseur34" u="1"/>
        <s v="0-A Valider-Nom du Composant35 ref: Code fournisseur35" u="1"/>
        <s v="0-A Valider-Nom du Composant36 ref: Code fournisseur36" u="1"/>
        <s v="0-A Valider-Nom du Composant37 ref: Code fournisseur37" u="1"/>
        <s v="0-A Valider-Nom du Composant38 ref: Code fournisseur38" u="1"/>
        <s v="0-A Valider-Nom du Composant39 ref: Code fournisseur39" u="1"/>
        <s v="0-A Valider-Nom du Composant40 ref: Code fournisseur40" u="1"/>
        <s v="0-A Valider-Nom du Composant41 ref: Code fournisseur41" u="1"/>
        <s v="0-A Valider-Nom du Composant42 ref: Code fournisseur42" u="1"/>
        <s v="0-A Valider-Nom du Composant43 ref: Code fournisseur43" u="1"/>
        <s v="0-A Valider-Nom du Composant44 ref: Code fournisseur44" u="1"/>
        <s v="0-A Valider-Nom du Composant45 ref: Code fournisseur45" u="1"/>
        <s v="0-A Valider-Nom du Composant46 ref: Code fournisseur46" u="1"/>
        <s v="0-A Valider-Nom du Composant47 ref: Code fournisseur47" u="1"/>
        <s v="0-A Valider-Nom du Composant48 ref: Code fournisseur48" u="1"/>
        <s v="T-A Valider-Nom du Composant4 ref: Code fournisseur4" u="1"/>
        <s v="P-A Valider-Nom du Composant5 ref: Code fournisseur5" u="1"/>
        <s v="1-A Valider-Nom du Composant6 ref: Code fournisseur6" u="1"/>
        <s v="2-A Valider-Nom du Composant7 ref: Code fournisseur7" u="1"/>
        <s v="3-A Valider-Nom du Composant8 ref: Code fournisseur8" u="1"/>
        <s v="4-A Valider-Nom du Composant9 ref: Code fournisseur9" u="1"/>
        <s v="5-A Valider-Nom du Composant10 ref: Code fournisseur10" u="1"/>
        <s v="6-A Valider-Nom du Composant11 ref: Code fournisseur11" u="1"/>
        <s v="7-A Valider-Nom du Composant12 ref: Code fournisseur12" u="1"/>
        <s v="8-A Valider-Nom du Composant13 ref: Code fournisseur13" u="1"/>
        <s v="9-A Valider-Nom du Composant14 ref: Code fournisseur14" u="1"/>
        <s v="1-A Valider-Nom du Composant15 ref: Code fournisseur15" u="1"/>
        <s v="1-A Valider-Nom du Composant16 ref: Code fournisseur16" u="1"/>
        <s v="1-A Valider-Nom du Composant17 ref: Code fournisseur17" u="1"/>
        <s v="1-A Valider-Nom du Composant18 ref: Code fournisseur18" u="1"/>
        <s v="1-A Valider-Nom du Composant19 ref: Code fournisseur19" u="1"/>
        <s v="1-A Valider-Nom du Composant20 ref: Code fournisseur20" u="1"/>
        <s v="1-A Valider-Nom du Composant21 ref: Code fournisseur21" u="1"/>
        <s v="1-A Valider-Nom du Composant22 ref: Code fournisseur22" u="1"/>
        <s v="1-A Valider-Nom du Composant23 ref: Code fournisseur23" u="1"/>
        <s v="1-A Valider-Nom du Composant24 ref: Code fournisseur24" u="1"/>
        <s v="2-A Valider-Nom du Composant25 ref: Code fournisseur25" u="1"/>
        <s v="2-A Valider-Nom du Composant26 ref: Code fournisseur26" u="1"/>
        <s v="2-A Valider-Nom du Composant27 ref: Code fournisseur27" u="1"/>
        <s v="2-A Valider-Nom du Composant28 ref: Code fournisseur28" u="1"/>
        <s v="2-A Valider-Nom du Composant29 ref: Code fournisseur29" u="1"/>
        <s v="2-A Valider-Nom du Composant30 ref: Code fournisseur30" u="1"/>
        <s v="2-A Valider-Nom du Composant31 ref: Code fournisseur31" u="1"/>
        <s v="2-A Valider-Nom du Composant32 ref: Code fournisseur32" u="1"/>
        <s v="2-A Valider-Nom du Composant33 ref: Code fournisseur33" u="1"/>
        <s v="2-A Valider-Nom du Composant34 ref: Code fournisseur34" u="1"/>
        <s v="3-A Valider-Nom du Composant35 ref: Code fournisseur35" u="1"/>
        <s v="3-A Valider-Nom du Composant36 ref: Code fournisseur36" u="1"/>
        <s v="3-A Valider-Nom du Composant37 ref: Code fournisseur37" u="1"/>
        <s v="3-A Valider-Nom du Composant38 ref: Code fournisseur38" u="1"/>
        <s v="3-A Valider-Nom du Composant39 ref: Code fournisseur39" u="1"/>
        <s v="3-A Valider-Nom du Composant40 ref: Code fournisseur40" u="1"/>
        <s v="3-A Valider-Nom du Composant41 ref: Code fournisseur41" u="1"/>
        <s v="3-A Valider-Nom du Composant42 ref: Code fournisseur42" u="1"/>
        <s v="3-A Valider-Nom du Composant43 ref: Code fournisseur43" u="1"/>
        <s v="3-A Valider-Nom du Composant44 ref: Code fournisseur44" u="1"/>
        <s v="4-A Valider-Nom du Composant45 ref: Code fournisseur45" u="1"/>
        <s v="4-A Valider-Nom du Composant46 ref: Code fournisseur46" u="1"/>
        <s v="4-A Valider-Nom du Composant47 ref: Code fournisseur47" u="1"/>
        <s v="4-A Valider-Nom du Composant48 ref: Code fournisseur48" u="1"/>
        <s v="N-recu-Module carte micro-SD DFR0229 ref: 32190" u="1"/>
        <s v="N-A Valider-_x000a_Carte microSD 8 GB ref: 26844" u="1"/>
        <s v="N-A Valider-Servomoteur métallique FT3325M ref: 35063" u="1"/>
        <s v="N-Validé-Carte Arduino Uno ref: 25950" u="1"/>
        <s v="O-délivré-Capteur de force A201-100 ref: _x0009__x000a_1568-DEV-21265-ND" u="1"/>
        <s v="-délivré- ref: " u="1"/>
        <s v="N-délivré-SENSOR CABLE - ELECTRODE PAD CAB-12970 ref: 1568-1803-ND" u="1"/>
        <s v="O-délivré-MYOWARE 2.0 CABLE SHIELD DEV-18386 ref: 1568-DEV-18386-ND" u="1"/>
        <s v="N-délivré- MYOWARE 2.0 ARDUINO SHIELD DEV-18428 ref: 1568-DEV-18426-ND" u="1"/>
        <s v="N-Validé-10PCS 60mm NTC capteur de température 1K/5K/10K MF52B 1% de précision(10K) ref: " u="1"/>
        <s v="" u="1"/>
        <s v="SENSOR CABLE - ELECTRODE PAD CAB-12970 ref: 1568-1803-ND" u="1"/>
        <s v="MYOWARE 2.0 CABLE SHIELD DEV-18386 ref: 1568-DEV-18386-ND" u="1"/>
        <s v="_x000a_Carte microSD 8 GB268441" u="1"/>
        <s v="Carte Arduino Uno259501" u="1"/>
        <s v="Carte Arduino Uno ref: 25950" u="1"/>
        <s v="MYOWARE 2.0 CABLE SHIELD DEV-183861568-DEV-18386-ND1" u="1"/>
        <s v="N-SENSOR CABLE - ELECTRODE PAD CAB-12970 ref: 1568-1803-ND" u="1"/>
        <s v="Servomoteur métallique FT3325M350632" u="1"/>
        <s v="SENSOR CABLE - ELECTRODE PAD CAB-129701568-1803-ND1" u="1"/>
        <s v=" MYOWARE 2.0 ARDUINO SHIELD DEV-184281568-DEV-18426-ND1" u="1"/>
        <s v="Capteur de force A201-100 ref: _x0009__x000a_1568-DEV-21265-ND" u="1"/>
        <s v="N-Carte Arduino Uno ref: 25950" u="1"/>
        <s v="Module carte micro-SD DFR0229 ref: 32190" u="1"/>
        <s v="N-_x000a_Carte microSD 8 GB ref: 26844" u="1"/>
        <s v="N-MYOWARE 2.0 CABLE SHIELD DEV-18386 ref: 1568-DEV-18386-ND" u="1"/>
        <s v="O-Capteur de force A201-100 ref: _x0009__x000a_1568-DEV-21265-ND" u="1"/>
        <s v="N-délivré-10PCS 60mm NTC capteur de température 1K/5K/10K MF52B 1% de précision(10K) ref: " u="1"/>
        <s v="Module carte micro-SD DFR0229321901" u="1"/>
        <s v="Capteur de force A201-100_x0009__x000a_1568-DEV-21265-ND5" u="1"/>
        <s v="10PCS 60mm NTC capteur de température 1K/5K/10K MF52B 1% de précision(10K)1" u="1"/>
        <s v="_x000a_Carte microSD 8 GB ref: 26844" u="1"/>
        <s v="N-Module carte micro-SD DFR0229 ref: 32190" u="1"/>
        <s v=" MYOWARE 2.0 ARDUINO SHIELD DEV-18428 ref: 1568-DEV-18426-ND" u="1"/>
        <s v="10PCS 60mm NTC capteur de température 1K/5K/10K MF52B 1% de précision(10K) ref: " u="1"/>
        <s v="O-MYOWARE 2.0 CABLE SHIELD DEV-18386 ref: 1568-DEV-18386-ND" u="1"/>
        <s v="N-Servomoteur métallique FT3325M ref: 35063" u="1"/>
        <s v="N- MYOWARE 2.0 ARDUINO SHIELD DEV-18428 ref: 1568-DEV-18426-ND" u="1"/>
        <s v="N-10PCS 60mm NTC capteur de température 1K/5K/10K MF52B 1% de précision(10K) ref: " u="1"/>
        <s v="Servomoteur métallique FT3325M ref: 35063"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0"/>
    <x v="0"/>
    <x v="0"/>
    <x v="0"/>
    <s v=""/>
    <s v=""/>
    <s v=""/>
    <s v=""/>
    <s v=""/>
    <s v=""/>
    <x v="0"/>
    <s v=""/>
    <s v=""/>
    <s v=""/>
    <s v=""/>
    <s v=""/>
    <s v=""/>
    <x v="0"/>
  </r>
  <r>
    <x v="1"/>
    <x v="1"/>
    <x v="1"/>
    <x v="1"/>
    <m/>
    <m/>
    <m/>
    <m/>
    <m/>
    <m/>
    <x v="1"/>
    <m/>
    <m/>
    <m/>
    <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FA2DB8-3E31-4E14-A8F3-32401B2D459B}" name="Tableau croisé dynamique1" cacheId="2940" applyNumberFormats="0" applyBorderFormats="0" applyFontFormats="0" applyPatternFormats="0" applyAlignmentFormats="0" applyWidthHeightFormats="1" dataCaption="Valeurs" updatedVersion="8" minRefreshableVersion="3" colGrandTotals="0" itemPrintTitles="1" createdVersion="8" indent="0" outline="1" outlineData="1" multipleFieldFilters="0">
  <location ref="A7:C11" firstHeaderRow="1" firstDataRow="2" firstDataCol="1" rowPageCount="4" colPageCount="1"/>
  <pivotFields count="18">
    <pivotField axis="axisPage" showAll="0">
      <items count="18">
        <item x="1"/>
        <item m="1" x="3"/>
        <item m="1" x="4"/>
        <item m="1" x="15"/>
        <item m="1" x="13"/>
        <item m="1" x="12"/>
        <item m="1" x="11"/>
        <item m="1" x="10"/>
        <item m="1" x="9"/>
        <item m="1" x="8"/>
        <item m="1" x="7"/>
        <item m="1" x="6"/>
        <item m="1" x="5"/>
        <item m="1" x="16"/>
        <item m="1" x="14"/>
        <item m="1" x="2"/>
        <item x="0"/>
        <item t="default"/>
      </items>
    </pivotField>
    <pivotField axis="axisPage" showAll="0">
      <items count="5">
        <item x="1"/>
        <item m="1" x="3"/>
        <item m="1" x="2"/>
        <item x="0"/>
        <item t="default"/>
      </items>
    </pivotField>
    <pivotField axis="axisPage" showAll="0">
      <items count="5">
        <item x="1"/>
        <item m="1" x="3"/>
        <item m="1" x="2"/>
        <item x="0"/>
        <item t="default"/>
      </items>
    </pivotField>
    <pivotField axis="axisPage" showAll="0">
      <items count="5">
        <item x="1"/>
        <item m="1" x="3"/>
        <item m="1" x="2"/>
        <item x="0"/>
        <item t="default"/>
      </items>
    </pivotField>
    <pivotField showAll="0" defaultSubtotal="0"/>
    <pivotField showAll="0"/>
    <pivotField showAll="0"/>
    <pivotField dataField="1" showAll="0"/>
    <pivotField showAll="0"/>
    <pivotField showAll="0"/>
    <pivotField axis="axisCol" showAll="0">
      <items count="59">
        <item m="1" x="9"/>
        <item m="1" x="5"/>
        <item m="1" x="3"/>
        <item x="1"/>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x="0"/>
        <item m="1" x="2"/>
        <item m="1" x="4"/>
        <item m="1" x="6"/>
        <item m="1" x="7"/>
        <item m="1" x="8"/>
        <item t="default"/>
      </items>
    </pivotField>
    <pivotField showAll="0" defaultSubtotal="0"/>
    <pivotField showAll="0"/>
    <pivotField showAll="0"/>
    <pivotField showAll="0"/>
    <pivotField showAll="0"/>
    <pivotField showAll="0"/>
    <pivotField axis="axisRow" showAll="0" defaultSubtotal="0">
      <items count="135">
        <item m="1" x="123"/>
        <item x="1"/>
        <item m="1" x="108"/>
        <item m="1" x="113"/>
        <item m="1" x="109"/>
        <item m="1" x="124"/>
        <item m="1" x="105"/>
        <item m="1" x="114"/>
        <item m="1" x="111"/>
        <item m="1" x="115"/>
        <item m="1" x="125"/>
        <item m="1" x="118"/>
        <item m="1" x="126"/>
        <item m="1" x="134"/>
        <item m="1" x="110"/>
        <item m="1" x="116"/>
        <item m="1" x="106"/>
        <item m="1" x="107"/>
        <item m="1" x="128"/>
        <item m="1" x="129"/>
        <item m="1" x="127"/>
        <item m="1" x="119"/>
        <item m="1" x="131"/>
        <item m="1" x="117"/>
        <item m="1" x="121"/>
        <item m="1" x="112"/>
        <item m="1" x="120"/>
        <item m="1" x="132"/>
        <item m="1" x="133"/>
        <item m="1" x="130"/>
        <item m="1" x="95"/>
        <item m="1" x="96"/>
        <item m="1" x="97"/>
        <item m="1" x="98"/>
        <item m="1" x="99"/>
        <item m="1" x="100"/>
        <item m="1" x="101"/>
        <item m="1" x="102"/>
        <item m="1" x="103"/>
        <item m="1" x="122"/>
        <item m="1" x="104"/>
        <item m="1" x="2"/>
        <item m="1" x="3"/>
        <item m="1" x="4"/>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x="0"/>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s>
    </pivotField>
  </pivotFields>
  <rowFields count="1">
    <field x="17"/>
  </rowFields>
  <rowItems count="3">
    <i>
      <x v="1"/>
    </i>
    <i>
      <x v="89"/>
    </i>
    <i t="grand">
      <x/>
    </i>
  </rowItems>
  <colFields count="1">
    <field x="10"/>
  </colFields>
  <colItems count="2">
    <i>
      <x v="3"/>
    </i>
    <i>
      <x v="52"/>
    </i>
  </colItems>
  <pageFields count="4">
    <pageField fld="0" hier="-1"/>
    <pageField fld="1" hier="-1"/>
    <pageField fld="2" hier="-1"/>
    <pageField fld="3" hier="-1"/>
  </pageFields>
  <dataFields count="1">
    <dataField name="Somme de Q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E2EE52-CF54-4D04-AC51-390A3908D169}" name="INFOS" displayName="INFOS" ref="A1:B5" totalsRowShown="0" headerRowDxfId="15" dataDxfId="14" tableBorderDxfId="13">
  <autoFilter ref="A1:B5" xr:uid="{48E2EE52-CF54-4D04-AC51-390A3908D169}"/>
  <tableColumns count="2">
    <tableColumn id="1" xr3:uid="{80272A13-7629-462D-A758-8576B27C63D5}" name="clef" dataDxfId="12"/>
    <tableColumn id="2" xr3:uid="{320EA781-7028-48C6-95A2-795D9AF38260}" name="Data" dataDxfId="11">
      <calculatedColumnFormula>AND(FIND("@esme.fr",B3)&gt;0,ISNUMBER(IFERROR(FIND("@",B3),0))=1)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8508F5-FA31-4149-A8FD-F5ED50D580C3}" name="T_SUIVI" displayName="T_SUIVI" ref="I1:J5" totalsRowShown="0" dataDxfId="10" tableBorderDxfId="9">
  <autoFilter ref="I1:J5" xr:uid="{3F8508F5-FA31-4149-A8FD-F5ED50D580C3}"/>
  <tableColumns count="2">
    <tableColumn id="1" xr3:uid="{B62B9162-67B6-4B14-B13B-381DBEF24A57}" name="Clef-2" dataDxfId="8"/>
    <tableColumn id="2" xr3:uid="{E2CAA764-6BAE-4057-B43F-7D1A06ACAE61}" name="Data-2" dataDxf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C36CB4-6025-44C4-B924-8589776112E1}" name="Tableau3" displayName="Tableau3" ref="A1:R50" totalsRowShown="0">
  <autoFilter ref="A1:R50" xr:uid="{CFC36CB4-6025-44C4-B924-8589776112E1}"/>
  <tableColumns count="18">
    <tableColumn id="1" xr3:uid="{35F12E50-A3AB-4C3F-9C53-ABD4F12252E0}" name="GROUPE">
      <calculatedColumnFormula>IF(AND(ESME!$B7&lt;&gt;"",ESME!$C7&lt;&gt;"", ESME!$E7&lt;&gt;""), groupe, "")</calculatedColumnFormula>
    </tableColumn>
    <tableColumn id="2" xr3:uid="{C0711D59-A44C-4B85-A493-B53DEE29C572}" name="RESPONSABLE GROUPE">
      <calculatedColumnFormula>IF(AND(ESME!$B7&lt;&gt;"",ESME!$C7&lt;&gt;"", ESME!$E7&lt;&gt;""), mail_assistant, "")</calculatedColumnFormula>
    </tableColumn>
    <tableColumn id="3" xr3:uid="{D63092EA-FDB2-4BF1-B060-BDDA2DC9C77F}" name="PROJET">
      <calculatedColumnFormula>IF(AND(ESME!$B7&lt;&gt;"",ESME!$C7&lt;&gt;"", ESME!$E7&lt;&gt;""), projet, "")</calculatedColumnFormula>
    </tableColumn>
    <tableColumn id="4" xr3:uid="{77D8AB25-841B-4C72-9EE0-C0161DA44B10}" name="REFERENT">
      <calculatedColumnFormula>IF(AND(ESME!$B7&lt;&gt;"",ESME!$C7&lt;&gt;"", ESME!$E7&lt;&gt;""), mail_eleve, "")</calculatedColumnFormula>
    </tableColumn>
    <tableColumn id="5" xr3:uid="{B23C3BED-7F30-4C74-B7B0-CAEDA7590A48}" name="Lien &quot;cliquable&quot;">
      <calculatedColumnFormula>IF(AND(ESME!$B7&lt;&gt;"",ESME!$C7&lt;&gt;"", ESME!$E7&lt;&gt;""),ESME!A7, "")</calculatedColumnFormula>
    </tableColumn>
    <tableColumn id="6" xr3:uid="{1B202B5C-67AF-41B0-B355-5486D3B3EEF2}" name="Nom du Composant">
      <calculatedColumnFormula>IF(AND(ESME!$B7&lt;&gt;"",ESME!$C7&lt;&gt;"", ESME!$E7&lt;&gt;""), ESME!B7, "")</calculatedColumnFormula>
    </tableColumn>
    <tableColumn id="7" xr3:uid="{C6EA064F-C97B-465B-89D3-5068C2EA14E4}" name="Code fournisseur">
      <calculatedColumnFormula>IF(AND(ESME!$B7&lt;&gt;"",ESME!$C7&lt;&gt;"", ESME!$E7&lt;&gt;""),ESME!#REF!, "")</calculatedColumnFormula>
    </tableColumn>
    <tableColumn id="8" xr3:uid="{904295B2-A579-460B-9F99-2293079B8809}" name="QT">
      <calculatedColumnFormula>IF(AND(ESME!$B7&lt;&gt;"",ESME!$C7&lt;&gt;"", ESME!$E7&lt;&gt;""), ESME!E7, "")</calculatedColumnFormula>
    </tableColumn>
    <tableColumn id="9" xr3:uid="{9007DDC8-978B-4C4B-B57E-13D91B142A10}" name="PRIX TTC">
      <calculatedColumnFormula>IF(AND(ESME!$B7&lt;&gt;"",ESME!$C7&lt;&gt;"", ESME!$E7&lt;&gt;""), ESME!F7, "")</calculatedColumnFormula>
    </tableColumn>
    <tableColumn id="10" xr3:uid="{DE9144EA-8B45-4180-AE11-2D41B59DCF86}" name="Prix Total">
      <calculatedColumnFormula>IF(AND(ESME!$B7&lt;&gt;"",ESME!$C7&lt;&gt;"", ESME!$E7&lt;&gt;""),ESME!G7, "")</calculatedColumnFormula>
    </tableColumn>
    <tableColumn id="11" xr3:uid="{D02F9CDE-F57A-4DE2-8C56-C88DD0EE6A7E}" name="FOURNISSEUR">
      <calculatedColumnFormula>IF(AND(ESME!$B7&lt;&gt;"",ESME!$C7&lt;&gt;"", ESME!$E7&lt;&gt;""),ESME!C7, "")</calculatedColumnFormula>
    </tableColumn>
    <tableColumn id="12" xr3:uid="{65CCE015-8C3E-4569-A750-F97740E15258}" name="URGENT" dataDxfId="2">
      <calculatedColumnFormula>IF(AND(ESME!$B7&lt;&gt;"",ESME!$C7&lt;&gt;"", ESME!$E7&lt;&gt;""),ESME!$F$2, "")</calculatedColumnFormula>
    </tableColumn>
    <tableColumn id="13" xr3:uid="{F2E5C55D-2E25-4975-AC03-805A386AAB3D}" name="VALIDATION REFERENT">
      <calculatedColumnFormula>IF(AND(ESME!$B7&lt;&gt;"",ESME!$C7&lt;&gt;"", ESME!$E7&lt;&gt;""),ESME!I7, "")</calculatedColumnFormula>
    </tableColumn>
    <tableColumn id="14" xr3:uid="{01AAE0FD-1645-410A-8009-28D1EFAAEED2}" name="SUIVI">
      <calculatedColumnFormula>IF(AND(ESME!$B7&lt;&gt;"",ESME!$C7&lt;&gt;"", ESME!$E7&lt;&gt;""),ESME!J7, "")</calculatedColumnFormula>
    </tableColumn>
    <tableColumn id="15" xr3:uid="{6D22EF52-B258-4BAB-B8D4-1728B0891C97}" name="EQUIVALENT" dataDxfId="1">
      <calculatedColumnFormula>IF(AND(ESME!$B7&lt;&gt;"",ESME!$C7&lt;&gt;"", ESME!$E7&lt;&gt;""), ESME!K7, "")</calculatedColumnFormula>
    </tableColumn>
    <tableColumn id="16" xr3:uid="{17B2DBBB-4FF3-4C4E-BBE7-1AD6A4B11D3F}" name="REMARQUE NICOLAS">
      <calculatedColumnFormula>IF(AND(ESME!$B7&lt;&gt;"",ESME!$C7&lt;&gt;"", ESME!$E7&lt;&gt;""),ESME!M7, "")</calculatedColumnFormula>
    </tableColumn>
    <tableColumn id="17" xr3:uid="{BD04FDEE-1AE7-4DF7-97A2-2E6237B92895}" name="VALIDATION ELEVE">
      <calculatedColumnFormula>IF(AND(ESME!$B7&lt;&gt;"",ESME!$C7&lt;&gt;"", ESME!$E7&lt;&gt;""),ESME!$J$5, "")</calculatedColumnFormula>
    </tableColumn>
    <tableColumn id="18" xr3:uid="{67FEE948-FFF1-435C-B3ED-C86A5173DD8A}" name="COMPILATION INFOS">
      <calculatedColumnFormula>LEFT(L2,1)&amp;"-"&amp;N2&amp;"-"&amp;F2&amp;" ref: " &amp; 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amazon.fr/Wal-Capteur-%C3%A9lectromyographique-Frontal-Connexion/dp/B082NCZ43Q?th=1" TargetMode="External"/><Relationship Id="rId7" Type="http://schemas.openxmlformats.org/officeDocument/2006/relationships/drawing" Target="../drawings/drawing1.xml"/><Relationship Id="rId2" Type="http://schemas.openxmlformats.org/officeDocument/2006/relationships/hyperlink" Target="https://www.gotronic.fr/art-arduino-uno-r4-minima-abx00080-37366.htm" TargetMode="External"/><Relationship Id="rId1" Type="http://schemas.openxmlformats.org/officeDocument/2006/relationships/hyperlink" Target="mailto:lea.foret@esme.fr" TargetMode="External"/><Relationship Id="rId6" Type="http://schemas.openxmlformats.org/officeDocument/2006/relationships/printerSettings" Target="../printerSettings/printerSettings1.bin"/><Relationship Id="rId11" Type="http://schemas.openxmlformats.org/officeDocument/2006/relationships/comments" Target="../comments1.xml"/><Relationship Id="rId5" Type="http://schemas.openxmlformats.org/officeDocument/2006/relationships/hyperlink" Target="https://www.conrad.fr/fr/p/powerbank-batterie-supplementaire-varta-power-bank-energy-10000-10000-mah-lipo-usb-c-blanc-noir-2338727.html" TargetMode="External"/><Relationship Id="rId10" Type="http://schemas.openxmlformats.org/officeDocument/2006/relationships/table" Target="../tables/table2.xml"/><Relationship Id="rId4" Type="http://schemas.openxmlformats.org/officeDocument/2006/relationships/hyperlink" Target="https://www.conrad.fr/fr/p/reely-servomoteur-standard-s3003-mg-analogique-materiau-entrainement-metal-systeme-de-connecteur-jr-2234101.html"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hyperlink" Target="mailto:Prenom.Nom@esme.f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E4F83-BD15-4C24-A8E5-C22F0DF4E6C9}">
  <sheetPr codeName="Feuil1"/>
  <dimension ref="A1:O76"/>
  <sheetViews>
    <sheetView showGridLines="0" tabSelected="1" view="pageLayout" topLeftCell="A6" zoomScaleNormal="100" workbookViewId="0">
      <selection activeCell="A8" sqref="A8:XFD8"/>
    </sheetView>
  </sheetViews>
  <sheetFormatPr defaultColWidth="11.42578125" defaultRowHeight="14.45"/>
  <cols>
    <col min="1" max="1" width="20.28515625" style="1" customWidth="1"/>
    <col min="2" max="2" width="56.85546875" style="1" customWidth="1"/>
    <col min="3" max="3" width="12.28515625" style="1" customWidth="1"/>
    <col min="4" max="4" width="12.140625" style="1" customWidth="1"/>
    <col min="5" max="5" width="5.5703125" style="1" customWidth="1"/>
    <col min="6" max="6" width="7.28515625" style="1" customWidth="1"/>
    <col min="7" max="7" width="7.140625" style="1" customWidth="1"/>
    <col min="8" max="8" width="2.140625" style="1" hidden="1" customWidth="1"/>
    <col min="9" max="9" width="10.85546875" style="1" customWidth="1"/>
    <col min="10" max="10" width="10" style="3" customWidth="1"/>
    <col min="11" max="12" width="14.42578125" style="1" customWidth="1"/>
    <col min="13" max="13" width="53.85546875" style="4" customWidth="1"/>
    <col min="14" max="14" width="23.28515625" style="1" customWidth="1"/>
    <col min="15" max="15" width="28.42578125" style="1" customWidth="1"/>
    <col min="16" max="16384" width="11.42578125" style="1"/>
  </cols>
  <sheetData>
    <row r="1" spans="1:15" ht="18" hidden="1" customHeight="1" thickBot="1">
      <c r="A1" s="1" t="s">
        <v>0</v>
      </c>
      <c r="B1" s="1" t="s">
        <v>1</v>
      </c>
      <c r="I1" s="1" t="s">
        <v>2</v>
      </c>
      <c r="J1" s="3" t="s">
        <v>3</v>
      </c>
    </row>
    <row r="2" spans="1:15" ht="18" customHeight="1">
      <c r="A2" s="23" t="s">
        <v>4</v>
      </c>
      <c r="B2" s="68" t="s">
        <v>5</v>
      </c>
      <c r="C2" s="24"/>
      <c r="D2" s="25"/>
      <c r="E2" s="25"/>
      <c r="F2" s="90" t="s">
        <v>6</v>
      </c>
      <c r="G2" s="91"/>
      <c r="H2" s="26" t="s">
        <v>7</v>
      </c>
      <c r="I2" s="27"/>
      <c r="J2" s="28"/>
      <c r="K2" s="96" t="s">
        <v>8</v>
      </c>
      <c r="L2" s="96"/>
      <c r="M2" s="96"/>
      <c r="N2" s="96"/>
      <c r="O2" s="96"/>
    </row>
    <row r="3" spans="1:15" ht="18" customHeight="1" thickBot="1">
      <c r="A3" s="29" t="s">
        <v>9</v>
      </c>
      <c r="B3" s="21" t="s">
        <v>10</v>
      </c>
      <c r="C3" s="30"/>
      <c r="D3" s="31"/>
      <c r="E3" s="31"/>
      <c r="F3" s="92"/>
      <c r="G3" s="93"/>
      <c r="H3" s="32" t="s">
        <v>11</v>
      </c>
      <c r="I3" s="33" t="s">
        <v>12</v>
      </c>
      <c r="J3" s="34"/>
      <c r="K3" s="97"/>
      <c r="L3" s="97"/>
      <c r="M3" s="97"/>
      <c r="N3" s="97"/>
      <c r="O3" s="97"/>
    </row>
    <row r="4" spans="1:15" ht="15.95" customHeight="1">
      <c r="A4" s="29" t="s">
        <v>13</v>
      </c>
      <c r="B4" s="22" t="s">
        <v>14</v>
      </c>
      <c r="C4" s="30"/>
      <c r="D4" s="31"/>
      <c r="E4" s="31"/>
      <c r="F4" s="94"/>
      <c r="G4" s="95"/>
      <c r="H4" s="35" t="s">
        <v>15</v>
      </c>
      <c r="I4" s="36" t="s">
        <v>16</v>
      </c>
      <c r="J4" s="54"/>
      <c r="K4" s="75" t="s">
        <v>17</v>
      </c>
      <c r="L4" s="87" t="s">
        <v>18</v>
      </c>
      <c r="M4" s="81" t="s">
        <v>19</v>
      </c>
      <c r="N4" s="84" t="s">
        <v>20</v>
      </c>
      <c r="O4" s="78" t="s">
        <v>21</v>
      </c>
    </row>
    <row r="5" spans="1:15" ht="15.95" customHeight="1">
      <c r="A5" s="37" t="s">
        <v>22</v>
      </c>
      <c r="B5" s="71" t="s">
        <v>23</v>
      </c>
      <c r="C5" s="30"/>
      <c r="D5" s="73" t="s">
        <v>24</v>
      </c>
      <c r="E5" s="74"/>
      <c r="F5" s="38" t="s">
        <v>25</v>
      </c>
      <c r="G5" s="39">
        <f>SUM(G7:G17)</f>
        <v>96.409999999999982</v>
      </c>
      <c r="H5" s="35" t="s">
        <v>26</v>
      </c>
      <c r="I5" s="55" t="s">
        <v>27</v>
      </c>
      <c r="J5" s="56"/>
      <c r="K5" s="76"/>
      <c r="L5" s="88"/>
      <c r="M5" s="82"/>
      <c r="N5" s="85"/>
      <c r="O5" s="79"/>
    </row>
    <row r="6" spans="1:15" s="3" customFormat="1" ht="30.75" customHeight="1" thickBot="1">
      <c r="A6" s="40" t="s">
        <v>28</v>
      </c>
      <c r="B6" s="20" t="s">
        <v>29</v>
      </c>
      <c r="C6" s="41" t="s">
        <v>30</v>
      </c>
      <c r="D6" s="41" t="s">
        <v>31</v>
      </c>
      <c r="E6" s="42" t="s">
        <v>32</v>
      </c>
      <c r="F6" s="42" t="s">
        <v>33</v>
      </c>
      <c r="G6" s="43" t="s">
        <v>34</v>
      </c>
      <c r="H6" s="44" t="s">
        <v>35</v>
      </c>
      <c r="I6" s="45" t="s">
        <v>36</v>
      </c>
      <c r="J6" s="48" t="s">
        <v>37</v>
      </c>
      <c r="K6" s="77"/>
      <c r="L6" s="89"/>
      <c r="M6" s="83"/>
      <c r="N6" s="86"/>
      <c r="O6" s="80"/>
    </row>
    <row r="7" spans="1:15" s="2" customFormat="1" ht="28.5" customHeight="1">
      <c r="A7" s="72" t="s">
        <v>38</v>
      </c>
      <c r="B7" s="16" t="s">
        <v>39</v>
      </c>
      <c r="C7" s="15" t="s">
        <v>40</v>
      </c>
      <c r="D7" s="15" t="s">
        <v>41</v>
      </c>
      <c r="E7" s="15">
        <v>1</v>
      </c>
      <c r="F7" s="15">
        <v>20.99</v>
      </c>
      <c r="G7" s="19">
        <f>IF(ESME!$F7&gt;0,ESME!$E7*ESME!$F7,"")</f>
        <v>20.99</v>
      </c>
      <c r="H7" s="46" t="s">
        <v>35</v>
      </c>
      <c r="I7" s="13" t="s">
        <v>42</v>
      </c>
      <c r="J7" s="14"/>
      <c r="K7" s="57"/>
      <c r="L7" s="49"/>
      <c r="M7" s="51"/>
      <c r="N7" s="50"/>
      <c r="O7" s="52" t="e">
        <f>#REF!&amp;" / "&amp;B7</f>
        <v>#REF!</v>
      </c>
    </row>
    <row r="8" spans="1:15" ht="28.5" customHeight="1">
      <c r="A8" s="70" t="s">
        <v>43</v>
      </c>
      <c r="B8" s="69" t="s">
        <v>44</v>
      </c>
      <c r="C8" s="61" t="s">
        <v>45</v>
      </c>
      <c r="D8" s="61" t="s">
        <v>46</v>
      </c>
      <c r="E8" s="61">
        <v>1</v>
      </c>
      <c r="F8" s="61">
        <v>30.83</v>
      </c>
      <c r="G8" s="19">
        <f>IF(ESME!$F8&gt;0,ESME!$E8*ESME!$F8,"")</f>
        <v>30.83</v>
      </c>
      <c r="H8" s="46" t="s">
        <v>35</v>
      </c>
      <c r="I8" s="13" t="s">
        <v>42</v>
      </c>
      <c r="J8" s="14"/>
      <c r="K8" s="59"/>
      <c r="L8" s="62"/>
      <c r="M8" s="51"/>
      <c r="N8" s="63"/>
      <c r="O8" s="53" t="str">
        <f t="shared" ref="O8" si="0">D8&amp;" / "&amp;B8</f>
        <v>B082NCZ43Q / Capteur EMG (Muscle Sensor v3)</v>
      </c>
    </row>
    <row r="9" spans="1:15" s="113" customFormat="1" ht="28.5" customHeight="1">
      <c r="A9" s="101" t="s">
        <v>47</v>
      </c>
      <c r="B9" s="102" t="s">
        <v>48</v>
      </c>
      <c r="C9" s="103" t="s">
        <v>45</v>
      </c>
      <c r="D9" s="103" t="s">
        <v>12</v>
      </c>
      <c r="E9" s="103">
        <v>1</v>
      </c>
      <c r="F9" s="103">
        <v>21.6</v>
      </c>
      <c r="G9" s="104">
        <f>IF(ESME!$F9&gt;0,ESME!$E9*ESME!$F9,"")</f>
        <v>21.6</v>
      </c>
      <c r="H9" s="105" t="s">
        <v>35</v>
      </c>
      <c r="I9" s="106" t="s">
        <v>42</v>
      </c>
      <c r="J9" s="107"/>
      <c r="K9" s="108"/>
      <c r="L9" s="109"/>
      <c r="M9" s="110"/>
      <c r="N9" s="111"/>
      <c r="O9" s="112" t="str">
        <f>D9&amp;" / "&amp;B9</f>
        <v xml:space="preserve">  / Microprocesseur (Arduino uno)</v>
      </c>
    </row>
    <row r="10" spans="1:15" ht="28.5" customHeight="1">
      <c r="A10" s="70" t="s">
        <v>49</v>
      </c>
      <c r="B10" s="69" t="s">
        <v>50</v>
      </c>
      <c r="C10" s="61" t="s">
        <v>40</v>
      </c>
      <c r="D10" s="61">
        <v>57976101111</v>
      </c>
      <c r="E10" s="61">
        <v>1</v>
      </c>
      <c r="F10" s="61">
        <v>22.99</v>
      </c>
      <c r="G10" s="19">
        <f>IF(ESME!$F10&gt;0,ESME!$E10*ESME!$F10,"")</f>
        <v>22.99</v>
      </c>
      <c r="H10" s="46" t="s">
        <v>35</v>
      </c>
      <c r="I10" s="13" t="s">
        <v>42</v>
      </c>
      <c r="J10" s="14"/>
      <c r="K10" s="59"/>
      <c r="L10" s="62"/>
      <c r="M10" s="51"/>
      <c r="N10" s="63"/>
      <c r="O10" s="53" t="str">
        <f>D10&amp;" / "&amp;B10</f>
        <v>57976101111 / batterie powerbank</v>
      </c>
    </row>
    <row r="11" spans="1:15" ht="28.5" customHeight="1">
      <c r="A11" s="17"/>
      <c r="B11" s="16" t="s">
        <v>51</v>
      </c>
      <c r="C11" s="15" t="s">
        <v>45</v>
      </c>
      <c r="D11" s="15" t="s">
        <v>12</v>
      </c>
      <c r="E11" s="15">
        <v>1</v>
      </c>
      <c r="F11" s="15"/>
      <c r="G11" s="19" t="str">
        <f>IF(ESME!$F11&gt;0,ESME!$E11*ESME!$F11,"")</f>
        <v/>
      </c>
      <c r="H11" s="46" t="s">
        <v>35</v>
      </c>
      <c r="I11" s="13" t="s">
        <v>42</v>
      </c>
      <c r="J11" s="14"/>
      <c r="K11" s="58"/>
      <c r="L11" s="5"/>
      <c r="M11" s="51"/>
      <c r="N11" s="47"/>
      <c r="O11" s="53" t="str">
        <f>D7&amp;" / "&amp;B11</f>
        <v>RE-6702303 / carte +9/-9V</v>
      </c>
    </row>
    <row r="12" spans="1:15" ht="28.5" customHeight="1">
      <c r="A12" s="61"/>
      <c r="B12" s="61"/>
      <c r="C12" s="61"/>
      <c r="D12" s="61"/>
      <c r="E12" s="61"/>
      <c r="F12" s="61"/>
      <c r="G12" s="19" t="str">
        <f>IF(ESME!$F12&gt;0,ESME!$E12*ESME!$F12,"")</f>
        <v/>
      </c>
      <c r="H12" s="46" t="s">
        <v>35</v>
      </c>
      <c r="I12" s="13"/>
      <c r="J12" s="14"/>
      <c r="K12" s="59"/>
      <c r="L12" s="62"/>
      <c r="M12" s="51"/>
      <c r="N12" s="63"/>
      <c r="O12" s="53" t="str">
        <f t="shared" ref="O12:O51" si="1">D12&amp;" / "&amp;B12</f>
        <v xml:space="preserve"> / </v>
      </c>
    </row>
    <row r="13" spans="1:15" ht="28.5" customHeight="1">
      <c r="A13" s="17"/>
      <c r="B13" s="16"/>
      <c r="C13" s="15"/>
      <c r="D13" s="15"/>
      <c r="E13" s="15"/>
      <c r="F13" s="15"/>
      <c r="G13" s="19" t="str">
        <f>IF(ESME!$F13&gt;0,ESME!$E13*ESME!$F13,"")</f>
        <v/>
      </c>
      <c r="H13" s="46" t="s">
        <v>35</v>
      </c>
      <c r="I13" s="13"/>
      <c r="J13" s="14"/>
      <c r="K13" s="58"/>
      <c r="L13" s="5"/>
      <c r="M13" s="51"/>
      <c r="N13" s="47"/>
      <c r="O13" s="53" t="str">
        <f t="shared" si="1"/>
        <v xml:space="preserve"> / </v>
      </c>
    </row>
    <row r="14" spans="1:15" ht="28.5" customHeight="1">
      <c r="A14" s="61"/>
      <c r="B14" s="61"/>
      <c r="C14" s="61"/>
      <c r="D14" s="61"/>
      <c r="E14" s="61"/>
      <c r="F14" s="61"/>
      <c r="G14" s="19" t="str">
        <f>IF(ESME!$F14&gt;0,ESME!$E14*ESME!$F14,"")</f>
        <v/>
      </c>
      <c r="H14" s="46" t="s">
        <v>35</v>
      </c>
      <c r="I14" s="13"/>
      <c r="J14" s="14"/>
      <c r="K14" s="59"/>
      <c r="L14" s="62"/>
      <c r="M14" s="51"/>
      <c r="N14" s="63"/>
      <c r="O14" s="53" t="str">
        <f t="shared" si="1"/>
        <v xml:space="preserve"> / </v>
      </c>
    </row>
    <row r="15" spans="1:15" ht="28.5" customHeight="1">
      <c r="A15" s="17"/>
      <c r="B15" s="16"/>
      <c r="C15" s="15"/>
      <c r="D15" s="15"/>
      <c r="E15" s="15"/>
      <c r="F15" s="15"/>
      <c r="G15" s="19" t="str">
        <f>IF(ESME!$F15&gt;0,ESME!$E15*ESME!$F15,"")</f>
        <v/>
      </c>
      <c r="H15" s="46" t="s">
        <v>35</v>
      </c>
      <c r="I15" s="13"/>
      <c r="J15" s="14"/>
      <c r="K15" s="58"/>
      <c r="L15" s="5"/>
      <c r="M15" s="51"/>
      <c r="N15" s="47"/>
      <c r="O15" s="53" t="str">
        <f t="shared" si="1"/>
        <v xml:space="preserve"> / </v>
      </c>
    </row>
    <row r="16" spans="1:15" ht="28.5" customHeight="1">
      <c r="A16" s="61"/>
      <c r="B16" s="61"/>
      <c r="C16" s="61"/>
      <c r="D16" s="61"/>
      <c r="E16" s="61"/>
      <c r="F16" s="61"/>
      <c r="G16" s="19" t="str">
        <f>IF(ESME!$F16&gt;0,ESME!$E16*ESME!$F16,"")</f>
        <v/>
      </c>
      <c r="H16" s="46" t="s">
        <v>35</v>
      </c>
      <c r="I16" s="13"/>
      <c r="J16" s="14"/>
      <c r="K16" s="59"/>
      <c r="L16" s="62"/>
      <c r="M16" s="51"/>
      <c r="N16" s="63"/>
      <c r="O16" s="53" t="str">
        <f t="shared" si="1"/>
        <v xml:space="preserve"> / </v>
      </c>
    </row>
    <row r="17" spans="1:15" ht="29.25" customHeight="1">
      <c r="A17" s="17"/>
      <c r="B17" s="16"/>
      <c r="C17" s="15"/>
      <c r="D17" s="15"/>
      <c r="E17" s="15"/>
      <c r="F17" s="15"/>
      <c r="G17" s="19" t="str">
        <f>IF(ESME!$F17&gt;0,ESME!$E17*ESME!$F17,"")</f>
        <v/>
      </c>
      <c r="H17" s="46" t="s">
        <v>35</v>
      </c>
      <c r="I17" s="13"/>
      <c r="J17" s="14"/>
      <c r="K17" s="58"/>
      <c r="L17" s="5"/>
      <c r="M17" s="51"/>
      <c r="N17" s="47"/>
      <c r="O17" s="53" t="str">
        <f t="shared" si="1"/>
        <v xml:space="preserve"> / </v>
      </c>
    </row>
    <row r="18" spans="1:15" ht="30" customHeight="1">
      <c r="A18" s="61"/>
      <c r="B18" s="61"/>
      <c r="C18" s="61"/>
      <c r="D18" s="61"/>
      <c r="E18" s="61"/>
      <c r="F18" s="61"/>
      <c r="G18" s="19" t="str">
        <f>IF(ESME!$F18&gt;0,ESME!$E18*ESME!$F18,"")</f>
        <v/>
      </c>
      <c r="H18" s="46" t="s">
        <v>35</v>
      </c>
      <c r="I18" s="13"/>
      <c r="J18" s="14"/>
      <c r="K18" s="59"/>
      <c r="L18" s="62"/>
      <c r="M18" s="51"/>
      <c r="N18" s="63"/>
      <c r="O18" s="53" t="str">
        <f t="shared" si="1"/>
        <v xml:space="preserve"> / </v>
      </c>
    </row>
    <row r="19" spans="1:15" ht="28.5" customHeight="1">
      <c r="A19" s="17"/>
      <c r="B19" s="16"/>
      <c r="C19" s="15"/>
      <c r="D19" s="15"/>
      <c r="E19" s="15"/>
      <c r="F19" s="15"/>
      <c r="G19" s="19" t="str">
        <f>IF(ESME!$F19&gt;0,ESME!$E19*ESME!$F19,"")</f>
        <v/>
      </c>
      <c r="H19" s="46" t="s">
        <v>35</v>
      </c>
      <c r="I19" s="13"/>
      <c r="J19" s="14"/>
      <c r="K19" s="58"/>
      <c r="L19" s="5"/>
      <c r="M19" s="51"/>
      <c r="N19" s="47"/>
      <c r="O19" s="53" t="str">
        <f t="shared" si="1"/>
        <v xml:space="preserve"> / </v>
      </c>
    </row>
    <row r="20" spans="1:15" ht="28.5" customHeight="1">
      <c r="A20" s="61"/>
      <c r="B20" s="61"/>
      <c r="C20" s="61"/>
      <c r="D20" s="61"/>
      <c r="E20" s="61"/>
      <c r="F20" s="61"/>
      <c r="G20" s="19" t="str">
        <f>IF(ESME!$F20&gt;0,ESME!$E20*ESME!$F20,"")</f>
        <v/>
      </c>
      <c r="H20" s="46" t="s">
        <v>35</v>
      </c>
      <c r="I20" s="13"/>
      <c r="J20" s="14"/>
      <c r="K20" s="59"/>
      <c r="L20" s="62"/>
      <c r="M20" s="51"/>
      <c r="N20" s="63"/>
      <c r="O20" s="53" t="str">
        <f t="shared" si="1"/>
        <v xml:space="preserve"> / </v>
      </c>
    </row>
    <row r="21" spans="1:15" ht="29.25" customHeight="1">
      <c r="A21" s="17"/>
      <c r="B21" s="16"/>
      <c r="C21" s="15"/>
      <c r="D21" s="15"/>
      <c r="E21" s="15"/>
      <c r="F21" s="15"/>
      <c r="G21" s="19" t="str">
        <f>IF(ESME!$F21&gt;0,ESME!$E21*ESME!$F21,"")</f>
        <v/>
      </c>
      <c r="H21" s="46" t="s">
        <v>35</v>
      </c>
      <c r="I21" s="13"/>
      <c r="J21" s="14"/>
      <c r="K21" s="58"/>
      <c r="L21" s="5"/>
      <c r="M21" s="51"/>
      <c r="N21" s="47"/>
      <c r="O21" s="53" t="str">
        <f t="shared" si="1"/>
        <v xml:space="preserve"> / </v>
      </c>
    </row>
    <row r="22" spans="1:15" ht="30" customHeight="1">
      <c r="A22" s="61"/>
      <c r="B22" s="61"/>
      <c r="C22" s="61"/>
      <c r="D22" s="61"/>
      <c r="E22" s="61"/>
      <c r="F22" s="61"/>
      <c r="G22" s="19" t="str">
        <f>IF(ESME!$F22&gt;0,ESME!$E22*ESME!$F22,"")</f>
        <v/>
      </c>
      <c r="H22" s="46" t="s">
        <v>35</v>
      </c>
      <c r="I22" s="13"/>
      <c r="J22" s="14"/>
      <c r="K22" s="59"/>
      <c r="L22" s="62"/>
      <c r="M22" s="51"/>
      <c r="N22" s="63"/>
      <c r="O22" s="53" t="str">
        <f t="shared" si="1"/>
        <v xml:space="preserve"> / </v>
      </c>
    </row>
    <row r="23" spans="1:15" ht="28.5" customHeight="1">
      <c r="A23" s="17"/>
      <c r="B23" s="16"/>
      <c r="C23" s="15"/>
      <c r="D23" s="15"/>
      <c r="E23" s="15"/>
      <c r="F23" s="15"/>
      <c r="G23" s="19" t="str">
        <f>IF(ESME!$F23&gt;0,ESME!$E23*ESME!$F23,"")</f>
        <v/>
      </c>
      <c r="H23" s="46" t="s">
        <v>35</v>
      </c>
      <c r="I23" s="13"/>
      <c r="J23" s="14"/>
      <c r="K23" s="58"/>
      <c r="L23" s="5"/>
      <c r="M23" s="51"/>
      <c r="N23" s="47"/>
      <c r="O23" s="53" t="str">
        <f t="shared" si="1"/>
        <v xml:space="preserve"> / </v>
      </c>
    </row>
    <row r="24" spans="1:15" ht="28.5" customHeight="1">
      <c r="A24" s="61"/>
      <c r="B24" s="61"/>
      <c r="C24" s="61"/>
      <c r="D24" s="61"/>
      <c r="E24" s="61"/>
      <c r="F24" s="61"/>
      <c r="G24" s="19" t="str">
        <f>IF(ESME!$F24&gt;0,ESME!$E24*ESME!$F24,"")</f>
        <v/>
      </c>
      <c r="H24" s="46" t="s">
        <v>35</v>
      </c>
      <c r="I24" s="13"/>
      <c r="J24" s="14"/>
      <c r="K24" s="59"/>
      <c r="L24" s="62"/>
      <c r="M24" s="51"/>
      <c r="N24" s="63"/>
      <c r="O24" s="53" t="str">
        <f t="shared" si="1"/>
        <v xml:space="preserve"> / </v>
      </c>
    </row>
    <row r="25" spans="1:15" ht="29.25" customHeight="1">
      <c r="A25" s="17"/>
      <c r="B25" s="16"/>
      <c r="C25" s="15"/>
      <c r="D25" s="15"/>
      <c r="E25" s="15"/>
      <c r="F25" s="15"/>
      <c r="G25" s="19" t="str">
        <f>IF(ESME!$F25&gt;0,ESME!$E25*ESME!$F25,"")</f>
        <v/>
      </c>
      <c r="H25" s="46" t="s">
        <v>35</v>
      </c>
      <c r="I25" s="13"/>
      <c r="J25" s="14"/>
      <c r="K25" s="58"/>
      <c r="L25" s="5"/>
      <c r="M25" s="51"/>
      <c r="N25" s="47"/>
      <c r="O25" s="53" t="str">
        <f t="shared" si="1"/>
        <v xml:space="preserve"> / </v>
      </c>
    </row>
    <row r="26" spans="1:15" ht="30" customHeight="1">
      <c r="A26" s="61"/>
      <c r="B26" s="61"/>
      <c r="C26" s="61"/>
      <c r="D26" s="61"/>
      <c r="E26" s="61"/>
      <c r="F26" s="61"/>
      <c r="G26" s="19" t="str">
        <f>IF(ESME!$F26&gt;0,ESME!$E26*ESME!$F26,"")</f>
        <v/>
      </c>
      <c r="H26" s="46" t="s">
        <v>35</v>
      </c>
      <c r="I26" s="13"/>
      <c r="J26" s="14"/>
      <c r="K26" s="59"/>
      <c r="L26" s="62"/>
      <c r="M26" s="51"/>
      <c r="N26" s="63"/>
      <c r="O26" s="53" t="str">
        <f t="shared" si="1"/>
        <v xml:space="preserve"> / </v>
      </c>
    </row>
    <row r="27" spans="1:15" ht="29.1" customHeight="1">
      <c r="A27" s="17"/>
      <c r="B27" s="16"/>
      <c r="C27" s="15"/>
      <c r="D27" s="15"/>
      <c r="E27" s="15"/>
      <c r="F27" s="15"/>
      <c r="G27" s="19" t="str">
        <f>IF(ESME!$F27&gt;0,ESME!$E27*ESME!$F27,"")</f>
        <v/>
      </c>
      <c r="H27" s="46" t="s">
        <v>35</v>
      </c>
      <c r="I27" s="13"/>
      <c r="J27" s="14"/>
      <c r="K27" s="58"/>
      <c r="L27" s="5"/>
      <c r="M27" s="51"/>
      <c r="N27" s="47"/>
      <c r="O27" s="53" t="str">
        <f t="shared" si="1"/>
        <v xml:space="preserve"> / </v>
      </c>
    </row>
    <row r="28" spans="1:15" ht="29.1" customHeight="1">
      <c r="A28" s="61"/>
      <c r="B28" s="61"/>
      <c r="C28" s="61"/>
      <c r="D28" s="61"/>
      <c r="E28" s="61"/>
      <c r="F28" s="61"/>
      <c r="G28" s="19" t="str">
        <f>IF(ESME!$F28&gt;0,ESME!$E28*ESME!$F28,"")</f>
        <v/>
      </c>
      <c r="H28" s="46" t="s">
        <v>35</v>
      </c>
      <c r="I28" s="13"/>
      <c r="J28" s="14"/>
      <c r="K28" s="59"/>
      <c r="L28" s="62"/>
      <c r="M28" s="51"/>
      <c r="N28" s="63"/>
      <c r="O28" s="53" t="str">
        <f t="shared" si="1"/>
        <v xml:space="preserve"> / </v>
      </c>
    </row>
    <row r="29" spans="1:15" ht="29.1" customHeight="1">
      <c r="A29" s="17"/>
      <c r="B29" s="16"/>
      <c r="C29" s="15"/>
      <c r="D29" s="15"/>
      <c r="E29" s="15"/>
      <c r="F29" s="15"/>
      <c r="G29" s="19" t="str">
        <f>IF(ESME!$F29&gt;0,ESME!$E29*ESME!$F29,"")</f>
        <v/>
      </c>
      <c r="H29" s="46" t="s">
        <v>35</v>
      </c>
      <c r="I29" s="13"/>
      <c r="J29" s="14"/>
      <c r="K29" s="58"/>
      <c r="L29" s="5"/>
      <c r="M29" s="51"/>
      <c r="N29" s="47"/>
      <c r="O29" s="53" t="str">
        <f t="shared" si="1"/>
        <v xml:space="preserve"> / </v>
      </c>
    </row>
    <row r="30" spans="1:15" ht="29.1" customHeight="1">
      <c r="A30" s="61"/>
      <c r="B30" s="61"/>
      <c r="C30" s="61"/>
      <c r="D30" s="61"/>
      <c r="E30" s="61"/>
      <c r="F30" s="61"/>
      <c r="G30" s="19" t="str">
        <f>IF(ESME!$F30&gt;0,ESME!$E30*ESME!$F30,"")</f>
        <v/>
      </c>
      <c r="H30" s="46" t="s">
        <v>35</v>
      </c>
      <c r="I30" s="13"/>
      <c r="J30" s="14"/>
      <c r="K30" s="59"/>
      <c r="L30" s="62"/>
      <c r="M30" s="51"/>
      <c r="N30" s="63"/>
      <c r="O30" s="53" t="str">
        <f t="shared" si="1"/>
        <v xml:space="preserve"> / </v>
      </c>
    </row>
    <row r="31" spans="1:15" ht="29.1" customHeight="1">
      <c r="A31" s="17"/>
      <c r="B31" s="16"/>
      <c r="C31" s="15"/>
      <c r="D31" s="15"/>
      <c r="E31" s="15"/>
      <c r="F31" s="15"/>
      <c r="G31" s="19" t="str">
        <f>IF(ESME!$F31&gt;0,ESME!$E31*ESME!$F31,"")</f>
        <v/>
      </c>
      <c r="H31" s="46" t="s">
        <v>35</v>
      </c>
      <c r="I31" s="13"/>
      <c r="J31" s="14"/>
      <c r="K31" s="58"/>
      <c r="L31" s="5"/>
      <c r="M31" s="51"/>
      <c r="N31" s="47"/>
      <c r="O31" s="53" t="str">
        <f t="shared" si="1"/>
        <v xml:space="preserve"> / </v>
      </c>
    </row>
    <row r="32" spans="1:15" ht="29.1" customHeight="1">
      <c r="A32" s="61"/>
      <c r="B32" s="61"/>
      <c r="C32" s="61"/>
      <c r="D32" s="61"/>
      <c r="E32" s="61"/>
      <c r="F32" s="61"/>
      <c r="G32" s="19" t="str">
        <f>IF(ESME!$F32&gt;0,ESME!$E32*ESME!$F32,"")</f>
        <v/>
      </c>
      <c r="H32" s="46" t="s">
        <v>35</v>
      </c>
      <c r="I32" s="13"/>
      <c r="J32" s="14"/>
      <c r="K32" s="59"/>
      <c r="L32" s="62"/>
      <c r="M32" s="51"/>
      <c r="N32" s="63"/>
      <c r="O32" s="53" t="str">
        <f t="shared" si="1"/>
        <v xml:space="preserve"> / </v>
      </c>
    </row>
    <row r="33" spans="1:15" ht="29.1" customHeight="1">
      <c r="A33" s="17"/>
      <c r="B33" s="16"/>
      <c r="C33" s="15"/>
      <c r="D33" s="15"/>
      <c r="E33" s="15"/>
      <c r="F33" s="15"/>
      <c r="G33" s="19" t="str">
        <f>IF(ESME!$F33&gt;0,ESME!$E33*ESME!$F33,"")</f>
        <v/>
      </c>
      <c r="H33" s="46" t="s">
        <v>35</v>
      </c>
      <c r="I33" s="13"/>
      <c r="J33" s="14"/>
      <c r="K33" s="58"/>
      <c r="L33" s="5"/>
      <c r="M33" s="51"/>
      <c r="N33" s="47"/>
      <c r="O33" s="53" t="str">
        <f t="shared" si="1"/>
        <v xml:space="preserve"> / </v>
      </c>
    </row>
    <row r="34" spans="1:15" ht="29.1" customHeight="1">
      <c r="A34" s="61"/>
      <c r="B34" s="61"/>
      <c r="C34" s="61"/>
      <c r="D34" s="61"/>
      <c r="E34" s="61"/>
      <c r="F34" s="61"/>
      <c r="G34" s="19" t="str">
        <f>IF(ESME!$F34&gt;0,ESME!$E34*ESME!$F34,"")</f>
        <v/>
      </c>
      <c r="H34" s="46" t="s">
        <v>35</v>
      </c>
      <c r="I34" s="13"/>
      <c r="J34" s="14"/>
      <c r="K34" s="59"/>
      <c r="L34" s="62"/>
      <c r="M34" s="51"/>
      <c r="N34" s="63"/>
      <c r="O34" s="53" t="str">
        <f t="shared" si="1"/>
        <v xml:space="preserve"> / </v>
      </c>
    </row>
    <row r="35" spans="1:15" ht="29.1" customHeight="1">
      <c r="A35" s="17"/>
      <c r="B35" s="16"/>
      <c r="C35" s="15"/>
      <c r="D35" s="15"/>
      <c r="E35" s="15"/>
      <c r="F35" s="15"/>
      <c r="G35" s="19" t="str">
        <f>IF(ESME!$F35&gt;0,ESME!$E35*ESME!$F35,"")</f>
        <v/>
      </c>
      <c r="H35" s="46" t="s">
        <v>35</v>
      </c>
      <c r="I35" s="13"/>
      <c r="J35" s="14"/>
      <c r="K35" s="58"/>
      <c r="L35" s="5"/>
      <c r="M35" s="51"/>
      <c r="N35" s="47"/>
      <c r="O35" s="53" t="str">
        <f t="shared" si="1"/>
        <v xml:space="preserve"> / </v>
      </c>
    </row>
    <row r="36" spans="1:15" ht="29.1" customHeight="1">
      <c r="A36" s="61"/>
      <c r="B36" s="61"/>
      <c r="C36" s="61"/>
      <c r="D36" s="61"/>
      <c r="E36" s="61"/>
      <c r="F36" s="61"/>
      <c r="G36" s="19" t="str">
        <f>IF(ESME!$F36&gt;0,ESME!$E36*ESME!$F36,"")</f>
        <v/>
      </c>
      <c r="H36" s="46" t="s">
        <v>35</v>
      </c>
      <c r="I36" s="13"/>
      <c r="J36" s="14"/>
      <c r="K36" s="59"/>
      <c r="L36" s="62"/>
      <c r="M36" s="51"/>
      <c r="N36" s="63"/>
      <c r="O36" s="53" t="str">
        <f t="shared" si="1"/>
        <v xml:space="preserve"> / </v>
      </c>
    </row>
    <row r="37" spans="1:15" ht="29.1" customHeight="1">
      <c r="A37" s="17"/>
      <c r="B37" s="16"/>
      <c r="C37" s="15"/>
      <c r="D37" s="15"/>
      <c r="E37" s="15"/>
      <c r="F37" s="15"/>
      <c r="G37" s="19" t="str">
        <f>IF(ESME!$F37&gt;0,ESME!$E37*ESME!$F37,"")</f>
        <v/>
      </c>
      <c r="H37" s="46" t="s">
        <v>35</v>
      </c>
      <c r="I37" s="13"/>
      <c r="J37" s="14"/>
      <c r="K37" s="58"/>
      <c r="L37" s="5"/>
      <c r="M37" s="51"/>
      <c r="N37" s="47"/>
      <c r="O37" s="53" t="str">
        <f t="shared" si="1"/>
        <v xml:space="preserve"> / </v>
      </c>
    </row>
    <row r="38" spans="1:15" ht="29.1" customHeight="1">
      <c r="A38" s="61"/>
      <c r="B38" s="61"/>
      <c r="C38" s="61"/>
      <c r="D38" s="61"/>
      <c r="E38" s="61"/>
      <c r="F38" s="61"/>
      <c r="G38" s="19" t="str">
        <f>IF(ESME!$F38&gt;0,ESME!$E38*ESME!$F38,"")</f>
        <v/>
      </c>
      <c r="H38" s="46" t="s">
        <v>35</v>
      </c>
      <c r="I38" s="13"/>
      <c r="J38" s="14"/>
      <c r="K38" s="59"/>
      <c r="L38" s="62"/>
      <c r="M38" s="51"/>
      <c r="N38" s="63"/>
      <c r="O38" s="53" t="str">
        <f t="shared" si="1"/>
        <v xml:space="preserve"> / </v>
      </c>
    </row>
    <row r="39" spans="1:15" ht="29.1" customHeight="1">
      <c r="A39" s="17"/>
      <c r="B39" s="16"/>
      <c r="C39" s="15"/>
      <c r="D39" s="15"/>
      <c r="E39" s="15"/>
      <c r="F39" s="15"/>
      <c r="G39" s="19" t="str">
        <f>IF(ESME!$F39&gt;0,ESME!$E39*ESME!$F39,"")</f>
        <v/>
      </c>
      <c r="H39" s="46" t="s">
        <v>35</v>
      </c>
      <c r="I39" s="13"/>
      <c r="J39" s="14"/>
      <c r="K39" s="58"/>
      <c r="L39" s="5"/>
      <c r="M39" s="51"/>
      <c r="N39" s="47"/>
      <c r="O39" s="53" t="str">
        <f t="shared" si="1"/>
        <v xml:space="preserve"> / </v>
      </c>
    </row>
    <row r="40" spans="1:15">
      <c r="A40" s="61"/>
      <c r="B40" s="61"/>
      <c r="C40" s="61"/>
      <c r="D40" s="61"/>
      <c r="E40" s="61"/>
      <c r="F40" s="61"/>
      <c r="G40" s="19" t="str">
        <f>IF(ESME!$F40&gt;0,ESME!$E40*ESME!$F40,"")</f>
        <v/>
      </c>
      <c r="H40" s="46" t="s">
        <v>35</v>
      </c>
      <c r="I40" s="13"/>
      <c r="J40" s="14"/>
      <c r="K40" s="59"/>
      <c r="L40" s="62"/>
      <c r="M40" s="51"/>
      <c r="N40" s="63"/>
      <c r="O40" s="53" t="str">
        <f t="shared" si="1"/>
        <v xml:space="preserve"> / </v>
      </c>
    </row>
    <row r="41" spans="1:15">
      <c r="A41" s="17"/>
      <c r="B41" s="16"/>
      <c r="C41" s="15"/>
      <c r="D41" s="15"/>
      <c r="E41" s="15"/>
      <c r="F41" s="15"/>
      <c r="G41" s="19" t="str">
        <f>IF(ESME!$F41&gt;0,ESME!$E41*ESME!$F41,"")</f>
        <v/>
      </c>
      <c r="H41" s="46" t="s">
        <v>35</v>
      </c>
      <c r="I41" s="13"/>
      <c r="J41" s="14"/>
      <c r="K41" s="58"/>
      <c r="L41" s="5"/>
      <c r="M41" s="51"/>
      <c r="N41" s="47"/>
      <c r="O41" s="53" t="str">
        <f t="shared" si="1"/>
        <v xml:space="preserve"> / </v>
      </c>
    </row>
    <row r="42" spans="1:15">
      <c r="A42" s="61"/>
      <c r="B42" s="61"/>
      <c r="C42" s="61"/>
      <c r="D42" s="61"/>
      <c r="E42" s="61"/>
      <c r="F42" s="61"/>
      <c r="G42" s="19" t="str">
        <f>IF(ESME!$F42&gt;0,ESME!$E42*ESME!$F42,"")</f>
        <v/>
      </c>
      <c r="H42" s="46" t="s">
        <v>35</v>
      </c>
      <c r="I42" s="13"/>
      <c r="J42" s="14"/>
      <c r="K42" s="59"/>
      <c r="L42" s="62"/>
      <c r="M42" s="51"/>
      <c r="N42" s="63"/>
      <c r="O42" s="53" t="str">
        <f t="shared" si="1"/>
        <v xml:space="preserve"> / </v>
      </c>
    </row>
    <row r="43" spans="1:15">
      <c r="A43" s="65"/>
      <c r="B43" s="66"/>
      <c r="C43" s="67"/>
      <c r="D43" s="67"/>
      <c r="E43" s="67"/>
      <c r="F43" s="67"/>
      <c r="G43" s="19" t="str">
        <f>IF(ESME!$F43&gt;0,ESME!$E43*ESME!$F43,"")</f>
        <v/>
      </c>
      <c r="H43" s="46" t="s">
        <v>35</v>
      </c>
      <c r="I43" s="13"/>
      <c r="J43" s="14"/>
      <c r="K43" s="58"/>
      <c r="L43" s="5"/>
      <c r="M43" s="51"/>
      <c r="N43" s="47"/>
      <c r="O43" s="53" t="str">
        <f t="shared" si="1"/>
        <v xml:space="preserve"> / </v>
      </c>
    </row>
    <row r="44" spans="1:15">
      <c r="A44" s="61"/>
      <c r="B44" s="61"/>
      <c r="C44" s="61"/>
      <c r="D44" s="61"/>
      <c r="E44" s="61"/>
      <c r="F44" s="61"/>
      <c r="G44" s="19" t="str">
        <f>IF(ESME!$F44&gt;0,ESME!$E44*ESME!$F44,"")</f>
        <v/>
      </c>
      <c r="H44" s="46" t="s">
        <v>35</v>
      </c>
      <c r="I44" s="13"/>
      <c r="J44" s="14"/>
      <c r="K44" s="59"/>
      <c r="L44" s="62"/>
      <c r="M44" s="51"/>
      <c r="N44" s="63"/>
      <c r="O44" s="53" t="str">
        <f t="shared" si="1"/>
        <v xml:space="preserve"> / </v>
      </c>
    </row>
    <row r="45" spans="1:15">
      <c r="A45" s="17"/>
      <c r="B45" s="16"/>
      <c r="C45" s="15"/>
      <c r="D45" s="15"/>
      <c r="E45" s="15"/>
      <c r="F45" s="15"/>
      <c r="G45" s="19" t="str">
        <f>IF(ESME!$F45&gt;0,ESME!$E45*ESME!$F45,"")</f>
        <v/>
      </c>
      <c r="H45" s="46" t="s">
        <v>35</v>
      </c>
      <c r="I45" s="13"/>
      <c r="J45" s="14"/>
      <c r="K45" s="58"/>
      <c r="L45" s="5"/>
      <c r="M45" s="51"/>
      <c r="N45" s="47"/>
      <c r="O45" s="53" t="str">
        <f t="shared" si="1"/>
        <v xml:space="preserve"> / </v>
      </c>
    </row>
    <row r="46" spans="1:15">
      <c r="A46" s="61"/>
      <c r="B46" s="61"/>
      <c r="C46" s="61"/>
      <c r="D46" s="61"/>
      <c r="E46" s="61"/>
      <c r="F46" s="61"/>
      <c r="G46" s="19" t="str">
        <f>IF(ESME!$F46&gt;0,ESME!$E46*ESME!$F46,"")</f>
        <v/>
      </c>
      <c r="H46" s="46" t="s">
        <v>35</v>
      </c>
      <c r="I46" s="13"/>
      <c r="J46" s="14"/>
      <c r="K46" s="59"/>
      <c r="L46" s="62"/>
      <c r="M46" s="51"/>
      <c r="N46" s="63"/>
      <c r="O46" s="53" t="str">
        <f t="shared" si="1"/>
        <v xml:space="preserve"> / </v>
      </c>
    </row>
    <row r="47" spans="1:15">
      <c r="A47" s="17"/>
      <c r="B47" s="16"/>
      <c r="C47" s="15"/>
      <c r="D47" s="15"/>
      <c r="E47" s="15"/>
      <c r="F47" s="15"/>
      <c r="G47" s="19" t="str">
        <f>IF(ESME!$F47&gt;0,ESME!$E47*ESME!$F47,"")</f>
        <v/>
      </c>
      <c r="H47" s="46" t="s">
        <v>35</v>
      </c>
      <c r="I47" s="13"/>
      <c r="J47" s="14"/>
      <c r="K47" s="58"/>
      <c r="L47" s="5"/>
      <c r="M47" s="51"/>
      <c r="N47" s="47"/>
      <c r="O47" s="53" t="str">
        <f t="shared" si="1"/>
        <v xml:space="preserve"> / </v>
      </c>
    </row>
    <row r="48" spans="1:15">
      <c r="A48" s="61"/>
      <c r="B48" s="61"/>
      <c r="C48" s="61"/>
      <c r="D48" s="61"/>
      <c r="E48" s="61"/>
      <c r="F48" s="61"/>
      <c r="G48" s="19" t="str">
        <f>IF(ESME!$F48&gt;0,ESME!$E48*ESME!$F48,"")</f>
        <v/>
      </c>
      <c r="H48" s="46" t="s">
        <v>35</v>
      </c>
      <c r="I48" s="13"/>
      <c r="J48" s="14"/>
      <c r="K48" s="59"/>
      <c r="L48" s="62"/>
      <c r="M48" s="51"/>
      <c r="N48" s="63"/>
      <c r="O48" s="53" t="str">
        <f t="shared" si="1"/>
        <v xml:space="preserve"> / </v>
      </c>
    </row>
    <row r="49" spans="1:15">
      <c r="A49" s="17"/>
      <c r="B49" s="16"/>
      <c r="C49" s="15"/>
      <c r="D49" s="15"/>
      <c r="E49" s="15"/>
      <c r="F49" s="15"/>
      <c r="G49" s="19" t="str">
        <f>IF(ESME!$F49&gt;0,ESME!$E49*ESME!$F49,"")</f>
        <v/>
      </c>
      <c r="H49" s="46" t="s">
        <v>35</v>
      </c>
      <c r="I49" s="13"/>
      <c r="J49" s="14"/>
      <c r="K49" s="58"/>
      <c r="L49" s="5"/>
      <c r="M49" s="51"/>
      <c r="N49" s="47"/>
      <c r="O49" s="53" t="str">
        <f t="shared" si="1"/>
        <v xml:space="preserve"> / </v>
      </c>
    </row>
    <row r="50" spans="1:15">
      <c r="A50" s="61"/>
      <c r="B50" s="61"/>
      <c r="C50" s="61"/>
      <c r="D50" s="61"/>
      <c r="E50" s="61"/>
      <c r="F50" s="61"/>
      <c r="G50" s="19" t="str">
        <f>IF(ESME!$F50&gt;0,ESME!$E50*ESME!$F50,"")</f>
        <v/>
      </c>
      <c r="H50" s="46" t="s">
        <v>35</v>
      </c>
      <c r="I50" s="13"/>
      <c r="J50" s="14"/>
      <c r="K50" s="59"/>
      <c r="L50" s="62"/>
      <c r="M50" s="51"/>
      <c r="N50" s="63"/>
      <c r="O50" s="53" t="str">
        <f t="shared" si="1"/>
        <v xml:space="preserve"> / </v>
      </c>
    </row>
    <row r="51" spans="1:15">
      <c r="A51" s="17"/>
      <c r="B51" s="16"/>
      <c r="C51" s="15"/>
      <c r="D51" s="15"/>
      <c r="E51" s="15"/>
      <c r="F51" s="15"/>
      <c r="G51" s="19" t="str">
        <f>IF(ESME!$F51&gt;0,ESME!$E51*ESME!$F51,"")</f>
        <v/>
      </c>
      <c r="H51" s="46" t="s">
        <v>35</v>
      </c>
      <c r="I51" s="13"/>
      <c r="J51" s="14"/>
      <c r="K51" s="58"/>
      <c r="L51" s="5"/>
      <c r="M51" s="51"/>
      <c r="N51" s="47"/>
      <c r="O51" s="53" t="str">
        <f t="shared" si="1"/>
        <v xml:space="preserve"> / </v>
      </c>
    </row>
    <row r="52" spans="1:15">
      <c r="A52" s="2"/>
      <c r="B52" s="2"/>
      <c r="C52" s="2"/>
      <c r="D52" s="2"/>
      <c r="E52" s="2"/>
      <c r="F52" s="2"/>
      <c r="G52" s="19" t="str">
        <f>IF(ESME!$F52&gt;0,ESME!$E52*ESME!$F52,"")</f>
        <v/>
      </c>
      <c r="H52" s="46" t="s">
        <v>35</v>
      </c>
      <c r="I52" s="13"/>
      <c r="J52" s="14"/>
      <c r="K52" s="60"/>
      <c r="L52" s="64"/>
      <c r="M52" s="51"/>
      <c r="O52"/>
    </row>
    <row r="53" spans="1:15">
      <c r="G53"/>
      <c r="M53" s="51"/>
    </row>
    <row r="54" spans="1:15">
      <c r="G54"/>
      <c r="M54" s="51"/>
    </row>
    <row r="55" spans="1:15">
      <c r="G55"/>
      <c r="M55" s="51"/>
    </row>
    <row r="56" spans="1:15">
      <c r="G56"/>
      <c r="M56" s="51"/>
    </row>
    <row r="57" spans="1:15">
      <c r="G57"/>
      <c r="M57" s="51"/>
    </row>
    <row r="58" spans="1:15">
      <c r="G58"/>
      <c r="M58" s="51"/>
    </row>
    <row r="59" spans="1:15">
      <c r="G59"/>
      <c r="M59" s="51"/>
    </row>
    <row r="60" spans="1:15">
      <c r="G60"/>
      <c r="M60" s="51"/>
    </row>
    <row r="61" spans="1:15">
      <c r="G61"/>
      <c r="M61" s="51"/>
    </row>
    <row r="62" spans="1:15">
      <c r="G62"/>
      <c r="M62" s="51"/>
    </row>
    <row r="63" spans="1:15">
      <c r="G63"/>
      <c r="M63" s="51"/>
    </row>
    <row r="64" spans="1:15">
      <c r="G64"/>
      <c r="M64" s="51"/>
    </row>
    <row r="65" spans="7:13">
      <c r="G65"/>
      <c r="M65" s="51"/>
    </row>
    <row r="66" spans="7:13">
      <c r="G66"/>
      <c r="M66" s="51"/>
    </row>
    <row r="67" spans="7:13">
      <c r="G67"/>
      <c r="M67" s="51"/>
    </row>
    <row r="68" spans="7:13">
      <c r="G68"/>
      <c r="M68" s="51"/>
    </row>
    <row r="69" spans="7:13">
      <c r="G69"/>
      <c r="M69" s="51"/>
    </row>
    <row r="70" spans="7:13">
      <c r="G70"/>
      <c r="M70" s="51"/>
    </row>
    <row r="71" spans="7:13">
      <c r="G71"/>
      <c r="M71" s="51"/>
    </row>
    <row r="72" spans="7:13">
      <c r="G72"/>
      <c r="M72" s="51"/>
    </row>
    <row r="73" spans="7:13">
      <c r="G73"/>
      <c r="M73" s="51"/>
    </row>
    <row r="74" spans="7:13">
      <c r="M74" s="51"/>
    </row>
    <row r="75" spans="7:13" ht="15"/>
    <row r="76" spans="7:13" ht="15"/>
  </sheetData>
  <mergeCells count="8">
    <mergeCell ref="D5:E5"/>
    <mergeCell ref="K4:K6"/>
    <mergeCell ref="O4:O6"/>
    <mergeCell ref="M4:M6"/>
    <mergeCell ref="N4:N6"/>
    <mergeCell ref="L4:L6"/>
    <mergeCell ref="F2:G4"/>
    <mergeCell ref="K2:O3"/>
  </mergeCells>
  <phoneticPr fontId="3" type="noConversion"/>
  <conditionalFormatting sqref="B2:B5">
    <cfRule type="notContainsText" dxfId="30" priority="21" operator="notContains" text="¤">
      <formula>ISERROR(SEARCH("¤",B2))</formula>
    </cfRule>
  </conditionalFormatting>
  <conditionalFormatting sqref="C7 E7:F7">
    <cfRule type="expression" dxfId="29" priority="23">
      <formula>AND(OR($B7&lt;&gt;"",$A7&lt;&gt;""),OR($C7="",#REF!="",$E7=""))</formula>
    </cfRule>
  </conditionalFormatting>
  <conditionalFormatting sqref="C8:F10">
    <cfRule type="expression" dxfId="28" priority="1">
      <formula>AND(OR($B8&lt;&gt;"",$A8&lt;&gt;""),OR($C8="",$D8="",$E8=""))</formula>
    </cfRule>
  </conditionalFormatting>
  <conditionalFormatting sqref="C12:F51">
    <cfRule type="expression" dxfId="27" priority="5">
      <formula>AND(OR($B12&lt;&gt;"",$A12&lt;&gt;""),OR($C12="",$D12="",$E12=""))</formula>
    </cfRule>
  </conditionalFormatting>
  <conditionalFormatting sqref="D11">
    <cfRule type="expression" dxfId="26" priority="4">
      <formula>AND(OR($B11&lt;&gt;"",$A11&lt;&gt;""),OR($C11="",$D11="",$E11=""))</formula>
    </cfRule>
  </conditionalFormatting>
  <conditionalFormatting sqref="F2:G4">
    <cfRule type="cellIs" dxfId="25" priority="8" operator="equal">
      <formula>"URGENT"</formula>
    </cfRule>
  </conditionalFormatting>
  <conditionalFormatting sqref="C11 E11:F11">
    <cfRule type="expression" dxfId="17" priority="34">
      <formula>AND(OR($B11&lt;&gt;"",$A11&lt;&gt;""),OR($C11="",$D7="",$E11=""))</formula>
    </cfRule>
  </conditionalFormatting>
  <conditionalFormatting sqref="D7">
    <cfRule type="expression" dxfId="16" priority="36">
      <formula>AND(OR($B11&lt;&gt;"",$A11&lt;&gt;""),OR($C11="",$D7="",$E11=""))</formula>
    </cfRule>
  </conditionalFormatting>
  <dataValidations count="8">
    <dataValidation allowBlank="1" showErrorMessage="1" sqref="H53:I1048576 H2" xr:uid="{5196F8EB-FD9D-4EBF-AA90-422D06E4129C}"/>
    <dataValidation type="custom" allowBlank="1" showErrorMessage="1" errorTitle="Format incorecte" error="Le format ne repond aux critères suivants :_x000a_- Un mail_x000a_- Domaine &quot;@esme.fr&quot;_x000a_Exemple : nicolas.guillet-lhermite@esme.fr" sqref="B5" xr:uid="{5799FD55-17D5-453A-AD54-277C87A8BCD6}">
      <formula1>AND(IFERROR(FIND("@esme.fr",B5),0),COUNTIF(B5,"* *")=0)</formula1>
    </dataValidation>
    <dataValidation type="list" allowBlank="1" showInputMessage="1" showErrorMessage="1" sqref="J53:J1048576" xr:uid="{C7A1D9CD-5504-429E-8346-9E87861DB13B}">
      <formula1>#REF!</formula1>
    </dataValidation>
    <dataValidation type="list" allowBlank="1" showInputMessage="1" showErrorMessage="1" sqref="F2:G4" xr:uid="{96C69642-8431-4000-89CF-B916AAC3A50E}">
      <formula1>"URGENT,NON URGENT"</formula1>
    </dataValidation>
    <dataValidation type="textLength" allowBlank="1" showInputMessage="1" showErrorMessage="1" sqref="B2" xr:uid="{6B3C0022-3C9D-46D8-8EB9-5FB8AF0BADB9}">
      <formula1>4</formula1>
      <formula2>5</formula2>
    </dataValidation>
    <dataValidation type="decimal" allowBlank="1" showInputMessage="1" showErrorMessage="1" sqref="F7:G52" xr:uid="{7E5C611E-047F-4A35-B177-24BE52C2FACD}">
      <formula1>0.0001</formula1>
      <formula2>1000</formula2>
    </dataValidation>
    <dataValidation type="whole" allowBlank="1" showInputMessage="1" showErrorMessage="1" sqref="E7:E52" xr:uid="{8820AAF2-9718-4BCD-A580-416EC8E04B4E}">
      <formula1>1</formula1>
      <formula2>1000</formula2>
    </dataValidation>
    <dataValidation type="list" allowBlank="1" sqref="H7:I52" xr:uid="{1F299F59-AEBD-4334-8463-FA3D1C865D5D}">
      <formula1>"OK,NOK"</formula1>
    </dataValidation>
  </dataValidations>
  <hyperlinks>
    <hyperlink ref="B5" r:id="rId1" xr:uid="{BFE8FEC7-2FDD-4BE7-889B-2ED632C61878}"/>
    <hyperlink ref="A9" r:id="rId2" xr:uid="{42758332-BC2A-4219-ABE3-16803773B13F}"/>
    <hyperlink ref="A8" r:id="rId3" xr:uid="{B0236FEF-9DA9-48D0-BD08-B300890F885B}"/>
    <hyperlink ref="A7" r:id="rId4" location="productDownloads" xr:uid="{18D21301-9BC8-479B-A9D9-0EDBE4EF7D0B}"/>
    <hyperlink ref="A10" r:id="rId5" location="productTechData" xr:uid="{974B7F3F-F488-4401-BD7B-BA5B16992CDD}"/>
  </hyperlinks>
  <pageMargins left="4.1666666666666664E-2" right="4.1666666666666664E-2" top="0.4454022988505747" bottom="9.3390804597701146E-2" header="7.1839080459770114E-3" footer="0.3"/>
  <pageSetup paperSize="9" orientation="landscape" r:id="rId6"/>
  <headerFooter>
    <oddHeader>&amp;C&amp;"Arial,Gras"&amp;12&amp;UDemande de Composants&amp;R&amp;D</oddHeader>
    <oddFooter>&amp;R&amp;P</oddFooter>
  </headerFooter>
  <drawing r:id="rId7"/>
  <legacyDrawing r:id="rId8"/>
  <tableParts count="2">
    <tablePart r:id="rId9"/>
    <tablePart r:id="rId10"/>
  </tableParts>
  <extLst>
    <ext xmlns:x14="http://schemas.microsoft.com/office/spreadsheetml/2009/9/main" uri="{78C0D931-6437-407d-A8EE-F0AAD7539E65}">
      <x14:conditionalFormattings>
        <x14:conditionalFormatting xmlns:xm="http://schemas.microsoft.com/office/excel/2006/main">
          <x14:cfRule type="containsText" priority="14" operator="containsText" id="{1A4B12B9-4CF0-406F-8CFD-7719C58D527B}">
            <xm:f>NOT(ISERROR(SEARCH('NE PAS TOUCHER'!$L$5,J4)))</xm:f>
            <xm:f>'NE PAS TOUCHER'!$L$5</xm:f>
            <x14:dxf>
              <font>
                <color rgb="FF9C0006"/>
              </font>
              <fill>
                <patternFill>
                  <bgColor rgb="FFFFC7CE"/>
                </patternFill>
              </fill>
            </x14:dxf>
          </x14:cfRule>
          <x14:cfRule type="containsText" priority="15" operator="containsText" id="{8E5CDD06-8ABB-4D68-A914-AE2E1C01362B}">
            <xm:f>NOT(ISERROR(SEARCH('NE PAS TOUCHER'!$L$3,J4)))</xm:f>
            <xm:f>'NE PAS TOUCHER'!$L$3</xm:f>
            <x14:dxf>
              <font>
                <color rgb="FF006100"/>
              </font>
              <fill>
                <patternFill>
                  <bgColor rgb="FFC6EFCE"/>
                </patternFill>
              </fill>
            </x14:dxf>
          </x14:cfRule>
          <x14:cfRule type="containsText" priority="16" operator="containsText" id="{5DD98E09-4624-49AD-86F1-99E7627D99DD}">
            <xm:f>NOT(ISERROR(SEARCH('NE PAS TOUCHER'!$L$4,J4)))</xm:f>
            <xm:f>'NE PAS TOUCHER'!$L$4</xm:f>
            <x14:dxf>
              <font>
                <color rgb="FF9C5700"/>
              </font>
              <fill>
                <patternFill>
                  <bgColor rgb="FFFFEB9C"/>
                </patternFill>
              </fill>
            </x14:dxf>
          </x14:cfRule>
          <xm:sqref>J4</xm:sqref>
        </x14:conditionalFormatting>
        <x14:conditionalFormatting xmlns:xm="http://schemas.microsoft.com/office/excel/2006/main">
          <x14:cfRule type="containsText" priority="9" operator="containsText" id="{7C7BAB62-E83C-41AE-828A-188EC440F6F4}">
            <xm:f>NOT(ISERROR(SEARCH('NE PAS TOUCHER'!$M$6,J5)))</xm:f>
            <xm:f>'NE PAS TOUCHER'!$M$6</xm:f>
            <x14:dxf>
              <fill>
                <patternFill>
                  <bgColor rgb="FF00B050"/>
                </patternFill>
              </fill>
            </x14:dxf>
          </x14:cfRule>
          <x14:cfRule type="containsText" priority="11" operator="containsText" id="{415F71DF-2699-429B-B04C-E42D1ADD3F98}">
            <xm:f>NOT(ISERROR(SEARCH('NE PAS TOUCHER'!$M$5,J5)))</xm:f>
            <xm:f>'NE PAS TOUCHER'!$M$5</xm:f>
            <x14:dxf>
              <fill>
                <patternFill>
                  <bgColor rgb="FFFF0000"/>
                </patternFill>
              </fill>
            </x14:dxf>
          </x14:cfRule>
          <x14:cfRule type="containsText" priority="12" operator="containsText" id="{B79B5CB8-AE8D-437F-9197-B21222FBF05C}">
            <xm:f>NOT(ISERROR(SEARCH('NE PAS TOUCHER'!$M$4,J5)))</xm:f>
            <xm:f>'NE PAS TOUCHER'!$M$4</xm:f>
            <x14:dxf>
              <fill>
                <patternFill>
                  <bgColor theme="5" tint="0.39994506668294322"/>
                </patternFill>
              </fill>
            </x14:dxf>
          </x14:cfRule>
          <x14:cfRule type="containsText" priority="13" operator="containsText" id="{9DDDEAF1-7CA1-43C0-9174-61C147AD6D7F}">
            <xm:f>NOT(ISERROR(SEARCH('NE PAS TOUCHER'!$M$3,J5)))</xm:f>
            <xm:f>'NE PAS TOUCHER'!$M$3</xm:f>
            <x14:dxf>
              <fill>
                <patternFill>
                  <bgColor theme="8" tint="0.39994506668294322"/>
                </patternFill>
              </fill>
            </x14:dxf>
          </x14:cfRule>
          <xm:sqref>J5</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B46F9761-3102-4A54-895F-06D569FE4E82}">
          <x14:formula1>
            <xm:f>'NE PAS TOUCHER'!$M$3:$M$6</xm:f>
          </x14:formula1>
          <xm:sqref>J5</xm:sqref>
        </x14:dataValidation>
        <x14:dataValidation type="list" allowBlank="1" showInputMessage="1" xr:uid="{4AE06095-8FE5-431A-9B52-ED2347EF17CE}">
          <x14:formula1>
            <xm:f>'NE PAS TOUCHER'!$K$2:$K$9</xm:f>
          </x14:formula1>
          <xm:sqref>C52</xm:sqref>
        </x14:dataValidation>
        <x14:dataValidation type="list" allowBlank="1" showInputMessage="1" showErrorMessage="1" xr:uid="{15267349-491A-49E4-8F87-1A16AABFA01C}">
          <x14:formula1>
            <xm:f>'NE PAS TOUCHER'!$L$3:$L$5</xm:f>
          </x14:formula1>
          <xm:sqref>J4</xm:sqref>
        </x14:dataValidation>
        <x14:dataValidation type="list" allowBlank="1" showInputMessage="1" showErrorMessage="1" xr:uid="{507ED53D-4137-4011-81A8-AACF7368E28E}">
          <x14:formula1>
            <xm:f>'NE PAS TOUCHER'!$B$3:$B$11</xm:f>
          </x14:formula1>
          <xm:sqref>J7:J52</xm:sqref>
        </x14:dataValidation>
        <x14:dataValidation type="list" allowBlank="1" showInputMessage="1" showErrorMessage="1" errorTitle="Fournisseur non réféencé" error="L'atelier peut commander que ches les fournisseurs de cette liste._x000a_Merci de trouver un equivalent." xr:uid="{1FF4DF73-7169-4DE2-82B2-CE05CB86842F}">
          <x14:formula1>
            <xm:f>'NE PAS TOUCHER'!$K$2:$K$11</xm:f>
          </x14:formula1>
          <xm:sqref>C7:C51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F4EEA-9145-48E5-B02A-0DA9DEFC5039}">
  <dimension ref="A2:C11"/>
  <sheetViews>
    <sheetView workbookViewId="0">
      <selection activeCell="A21" sqref="A21"/>
    </sheetView>
  </sheetViews>
  <sheetFormatPr defaultColWidth="76.5703125" defaultRowHeight="14.45"/>
  <cols>
    <col min="1" max="1" width="76.7109375" bestFit="1" customWidth="1"/>
    <col min="2" max="2" width="22.85546875" bestFit="1" customWidth="1"/>
    <col min="3" max="3" width="12.5703125" bestFit="1" customWidth="1"/>
    <col min="4" max="4" width="18.42578125" bestFit="1" customWidth="1"/>
    <col min="5" max="5" width="12.5703125" bestFit="1" customWidth="1"/>
    <col min="6" max="6" width="18.42578125" bestFit="1" customWidth="1"/>
    <col min="7" max="7" width="12.5703125" bestFit="1" customWidth="1"/>
    <col min="8" max="8" width="18.42578125" bestFit="1" customWidth="1"/>
    <col min="9" max="9" width="12.5703125" bestFit="1" customWidth="1"/>
  </cols>
  <sheetData>
    <row r="2" spans="1:3">
      <c r="A2" s="7" t="s">
        <v>52</v>
      </c>
      <c r="B2" t="s">
        <v>53</v>
      </c>
    </row>
    <row r="3" spans="1:3">
      <c r="A3" s="7" t="s">
        <v>54</v>
      </c>
      <c r="B3" t="s">
        <v>53</v>
      </c>
    </row>
    <row r="4" spans="1:3">
      <c r="A4" s="7" t="s">
        <v>55</v>
      </c>
      <c r="B4" t="s">
        <v>53</v>
      </c>
    </row>
    <row r="5" spans="1:3">
      <c r="A5" s="7" t="s">
        <v>56</v>
      </c>
      <c r="B5" t="s">
        <v>53</v>
      </c>
    </row>
    <row r="7" spans="1:3">
      <c r="A7" s="7" t="s">
        <v>57</v>
      </c>
      <c r="B7" s="7" t="s">
        <v>58</v>
      </c>
    </row>
    <row r="8" spans="1:3">
      <c r="A8" s="7" t="s">
        <v>59</v>
      </c>
      <c r="B8" t="s">
        <v>60</v>
      </c>
    </row>
    <row r="9" spans="1:3">
      <c r="A9" s="8" t="s">
        <v>60</v>
      </c>
    </row>
    <row r="10" spans="1:3">
      <c r="A10" s="8" t="s">
        <v>61</v>
      </c>
      <c r="C10">
        <v>0</v>
      </c>
    </row>
    <row r="11" spans="1:3">
      <c r="A11" s="8" t="s">
        <v>62</v>
      </c>
      <c r="C11">
        <v>0</v>
      </c>
    </row>
  </sheetData>
  <conditionalFormatting sqref="A1:A1048576">
    <cfRule type="beginsWith" dxfId="6" priority="5" operator="beginsWith" text="O-">
      <formula>LEFT(A1,LEN("O-"))="O-"</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C6B429DF-F040-456A-BB1C-AD24CC2BC555}">
            <xm:f>NOT(ISERROR(SEARCH('NE PAS TOUCHER'!$B$5,A1)))</xm:f>
            <xm:f>'NE PAS TOUCHER'!$B$5</xm:f>
            <x14:dxf>
              <font>
                <b/>
                <i val="0"/>
                <color theme="9" tint="-0.499984740745262"/>
              </font>
              <fill>
                <patternFill patternType="none">
                  <bgColor auto="1"/>
                </patternFill>
              </fill>
            </x14:dxf>
          </x14:cfRule>
          <x14:cfRule type="containsText" priority="2" operator="containsText" id="{BF2DA8CD-6116-46A2-9EEC-CE15D0BE317D}">
            <xm:f>NOT(ISERROR(SEARCH('NE PAS TOUCHER'!$B$9,A1)))</xm:f>
            <xm:f>'NE PAS TOUCHER'!$B$9</xm:f>
            <x14:dxf>
              <font>
                <color auto="1"/>
              </font>
              <fill>
                <patternFill>
                  <bgColor theme="9" tint="0.59996337778862885"/>
                </patternFill>
              </fill>
            </x14:dxf>
          </x14:cfRule>
          <x14:cfRule type="containsText" priority="4" operator="containsText" id="{534188F1-167F-4CE1-A01D-80270AFFFC93}">
            <xm:f>NOT(ISERROR(SEARCH('NE PAS TOUCHER'!$B$10,A1)))</xm:f>
            <xm:f>'NE PAS TOUCHER'!$B$10</xm:f>
            <x14:dxf>
              <font>
                <color theme="0" tint="-0.34998626667073579"/>
              </font>
              <fill>
                <patternFill>
                  <bgColor theme="0" tint="-4.9989318521683403E-2"/>
                </patternFill>
              </fill>
            </x14:dxf>
          </x14:cfRule>
          <xm:sqref>A1:A1048576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111A8-D7B1-47B1-BF5B-D9EBB43089AC}">
  <dimension ref="A1:R50"/>
  <sheetViews>
    <sheetView topLeftCell="B1" workbookViewId="0">
      <selection activeCell="O3" sqref="O3"/>
    </sheetView>
  </sheetViews>
  <sheetFormatPr defaultColWidth="11.42578125" defaultRowHeight="14.45"/>
  <cols>
    <col min="1" max="1" width="58" bestFit="1" customWidth="1"/>
    <col min="2" max="2" width="22.140625" customWidth="1"/>
    <col min="5" max="5" width="15.85546875" customWidth="1"/>
    <col min="6" max="6" width="19.5703125" customWidth="1"/>
    <col min="7" max="7" width="17.140625" customWidth="1"/>
    <col min="11" max="11" width="14.42578125" customWidth="1"/>
    <col min="13" max="13" width="22" customWidth="1"/>
    <col min="15" max="15" width="13.42578125" customWidth="1"/>
    <col min="16" max="16" width="37.140625" bestFit="1" customWidth="1"/>
    <col min="17" max="17" width="18.5703125" customWidth="1"/>
    <col min="18" max="18" width="20.28515625" customWidth="1"/>
  </cols>
  <sheetData>
    <row r="1" spans="1:18">
      <c r="A1" t="s">
        <v>52</v>
      </c>
      <c r="B1" t="s">
        <v>54</v>
      </c>
      <c r="C1" t="s">
        <v>55</v>
      </c>
      <c r="D1" t="s">
        <v>56</v>
      </c>
      <c r="E1" t="s">
        <v>28</v>
      </c>
      <c r="F1" t="s">
        <v>29</v>
      </c>
      <c r="G1" t="s">
        <v>31</v>
      </c>
      <c r="H1" t="s">
        <v>63</v>
      </c>
      <c r="I1" t="s">
        <v>33</v>
      </c>
      <c r="J1" t="s">
        <v>34</v>
      </c>
      <c r="K1" t="s">
        <v>64</v>
      </c>
      <c r="L1" t="s">
        <v>65</v>
      </c>
      <c r="M1" t="s">
        <v>66</v>
      </c>
      <c r="N1" t="s">
        <v>67</v>
      </c>
      <c r="O1" t="s">
        <v>68</v>
      </c>
      <c r="P1" t="s">
        <v>69</v>
      </c>
      <c r="Q1" t="s">
        <v>70</v>
      </c>
      <c r="R1" t="s">
        <v>71</v>
      </c>
    </row>
    <row r="2" spans="1:18" ht="14.45" customHeight="1">
      <c r="A2" t="str">
        <f>IF(AND(ESME!$B7&lt;&gt;"",ESME!$C7&lt;&gt;"", ESME!$E7&lt;&gt;""), groupe, "")</f>
        <v>2B09</v>
      </c>
      <c r="B2" t="str">
        <f>IF(AND(ESME!$B7&lt;&gt;"",ESME!$C7&lt;&gt;"", ESME!$E7&lt;&gt;""), mail_assistant, "")</f>
        <v>GUAN Henry</v>
      </c>
      <c r="C2" t="str">
        <f>IF(AND(ESME!$B7&lt;&gt;"",ESME!$C7&lt;&gt;"", ESME!$E7&lt;&gt;""), projet, "")</f>
        <v>Avant-Bras Myoélectrique</v>
      </c>
      <c r="D2" t="str">
        <f>IF(AND(ESME!$B7&lt;&gt;"",ESME!$C7&lt;&gt;"", ESME!$E7&lt;&gt;""), mail_eleve, "")</f>
        <v>lea.foret@esme.fr</v>
      </c>
      <c r="E2" t="str">
        <f>IF(AND(ESME!$B7&lt;&gt;"",ESME!$C7&lt;&gt;"", ESME!$E7&lt;&gt;""),ESME!A7, "")</f>
        <v>https://www.conrad.fr/fr/p/reely-servomoteur-standard-s3003-mg-analogique-materiau-entrainement-metal-systeme-de-connecteur-jr-2234101.html#productDownloads</v>
      </c>
      <c r="F2" t="str">
        <f>IF(AND(ESME!$B7&lt;&gt;"",ESME!$C7&lt;&gt;"", ESME!$E7&lt;&gt;""), ESME!B7, "")</f>
        <v>Servo Moteur (S3003)</v>
      </c>
      <c r="G2" t="e">
        <f>IF(AND(ESME!$B7&lt;&gt;"",ESME!$C7&lt;&gt;"", ESME!$E7&lt;&gt;""),ESME!#REF!, "")</f>
        <v>#REF!</v>
      </c>
      <c r="H2">
        <f>IF(AND(ESME!$B7&lt;&gt;"",ESME!$C7&lt;&gt;"", ESME!$E7&lt;&gt;""), ESME!E7, "")</f>
        <v>1</v>
      </c>
      <c r="I2">
        <f>IF(AND(ESME!$B7&lt;&gt;"",ESME!$C7&lt;&gt;"", ESME!$E7&lt;&gt;""), ESME!F7, "")</f>
        <v>20.99</v>
      </c>
      <c r="J2">
        <f>IF(AND(ESME!$B7&lt;&gt;"",ESME!$C7&lt;&gt;"", ESME!$E7&lt;&gt;""),ESME!G7, "")</f>
        <v>20.99</v>
      </c>
      <c r="K2" t="str">
        <f>IF(AND(ESME!$B7&lt;&gt;"",ESME!$C7&lt;&gt;"", ESME!$E7&lt;&gt;""),ESME!C7, "")</f>
        <v>CONRAD</v>
      </c>
      <c r="L2" t="str">
        <f>IF(AND(ESME!$B7&lt;&gt;"",ESME!$C7&lt;&gt;"", ESME!$E7&lt;&gt;""),ESME!$F$2, "")</f>
        <v>NON URGENT</v>
      </c>
      <c r="M2" t="str">
        <f>IF(AND(ESME!$B7&lt;&gt;"",ESME!$C7&lt;&gt;"", ESME!$E7&lt;&gt;""),ESME!I7, "")</f>
        <v>OK</v>
      </c>
      <c r="N2">
        <f>IF(AND(ESME!$B7&lt;&gt;"",ESME!$C7&lt;&gt;"", ESME!$E7&lt;&gt;""),ESME!J7, "")</f>
        <v>0</v>
      </c>
      <c r="O2">
        <f>IF(AND(ESME!$B7&lt;&gt;"",ESME!$C7&lt;&gt;"", ESME!$E7&lt;&gt;""), ESME!K7, "")</f>
        <v>0</v>
      </c>
      <c r="P2">
        <f>IF(AND(ESME!$B7&lt;&gt;"",ESME!$C7&lt;&gt;"", ESME!$E7&lt;&gt;""),ESME!M7, "")</f>
        <v>0</v>
      </c>
      <c r="Q2">
        <f>IF(AND(ESME!$B7&lt;&gt;"",ESME!$C7&lt;&gt;"", ESME!$E7&lt;&gt;""),ESME!$J$5, "")</f>
        <v>0</v>
      </c>
      <c r="R2" t="e">
        <f>LEFT(L2,1)&amp;"-"&amp;N2&amp;"-"&amp;F2&amp;" ref: " &amp; G2</f>
        <v>#REF!</v>
      </c>
    </row>
    <row r="3" spans="1:18">
      <c r="A3" t="str">
        <f>IF(AND(ESME!$B8&lt;&gt;"",ESME!$C8&lt;&gt;"", ESME!$E8&lt;&gt;""), groupe, "")</f>
        <v>2B09</v>
      </c>
      <c r="B3" t="str">
        <f>IF(AND(ESME!$B8&lt;&gt;"",ESME!$C8&lt;&gt;"", ESME!$E8&lt;&gt;""), mail_assistant, "")</f>
        <v>GUAN Henry</v>
      </c>
      <c r="C3" t="str">
        <f>IF(AND(ESME!$B8&lt;&gt;"",ESME!$C8&lt;&gt;"", ESME!$E8&lt;&gt;""), projet, "")</f>
        <v>Avant-Bras Myoélectrique</v>
      </c>
      <c r="D3" t="str">
        <f>IF(AND(ESME!$B8&lt;&gt;"",ESME!$C8&lt;&gt;"", ESME!$E8&lt;&gt;""), mail_eleve, "")</f>
        <v>lea.foret@esme.fr</v>
      </c>
      <c r="E3" t="str">
        <f>IF(AND(ESME!$B8&lt;&gt;"",ESME!$C8&lt;&gt;"", ESME!$E8&lt;&gt;""),ESME!A8, "")</f>
        <v>https://www.amazon.fr/Wal-Capteur-%C3%A9lectromyographique-Frontal-Connexion/dp/B082NCZ43Q?th=1</v>
      </c>
      <c r="F3" t="str">
        <f>IF(AND(ESME!$B8&lt;&gt;"",ESME!$C8&lt;&gt;"", ESME!$E8&lt;&gt;""), ESME!B8, "")</f>
        <v>Capteur EMG (Muscle Sensor v3)</v>
      </c>
      <c r="G3" t="str">
        <f>IF(AND(ESME!$B8&lt;&gt;"",ESME!$C8&lt;&gt;"", ESME!$E8&lt;&gt;""),ESME!D8, "")</f>
        <v>B082NCZ43Q</v>
      </c>
      <c r="H3">
        <f>IF(AND(ESME!$B8&lt;&gt;"",ESME!$C8&lt;&gt;"", ESME!$E8&lt;&gt;""), ESME!E8, "")</f>
        <v>1</v>
      </c>
      <c r="I3" t="e">
        <f>IF(AND(ESME!$B8&lt;&gt;"",ESME!$C8&lt;&gt;"", ESME!$E8&lt;&gt;""), ESME!#REF!, "")</f>
        <v>#REF!</v>
      </c>
      <c r="J3">
        <f>IF(AND(ESME!$B8&lt;&gt;"",ESME!$C8&lt;&gt;"", ESME!$E8&lt;&gt;""),ESME!G8, "")</f>
        <v>30.83</v>
      </c>
      <c r="K3" t="str">
        <f>IF(AND(ESME!$B8&lt;&gt;"",ESME!$C8&lt;&gt;"", ESME!$E8&lt;&gt;""),ESME!C8, "")</f>
        <v>l@TELIER</v>
      </c>
      <c r="L3" t="str">
        <f>IF(AND(ESME!$B8&lt;&gt;"",ESME!$C8&lt;&gt;"", ESME!$E8&lt;&gt;""),ESME!$F$2, "")</f>
        <v>NON URGENT</v>
      </c>
      <c r="M3" t="str">
        <f>IF(AND(ESME!$B8&lt;&gt;"",ESME!$C8&lt;&gt;"", ESME!$E8&lt;&gt;""),ESME!I8, "")</f>
        <v>OK</v>
      </c>
      <c r="N3">
        <f>IF(AND(ESME!$B8&lt;&gt;"",ESME!$C8&lt;&gt;"", ESME!$E8&lt;&gt;""),ESME!J8, "")</f>
        <v>0</v>
      </c>
      <c r="O3">
        <f>IF(AND(ESME!$B8&lt;&gt;"",ESME!$C8&lt;&gt;"", ESME!$E8&lt;&gt;""), ESME!K8, "")</f>
        <v>0</v>
      </c>
      <c r="P3">
        <f>IF(AND(ESME!$B8&lt;&gt;"",ESME!$C8&lt;&gt;"", ESME!$E8&lt;&gt;""),ESME!M8, "")</f>
        <v>0</v>
      </c>
      <c r="Q3">
        <f>IF(AND(ESME!$B8&lt;&gt;"",ESME!$C8&lt;&gt;"", ESME!$E8&lt;&gt;""),ESME!$J$5, "")</f>
        <v>0</v>
      </c>
      <c r="R3" t="str">
        <f t="shared" ref="R3:R50" si="0">LEFT(L3,1)&amp;"-"&amp;N3&amp;"-"&amp;F3&amp;" ref: " &amp; G3</f>
        <v>N-0-Capteur EMG (Muscle Sensor v3) ref: B082NCZ43Q</v>
      </c>
    </row>
    <row r="4" spans="1:18">
      <c r="A4" t="e">
        <f>IF(AND(ESME!#REF!&lt;&gt;"",ESME!#REF!&lt;&gt;"", ESME!#REF!&lt;&gt;""), groupe, "")</f>
        <v>#REF!</v>
      </c>
      <c r="B4" t="e">
        <f>IF(AND(ESME!#REF!&lt;&gt;"",ESME!#REF!&lt;&gt;"", ESME!#REF!&lt;&gt;""), mail_assistant, "")</f>
        <v>#REF!</v>
      </c>
      <c r="C4" t="e">
        <f>IF(AND(ESME!#REF!&lt;&gt;"",ESME!#REF!&lt;&gt;"", ESME!#REF!&lt;&gt;""), projet, "")</f>
        <v>#REF!</v>
      </c>
      <c r="D4" t="e">
        <f>IF(AND(ESME!#REF!&lt;&gt;"",ESME!#REF!&lt;&gt;"", ESME!#REF!&lt;&gt;""), mail_eleve, "")</f>
        <v>#REF!</v>
      </c>
      <c r="E4" t="e">
        <f>IF(AND(ESME!#REF!&lt;&gt;"",ESME!#REF!&lt;&gt;"", ESME!#REF!&lt;&gt;""),ESME!#REF!, "")</f>
        <v>#REF!</v>
      </c>
      <c r="F4" t="e">
        <f>IF(AND(ESME!#REF!&lt;&gt;"",ESME!#REF!&lt;&gt;"", ESME!#REF!&lt;&gt;""), ESME!#REF!, "")</f>
        <v>#REF!</v>
      </c>
      <c r="G4" t="e">
        <f>IF(AND(ESME!#REF!&lt;&gt;"",ESME!#REF!&lt;&gt;"", ESME!#REF!&lt;&gt;""),ESME!#REF!, "")</f>
        <v>#REF!</v>
      </c>
      <c r="H4" t="e">
        <f>IF(AND(ESME!#REF!&lt;&gt;"",ESME!#REF!&lt;&gt;"", ESME!#REF!&lt;&gt;""), ESME!#REF!, "")</f>
        <v>#REF!</v>
      </c>
      <c r="I4" t="e">
        <f>IF(AND(ESME!#REF!&lt;&gt;"",ESME!#REF!&lt;&gt;"", ESME!#REF!&lt;&gt;""), ESME!#REF!, "")</f>
        <v>#REF!</v>
      </c>
      <c r="J4" t="e">
        <f>IF(AND(ESME!#REF!&lt;&gt;"",ESME!#REF!&lt;&gt;"", ESME!#REF!&lt;&gt;""),ESME!#REF!, "")</f>
        <v>#REF!</v>
      </c>
      <c r="K4" t="e">
        <f>IF(AND(ESME!#REF!&lt;&gt;"",ESME!#REF!&lt;&gt;"", ESME!#REF!&lt;&gt;""),ESME!#REF!, "")</f>
        <v>#REF!</v>
      </c>
      <c r="L4" t="e">
        <f>IF(AND(ESME!#REF!&lt;&gt;"",ESME!#REF!&lt;&gt;"", ESME!#REF!&lt;&gt;""),ESME!$F$2, "")</f>
        <v>#REF!</v>
      </c>
      <c r="M4" t="e">
        <f>IF(AND(ESME!#REF!&lt;&gt;"",ESME!#REF!&lt;&gt;"", ESME!#REF!&lt;&gt;""),ESME!#REF!, "")</f>
        <v>#REF!</v>
      </c>
      <c r="N4" t="e">
        <f>IF(AND(ESME!#REF!&lt;&gt;"",ESME!#REF!&lt;&gt;"", ESME!#REF!&lt;&gt;""),ESME!#REF!, "")</f>
        <v>#REF!</v>
      </c>
      <c r="O4" t="e">
        <f>IF(AND(ESME!#REF!&lt;&gt;"",ESME!#REF!&lt;&gt;"", ESME!#REF!&lt;&gt;""), ESME!#REF!, "")</f>
        <v>#REF!</v>
      </c>
      <c r="P4" t="e">
        <f>IF(AND(ESME!#REF!&lt;&gt;"",ESME!#REF!&lt;&gt;"", ESME!#REF!&lt;&gt;""),ESME!#REF!, "")</f>
        <v>#REF!</v>
      </c>
      <c r="Q4" t="e">
        <f>IF(AND(ESME!#REF!&lt;&gt;"",ESME!#REF!&lt;&gt;"", ESME!#REF!&lt;&gt;""),ESME!$J$5, "")</f>
        <v>#REF!</v>
      </c>
      <c r="R4" t="e">
        <f t="shared" si="0"/>
        <v>#REF!</v>
      </c>
    </row>
    <row r="5" spans="1:18">
      <c r="A5" t="e">
        <f>IF(AND(ESME!#REF!&lt;&gt;"",ESME!#REF!&lt;&gt;"", ESME!#REF!&lt;&gt;""), groupe, "")</f>
        <v>#REF!</v>
      </c>
      <c r="B5" t="e">
        <f>IF(AND(ESME!#REF!&lt;&gt;"",ESME!#REF!&lt;&gt;"", ESME!#REF!&lt;&gt;""), mail_assistant, "")</f>
        <v>#REF!</v>
      </c>
      <c r="C5" t="e">
        <f>IF(AND(ESME!#REF!&lt;&gt;"",ESME!#REF!&lt;&gt;"", ESME!#REF!&lt;&gt;""), projet, "")</f>
        <v>#REF!</v>
      </c>
      <c r="D5" t="e">
        <f>IF(AND(ESME!#REF!&lt;&gt;"",ESME!#REF!&lt;&gt;"", ESME!#REF!&lt;&gt;""), mail_eleve, "")</f>
        <v>#REF!</v>
      </c>
      <c r="E5" t="e">
        <f>IF(AND(ESME!#REF!&lt;&gt;"",ESME!#REF!&lt;&gt;"", ESME!#REF!&lt;&gt;""),ESME!#REF!, "")</f>
        <v>#REF!</v>
      </c>
      <c r="F5" t="e">
        <f>IF(AND(ESME!#REF!&lt;&gt;"",ESME!#REF!&lt;&gt;"", ESME!#REF!&lt;&gt;""), ESME!#REF!, "")</f>
        <v>#REF!</v>
      </c>
      <c r="G5" t="e">
        <f>IF(AND(ESME!#REF!&lt;&gt;"",ESME!#REF!&lt;&gt;"", ESME!#REF!&lt;&gt;""),ESME!#REF!, "")</f>
        <v>#REF!</v>
      </c>
      <c r="H5" t="e">
        <f>IF(AND(ESME!#REF!&lt;&gt;"",ESME!#REF!&lt;&gt;"", ESME!#REF!&lt;&gt;""), ESME!#REF!, "")</f>
        <v>#REF!</v>
      </c>
      <c r="I5" t="e">
        <f>IF(AND(ESME!#REF!&lt;&gt;"",ESME!#REF!&lt;&gt;"", ESME!#REF!&lt;&gt;""), ESME!#REF!, "")</f>
        <v>#REF!</v>
      </c>
      <c r="J5" t="e">
        <f>IF(AND(ESME!#REF!&lt;&gt;"",ESME!#REF!&lt;&gt;"", ESME!#REF!&lt;&gt;""),ESME!#REF!, "")</f>
        <v>#REF!</v>
      </c>
      <c r="K5" t="e">
        <f>IF(AND(ESME!#REF!&lt;&gt;"",ESME!#REF!&lt;&gt;"", ESME!#REF!&lt;&gt;""),ESME!#REF!, "")</f>
        <v>#REF!</v>
      </c>
      <c r="L5" t="e">
        <f>IF(AND(ESME!#REF!&lt;&gt;"",ESME!#REF!&lt;&gt;"", ESME!#REF!&lt;&gt;""),ESME!$F$2, "")</f>
        <v>#REF!</v>
      </c>
      <c r="M5" t="e">
        <f>IF(AND(ESME!#REF!&lt;&gt;"",ESME!#REF!&lt;&gt;"", ESME!#REF!&lt;&gt;""),ESME!#REF!, "")</f>
        <v>#REF!</v>
      </c>
      <c r="N5" t="e">
        <f>IF(AND(ESME!#REF!&lt;&gt;"",ESME!#REF!&lt;&gt;"", ESME!#REF!&lt;&gt;""),ESME!#REF!, "")</f>
        <v>#REF!</v>
      </c>
      <c r="O5" t="e">
        <f>IF(AND(ESME!#REF!&lt;&gt;"",ESME!#REF!&lt;&gt;"", ESME!#REF!&lt;&gt;""), ESME!#REF!, "")</f>
        <v>#REF!</v>
      </c>
      <c r="P5" t="e">
        <f>IF(AND(ESME!#REF!&lt;&gt;"",ESME!#REF!&lt;&gt;"", ESME!#REF!&lt;&gt;""),ESME!#REF!, "")</f>
        <v>#REF!</v>
      </c>
      <c r="Q5" t="e">
        <f>IF(AND(ESME!#REF!&lt;&gt;"",ESME!#REF!&lt;&gt;"", ESME!#REF!&lt;&gt;""),ESME!$J$5, "")</f>
        <v>#REF!</v>
      </c>
      <c r="R5" t="e">
        <f t="shared" si="0"/>
        <v>#REF!</v>
      </c>
    </row>
    <row r="6" spans="1:18">
      <c r="A6" t="str">
        <f>IF(AND(ESME!$B9&lt;&gt;"",ESME!$C9&lt;&gt;"", ESME!$E9&lt;&gt;""), groupe, "")</f>
        <v>2B09</v>
      </c>
      <c r="B6" t="str">
        <f>IF(AND(ESME!$B9&lt;&gt;"",ESME!$C9&lt;&gt;"", ESME!$E9&lt;&gt;""), mail_assistant, "")</f>
        <v>GUAN Henry</v>
      </c>
      <c r="C6" t="str">
        <f>IF(AND(ESME!$B9&lt;&gt;"",ESME!$C9&lt;&gt;"", ESME!$E9&lt;&gt;""), projet, "")</f>
        <v>Avant-Bras Myoélectrique</v>
      </c>
      <c r="D6" t="str">
        <f>IF(AND(ESME!$B9&lt;&gt;"",ESME!$C9&lt;&gt;"", ESME!$E9&lt;&gt;""), mail_eleve, "")</f>
        <v>lea.foret@esme.fr</v>
      </c>
      <c r="E6" t="str">
        <f>IF(AND(ESME!$B9&lt;&gt;"",ESME!$C9&lt;&gt;"", ESME!$E9&lt;&gt;""),ESME!A9, "")</f>
        <v>https://www.gotronic.fr/art-arduino-uno-r4-minima-abx00080-37366.htm</v>
      </c>
      <c r="F6" t="str">
        <f>IF(AND(ESME!$B9&lt;&gt;"",ESME!$C9&lt;&gt;"", ESME!$E9&lt;&gt;""), ESME!B9, "")</f>
        <v>Microprocesseur (Arduino uno)</v>
      </c>
      <c r="G6" t="str">
        <f>IF(AND(ESME!$B9&lt;&gt;"",ESME!$C9&lt;&gt;"", ESME!$E9&lt;&gt;""),ESME!D9, "")</f>
        <v xml:space="preserve"> </v>
      </c>
      <c r="H6">
        <f>IF(AND(ESME!$B9&lt;&gt;"",ESME!$C9&lt;&gt;"", ESME!$E9&lt;&gt;""), ESME!E9, "")</f>
        <v>1</v>
      </c>
      <c r="I6">
        <f>IF(AND(ESME!$B9&lt;&gt;"",ESME!$C9&lt;&gt;"", ESME!$E9&lt;&gt;""), ESME!F9, "")</f>
        <v>21.6</v>
      </c>
      <c r="J6">
        <f>IF(AND(ESME!$B9&lt;&gt;"",ESME!$C9&lt;&gt;"", ESME!$E9&lt;&gt;""),ESME!G9, "")</f>
        <v>21.6</v>
      </c>
      <c r="K6" t="str">
        <f>IF(AND(ESME!$B9&lt;&gt;"",ESME!$C9&lt;&gt;"", ESME!$E9&lt;&gt;""),ESME!C9, "")</f>
        <v>l@TELIER</v>
      </c>
      <c r="L6" t="str">
        <f>IF(AND(ESME!$B9&lt;&gt;"",ESME!$C9&lt;&gt;"", ESME!$E9&lt;&gt;""),ESME!$F$2, "")</f>
        <v>NON URGENT</v>
      </c>
      <c r="M6" t="str">
        <f>IF(AND(ESME!$B9&lt;&gt;"",ESME!$C9&lt;&gt;"", ESME!$E9&lt;&gt;""),ESME!I9, "")</f>
        <v>OK</v>
      </c>
      <c r="N6">
        <f>IF(AND(ESME!$B9&lt;&gt;"",ESME!$C9&lt;&gt;"", ESME!$E9&lt;&gt;""),ESME!J9, "")</f>
        <v>0</v>
      </c>
      <c r="O6">
        <f>IF(AND(ESME!$B9&lt;&gt;"",ESME!$C9&lt;&gt;"", ESME!$E9&lt;&gt;""), ESME!K9, "")</f>
        <v>0</v>
      </c>
      <c r="P6">
        <f>IF(AND(ESME!$B9&lt;&gt;"",ESME!$C9&lt;&gt;"", ESME!$E9&lt;&gt;""),ESME!M9, "")</f>
        <v>0</v>
      </c>
      <c r="Q6">
        <f>IF(AND(ESME!$B9&lt;&gt;"",ESME!$C9&lt;&gt;"", ESME!$E9&lt;&gt;""),ESME!$J$5, "")</f>
        <v>0</v>
      </c>
      <c r="R6" t="str">
        <f t="shared" si="0"/>
        <v xml:space="preserve">N-0-Microprocesseur (Arduino uno) ref:  </v>
      </c>
    </row>
    <row r="7" spans="1:18">
      <c r="A7" t="str">
        <f>IF(AND(ESME!$B10&lt;&gt;"",ESME!$C10&lt;&gt;"", ESME!$E10&lt;&gt;""), groupe, "")</f>
        <v>2B09</v>
      </c>
      <c r="B7" t="str">
        <f>IF(AND(ESME!$B10&lt;&gt;"",ESME!$C10&lt;&gt;"", ESME!$E10&lt;&gt;""), mail_assistant, "")</f>
        <v>GUAN Henry</v>
      </c>
      <c r="C7" t="str">
        <f>IF(AND(ESME!$B10&lt;&gt;"",ESME!$C10&lt;&gt;"", ESME!$E10&lt;&gt;""), projet, "")</f>
        <v>Avant-Bras Myoélectrique</v>
      </c>
      <c r="D7" t="str">
        <f>IF(AND(ESME!$B10&lt;&gt;"",ESME!$C10&lt;&gt;"", ESME!$E10&lt;&gt;""), mail_eleve, "")</f>
        <v>lea.foret@esme.fr</v>
      </c>
      <c r="E7" t="str">
        <f>IF(AND(ESME!$B10&lt;&gt;"",ESME!$C10&lt;&gt;"", ESME!$E10&lt;&gt;""),ESME!A10, "")</f>
        <v>https://www.conrad.fr/fr/p/powerbank-batterie-supplementaire-varta-power-bank-energy-10000-10000-mah-lipo-usb-c-blanc-noir-2338727.html#productTechData</v>
      </c>
      <c r="F7" t="str">
        <f>IF(AND(ESME!$B10&lt;&gt;"",ESME!$C10&lt;&gt;"", ESME!$E10&lt;&gt;""), ESME!B10, "")</f>
        <v>batterie powerbank</v>
      </c>
      <c r="G7">
        <f>IF(AND(ESME!$B10&lt;&gt;"",ESME!$C10&lt;&gt;"", ESME!$E10&lt;&gt;""),ESME!D10, "")</f>
        <v>57976101111</v>
      </c>
      <c r="H7">
        <f>IF(AND(ESME!$B10&lt;&gt;"",ESME!$C10&lt;&gt;"", ESME!$E10&lt;&gt;""), ESME!E10, "")</f>
        <v>1</v>
      </c>
      <c r="I7">
        <f>IF(AND(ESME!$B10&lt;&gt;"",ESME!$C10&lt;&gt;"", ESME!$E10&lt;&gt;""), ESME!F10, "")</f>
        <v>22.99</v>
      </c>
      <c r="J7">
        <f>IF(AND(ESME!$B10&lt;&gt;"",ESME!$C10&lt;&gt;"", ESME!$E10&lt;&gt;""),ESME!G10, "")</f>
        <v>22.99</v>
      </c>
      <c r="K7" t="str">
        <f>IF(AND(ESME!$B10&lt;&gt;"",ESME!$C10&lt;&gt;"", ESME!$E10&lt;&gt;""),ESME!C10, "")</f>
        <v>CONRAD</v>
      </c>
      <c r="L7" t="str">
        <f>IF(AND(ESME!$B10&lt;&gt;"",ESME!$C10&lt;&gt;"", ESME!$E10&lt;&gt;""),ESME!$F$2, "")</f>
        <v>NON URGENT</v>
      </c>
      <c r="M7" t="str">
        <f>IF(AND(ESME!$B10&lt;&gt;"",ESME!$C10&lt;&gt;"", ESME!$E10&lt;&gt;""),ESME!I10, "")</f>
        <v>OK</v>
      </c>
      <c r="N7">
        <f>IF(AND(ESME!$B10&lt;&gt;"",ESME!$C10&lt;&gt;"", ESME!$E10&lt;&gt;""),ESME!J10, "")</f>
        <v>0</v>
      </c>
      <c r="O7">
        <f>IF(AND(ESME!$B10&lt;&gt;"",ESME!$C10&lt;&gt;"", ESME!$E10&lt;&gt;""), ESME!K10, "")</f>
        <v>0</v>
      </c>
      <c r="P7">
        <f>IF(AND(ESME!$B10&lt;&gt;"",ESME!$C10&lt;&gt;"", ESME!$E10&lt;&gt;""),ESME!M10, "")</f>
        <v>0</v>
      </c>
      <c r="Q7">
        <f>IF(AND(ESME!$B10&lt;&gt;"",ESME!$C10&lt;&gt;"", ESME!$E10&lt;&gt;""),ESME!$J$5, "")</f>
        <v>0</v>
      </c>
      <c r="R7" t="str">
        <f t="shared" si="0"/>
        <v>N-0-batterie powerbank ref: 57976101111</v>
      </c>
    </row>
    <row r="8" spans="1:18">
      <c r="A8" t="str">
        <f>IF(AND(ESME!$B11&lt;&gt;"",ESME!$C11&lt;&gt;"", ESME!$E11&lt;&gt;""), groupe, "")</f>
        <v>2B09</v>
      </c>
      <c r="B8" t="str">
        <f>IF(AND(ESME!$B11&lt;&gt;"",ESME!$C11&lt;&gt;"", ESME!$E11&lt;&gt;""), mail_assistant, "")</f>
        <v>GUAN Henry</v>
      </c>
      <c r="C8" t="str">
        <f>IF(AND(ESME!$B11&lt;&gt;"",ESME!$C11&lt;&gt;"", ESME!$E11&lt;&gt;""), projet, "")</f>
        <v>Avant-Bras Myoélectrique</v>
      </c>
      <c r="D8" t="str">
        <f>IF(AND(ESME!$B11&lt;&gt;"",ESME!$C11&lt;&gt;"", ESME!$E11&lt;&gt;""), mail_eleve, "")</f>
        <v>lea.foret@esme.fr</v>
      </c>
      <c r="E8">
        <f>IF(AND(ESME!$B11&lt;&gt;"",ESME!$C11&lt;&gt;"", ESME!$E11&lt;&gt;""),ESME!A11, "")</f>
        <v>0</v>
      </c>
      <c r="F8" t="str">
        <f>IF(AND(ESME!$B11&lt;&gt;"",ESME!$C11&lt;&gt;"", ESME!$E11&lt;&gt;""), ESME!B11, "")</f>
        <v>carte +9/-9V</v>
      </c>
      <c r="G8" t="str">
        <f>IF(AND(ESME!$B11&lt;&gt;"",ESME!$C11&lt;&gt;"", ESME!$E11&lt;&gt;""),ESME!D7, "")</f>
        <v>RE-6702303</v>
      </c>
      <c r="H8">
        <f>IF(AND(ESME!$B11&lt;&gt;"",ESME!$C11&lt;&gt;"", ESME!$E11&lt;&gt;""), ESME!E11, "")</f>
        <v>1</v>
      </c>
      <c r="I8">
        <f>IF(AND(ESME!$B11&lt;&gt;"",ESME!$C11&lt;&gt;"", ESME!$E11&lt;&gt;""), ESME!F11, "")</f>
        <v>0</v>
      </c>
      <c r="J8" t="str">
        <f>IF(AND(ESME!$B11&lt;&gt;"",ESME!$C11&lt;&gt;"", ESME!$E11&lt;&gt;""),ESME!G11, "")</f>
        <v/>
      </c>
      <c r="K8" t="str">
        <f>IF(AND(ESME!$B11&lt;&gt;"",ESME!$C11&lt;&gt;"", ESME!$E11&lt;&gt;""),ESME!C11, "")</f>
        <v>l@TELIER</v>
      </c>
      <c r="L8" t="str">
        <f>IF(AND(ESME!$B11&lt;&gt;"",ESME!$C11&lt;&gt;"", ESME!$E11&lt;&gt;""),ESME!$F$2, "")</f>
        <v>NON URGENT</v>
      </c>
      <c r="M8" t="str">
        <f>IF(AND(ESME!$B11&lt;&gt;"",ESME!$C11&lt;&gt;"", ESME!$E11&lt;&gt;""),ESME!I11, "")</f>
        <v>OK</v>
      </c>
      <c r="N8">
        <f>IF(AND(ESME!$B11&lt;&gt;"",ESME!$C11&lt;&gt;"", ESME!$E11&lt;&gt;""),ESME!J11, "")</f>
        <v>0</v>
      </c>
      <c r="O8">
        <f>IF(AND(ESME!$B11&lt;&gt;"",ESME!$C11&lt;&gt;"", ESME!$E11&lt;&gt;""), ESME!K11, "")</f>
        <v>0</v>
      </c>
      <c r="P8">
        <f>IF(AND(ESME!$B11&lt;&gt;"",ESME!$C11&lt;&gt;"", ESME!$E11&lt;&gt;""),ESME!M11, "")</f>
        <v>0</v>
      </c>
      <c r="Q8">
        <f>IF(AND(ESME!$B11&lt;&gt;"",ESME!$C11&lt;&gt;"", ESME!$E11&lt;&gt;""),ESME!$J$5, "")</f>
        <v>0</v>
      </c>
      <c r="R8" t="str">
        <f t="shared" si="0"/>
        <v>N-0-carte +9/-9V ref: RE-6702303</v>
      </c>
    </row>
    <row r="9" spans="1:18">
      <c r="A9" t="str">
        <f>IF(AND(ESME!$B12&lt;&gt;"",ESME!$C12&lt;&gt;"", ESME!$E12&lt;&gt;""), groupe, "")</f>
        <v/>
      </c>
      <c r="B9" t="str">
        <f>IF(AND(ESME!$B12&lt;&gt;"",ESME!$C12&lt;&gt;"", ESME!$E12&lt;&gt;""), mail_assistant, "")</f>
        <v/>
      </c>
      <c r="C9" t="str">
        <f>IF(AND(ESME!$B12&lt;&gt;"",ESME!$C12&lt;&gt;"", ESME!$E12&lt;&gt;""), projet, "")</f>
        <v/>
      </c>
      <c r="D9" t="str">
        <f>IF(AND(ESME!$B12&lt;&gt;"",ESME!$C12&lt;&gt;"", ESME!$E12&lt;&gt;""), mail_eleve, "")</f>
        <v/>
      </c>
      <c r="E9" t="str">
        <f>IF(AND(ESME!$B12&lt;&gt;"",ESME!$C12&lt;&gt;"", ESME!$E12&lt;&gt;""),ESME!A12, "")</f>
        <v/>
      </c>
      <c r="F9" t="str">
        <f>IF(AND(ESME!$B12&lt;&gt;"",ESME!$C12&lt;&gt;"", ESME!$E12&lt;&gt;""), ESME!B12, "")</f>
        <v/>
      </c>
      <c r="G9" t="str">
        <f>IF(AND(ESME!$B12&lt;&gt;"",ESME!$C12&lt;&gt;"", ESME!$E12&lt;&gt;""),ESME!D12, "")</f>
        <v/>
      </c>
      <c r="H9" t="str">
        <f>IF(AND(ESME!$B12&lt;&gt;"",ESME!$C12&lt;&gt;"", ESME!$E12&lt;&gt;""), ESME!E12, "")</f>
        <v/>
      </c>
      <c r="I9" t="str">
        <f>IF(AND(ESME!$B12&lt;&gt;"",ESME!$C12&lt;&gt;"", ESME!$E12&lt;&gt;""), ESME!F12, "")</f>
        <v/>
      </c>
      <c r="J9" t="str">
        <f>IF(AND(ESME!$B12&lt;&gt;"",ESME!$C12&lt;&gt;"", ESME!$E12&lt;&gt;""),ESME!G12, "")</f>
        <v/>
      </c>
      <c r="K9" t="str">
        <f>IF(AND(ESME!$B12&lt;&gt;"",ESME!$C12&lt;&gt;"", ESME!$E12&lt;&gt;""),ESME!C12, "")</f>
        <v/>
      </c>
      <c r="L9" t="str">
        <f>IF(AND(ESME!$B12&lt;&gt;"",ESME!$C12&lt;&gt;"", ESME!$E12&lt;&gt;""),ESME!$F$2, "")</f>
        <v/>
      </c>
      <c r="M9" t="str">
        <f>IF(AND(ESME!$B12&lt;&gt;"",ESME!$C12&lt;&gt;"", ESME!$E12&lt;&gt;""),ESME!I12, "")</f>
        <v/>
      </c>
      <c r="N9" t="str">
        <f>IF(AND(ESME!$B12&lt;&gt;"",ESME!$C12&lt;&gt;"", ESME!$E12&lt;&gt;""),ESME!J12, "")</f>
        <v/>
      </c>
      <c r="O9" t="str">
        <f>IF(AND(ESME!$B12&lt;&gt;"",ESME!$C12&lt;&gt;"", ESME!$E12&lt;&gt;""), ESME!K12, "")</f>
        <v/>
      </c>
      <c r="P9" t="str">
        <f>IF(AND(ESME!$B12&lt;&gt;"",ESME!$C12&lt;&gt;"", ESME!$E12&lt;&gt;""),ESME!M12, "")</f>
        <v/>
      </c>
      <c r="Q9" t="str">
        <f>IF(AND(ESME!$B12&lt;&gt;"",ESME!$C12&lt;&gt;"", ESME!$E12&lt;&gt;""),ESME!$J$5, "")</f>
        <v/>
      </c>
      <c r="R9" t="str">
        <f t="shared" si="0"/>
        <v xml:space="preserve">-- ref: </v>
      </c>
    </row>
    <row r="10" spans="1:18">
      <c r="A10" t="str">
        <f>IF(AND(ESME!$B13&lt;&gt;"",ESME!$C13&lt;&gt;"", ESME!$E13&lt;&gt;""), groupe, "")</f>
        <v/>
      </c>
      <c r="B10" t="str">
        <f>IF(AND(ESME!$B13&lt;&gt;"",ESME!$C13&lt;&gt;"", ESME!$E13&lt;&gt;""), mail_assistant, "")</f>
        <v/>
      </c>
      <c r="C10" t="str">
        <f>IF(AND(ESME!$B13&lt;&gt;"",ESME!$C13&lt;&gt;"", ESME!$E13&lt;&gt;""), projet, "")</f>
        <v/>
      </c>
      <c r="D10" t="str">
        <f>IF(AND(ESME!$B13&lt;&gt;"",ESME!$C13&lt;&gt;"", ESME!$E13&lt;&gt;""), mail_eleve, "")</f>
        <v/>
      </c>
      <c r="E10" t="str">
        <f>IF(AND(ESME!$B13&lt;&gt;"",ESME!$C13&lt;&gt;"", ESME!$E13&lt;&gt;""),ESME!A13, "")</f>
        <v/>
      </c>
      <c r="F10" t="str">
        <f>IF(AND(ESME!$B13&lt;&gt;"",ESME!$C13&lt;&gt;"", ESME!$E13&lt;&gt;""), ESME!B13, "")</f>
        <v/>
      </c>
      <c r="G10" t="str">
        <f>IF(AND(ESME!$B13&lt;&gt;"",ESME!$C13&lt;&gt;"", ESME!$E13&lt;&gt;""),ESME!D13, "")</f>
        <v/>
      </c>
      <c r="H10" t="str">
        <f>IF(AND(ESME!$B13&lt;&gt;"",ESME!$C13&lt;&gt;"", ESME!$E13&lt;&gt;""), ESME!E13, "")</f>
        <v/>
      </c>
      <c r="I10" t="str">
        <f>IF(AND(ESME!$B13&lt;&gt;"",ESME!$C13&lt;&gt;"", ESME!$E13&lt;&gt;""), ESME!F13, "")</f>
        <v/>
      </c>
      <c r="J10" t="str">
        <f>IF(AND(ESME!$B13&lt;&gt;"",ESME!$C13&lt;&gt;"", ESME!$E13&lt;&gt;""),ESME!G13, "")</f>
        <v/>
      </c>
      <c r="K10" t="str">
        <f>IF(AND(ESME!$B13&lt;&gt;"",ESME!$C13&lt;&gt;"", ESME!$E13&lt;&gt;""),ESME!C13, "")</f>
        <v/>
      </c>
      <c r="L10" t="str">
        <f>IF(AND(ESME!$B13&lt;&gt;"",ESME!$C13&lt;&gt;"", ESME!$E13&lt;&gt;""),ESME!$F$2, "")</f>
        <v/>
      </c>
      <c r="M10" t="str">
        <f>IF(AND(ESME!$B13&lt;&gt;"",ESME!$C13&lt;&gt;"", ESME!$E13&lt;&gt;""),ESME!I13, "")</f>
        <v/>
      </c>
      <c r="N10" t="str">
        <f>IF(AND(ESME!$B13&lt;&gt;"",ESME!$C13&lt;&gt;"", ESME!$E13&lt;&gt;""),ESME!J13, "")</f>
        <v/>
      </c>
      <c r="O10" t="str">
        <f>IF(AND(ESME!$B13&lt;&gt;"",ESME!$C13&lt;&gt;"", ESME!$E13&lt;&gt;""), ESME!K13, "")</f>
        <v/>
      </c>
      <c r="P10" t="str">
        <f>IF(AND(ESME!$B13&lt;&gt;"",ESME!$C13&lt;&gt;"", ESME!$E13&lt;&gt;""),ESME!M13, "")</f>
        <v/>
      </c>
      <c r="Q10" t="str">
        <f>IF(AND(ESME!$B13&lt;&gt;"",ESME!$C13&lt;&gt;"", ESME!$E13&lt;&gt;""),ESME!$J$5, "")</f>
        <v/>
      </c>
      <c r="R10" t="str">
        <f t="shared" si="0"/>
        <v xml:space="preserve">-- ref: </v>
      </c>
    </row>
    <row r="11" spans="1:18">
      <c r="A11" t="str">
        <f>IF(AND(ESME!$B14&lt;&gt;"",ESME!$C14&lt;&gt;"", ESME!$E14&lt;&gt;""), groupe, "")</f>
        <v/>
      </c>
      <c r="B11" t="str">
        <f>IF(AND(ESME!$B14&lt;&gt;"",ESME!$C14&lt;&gt;"", ESME!$E14&lt;&gt;""), mail_assistant, "")</f>
        <v/>
      </c>
      <c r="C11" t="str">
        <f>IF(AND(ESME!$B14&lt;&gt;"",ESME!$C14&lt;&gt;"", ESME!$E14&lt;&gt;""), projet, "")</f>
        <v/>
      </c>
      <c r="D11" t="str">
        <f>IF(AND(ESME!$B14&lt;&gt;"",ESME!$C14&lt;&gt;"", ESME!$E14&lt;&gt;""), mail_eleve, "")</f>
        <v/>
      </c>
      <c r="E11" t="str">
        <f>IF(AND(ESME!$B14&lt;&gt;"",ESME!$C14&lt;&gt;"", ESME!$E14&lt;&gt;""),ESME!A14, "")</f>
        <v/>
      </c>
      <c r="F11" t="str">
        <f>IF(AND(ESME!$B14&lt;&gt;"",ESME!$C14&lt;&gt;"", ESME!$E14&lt;&gt;""), ESME!B14, "")</f>
        <v/>
      </c>
      <c r="G11" t="str">
        <f>IF(AND(ESME!$B14&lt;&gt;"",ESME!$C14&lt;&gt;"", ESME!$E14&lt;&gt;""),ESME!D14, "")</f>
        <v/>
      </c>
      <c r="H11" t="str">
        <f>IF(AND(ESME!$B14&lt;&gt;"",ESME!$C14&lt;&gt;"", ESME!$E14&lt;&gt;""), ESME!E14, "")</f>
        <v/>
      </c>
      <c r="I11" t="str">
        <f>IF(AND(ESME!$B14&lt;&gt;"",ESME!$C14&lt;&gt;"", ESME!$E14&lt;&gt;""), ESME!F14, "")</f>
        <v/>
      </c>
      <c r="J11" t="str">
        <f>IF(AND(ESME!$B14&lt;&gt;"",ESME!$C14&lt;&gt;"", ESME!$E14&lt;&gt;""),ESME!G14, "")</f>
        <v/>
      </c>
      <c r="K11" t="str">
        <f>IF(AND(ESME!$B14&lt;&gt;"",ESME!$C14&lt;&gt;"", ESME!$E14&lt;&gt;""),ESME!C14, "")</f>
        <v/>
      </c>
      <c r="L11" t="str">
        <f>IF(AND(ESME!$B14&lt;&gt;"",ESME!$C14&lt;&gt;"", ESME!$E14&lt;&gt;""),ESME!$F$2, "")</f>
        <v/>
      </c>
      <c r="M11" t="str">
        <f>IF(AND(ESME!$B14&lt;&gt;"",ESME!$C14&lt;&gt;"", ESME!$E14&lt;&gt;""),ESME!I14, "")</f>
        <v/>
      </c>
      <c r="N11" t="str">
        <f>IF(AND(ESME!$B14&lt;&gt;"",ESME!$C14&lt;&gt;"", ESME!$E14&lt;&gt;""),ESME!J14, "")</f>
        <v/>
      </c>
      <c r="O11" t="str">
        <f>IF(AND(ESME!$B14&lt;&gt;"",ESME!$C14&lt;&gt;"", ESME!$E14&lt;&gt;""), ESME!K14, "")</f>
        <v/>
      </c>
      <c r="P11" t="str">
        <f>IF(AND(ESME!$B14&lt;&gt;"",ESME!$C14&lt;&gt;"", ESME!$E14&lt;&gt;""),ESME!M14, "")</f>
        <v/>
      </c>
      <c r="Q11" t="str">
        <f>IF(AND(ESME!$B14&lt;&gt;"",ESME!$C14&lt;&gt;"", ESME!$E14&lt;&gt;""),ESME!$J$5, "")</f>
        <v/>
      </c>
      <c r="R11" t="str">
        <f t="shared" si="0"/>
        <v xml:space="preserve">-- ref: </v>
      </c>
    </row>
    <row r="12" spans="1:18">
      <c r="A12" t="str">
        <f>IF(AND(ESME!$B15&lt;&gt;"",ESME!$C15&lt;&gt;"", ESME!$E15&lt;&gt;""), groupe, "")</f>
        <v/>
      </c>
      <c r="B12" t="str">
        <f>IF(AND(ESME!$B15&lt;&gt;"",ESME!$C15&lt;&gt;"", ESME!$E15&lt;&gt;""), mail_assistant, "")</f>
        <v/>
      </c>
      <c r="C12" t="str">
        <f>IF(AND(ESME!$B15&lt;&gt;"",ESME!$C15&lt;&gt;"", ESME!$E15&lt;&gt;""), projet, "")</f>
        <v/>
      </c>
      <c r="D12" t="str">
        <f>IF(AND(ESME!$B15&lt;&gt;"",ESME!$C15&lt;&gt;"", ESME!$E15&lt;&gt;""), mail_eleve, "")</f>
        <v/>
      </c>
      <c r="E12" t="str">
        <f>IF(AND(ESME!$B15&lt;&gt;"",ESME!$C15&lt;&gt;"", ESME!$E15&lt;&gt;""),ESME!A15, "")</f>
        <v/>
      </c>
      <c r="F12" t="str">
        <f>IF(AND(ESME!$B15&lt;&gt;"",ESME!$C15&lt;&gt;"", ESME!$E15&lt;&gt;""), ESME!B15, "")</f>
        <v/>
      </c>
      <c r="G12" t="str">
        <f>IF(AND(ESME!$B15&lt;&gt;"",ESME!$C15&lt;&gt;"", ESME!$E15&lt;&gt;""),ESME!D15, "")</f>
        <v/>
      </c>
      <c r="H12" t="str">
        <f>IF(AND(ESME!$B15&lt;&gt;"",ESME!$C15&lt;&gt;"", ESME!$E15&lt;&gt;""), ESME!E15, "")</f>
        <v/>
      </c>
      <c r="I12" t="str">
        <f>IF(AND(ESME!$B15&lt;&gt;"",ESME!$C15&lt;&gt;"", ESME!$E15&lt;&gt;""), ESME!F15, "")</f>
        <v/>
      </c>
      <c r="J12" t="str">
        <f>IF(AND(ESME!$B15&lt;&gt;"",ESME!$C15&lt;&gt;"", ESME!$E15&lt;&gt;""),ESME!G15, "")</f>
        <v/>
      </c>
      <c r="K12" t="str">
        <f>IF(AND(ESME!$B15&lt;&gt;"",ESME!$C15&lt;&gt;"", ESME!$E15&lt;&gt;""),ESME!C15, "")</f>
        <v/>
      </c>
      <c r="L12" t="str">
        <f>IF(AND(ESME!$B15&lt;&gt;"",ESME!$C15&lt;&gt;"", ESME!$E15&lt;&gt;""),ESME!$F$2, "")</f>
        <v/>
      </c>
      <c r="M12" t="str">
        <f>IF(AND(ESME!$B15&lt;&gt;"",ESME!$C15&lt;&gt;"", ESME!$E15&lt;&gt;""),ESME!I15, "")</f>
        <v/>
      </c>
      <c r="N12" t="str">
        <f>IF(AND(ESME!$B15&lt;&gt;"",ESME!$C15&lt;&gt;"", ESME!$E15&lt;&gt;""),ESME!J15, "")</f>
        <v/>
      </c>
      <c r="O12" t="str">
        <f>IF(AND(ESME!$B15&lt;&gt;"",ESME!$C15&lt;&gt;"", ESME!$E15&lt;&gt;""), ESME!K15, "")</f>
        <v/>
      </c>
      <c r="P12" t="str">
        <f>IF(AND(ESME!$B15&lt;&gt;"",ESME!$C15&lt;&gt;"", ESME!$E15&lt;&gt;""),ESME!M15, "")</f>
        <v/>
      </c>
      <c r="Q12" t="str">
        <f>IF(AND(ESME!$B15&lt;&gt;"",ESME!$C15&lt;&gt;"", ESME!$E15&lt;&gt;""),ESME!$J$5, "")</f>
        <v/>
      </c>
      <c r="R12" t="str">
        <f t="shared" si="0"/>
        <v xml:space="preserve">-- ref: </v>
      </c>
    </row>
    <row r="13" spans="1:18">
      <c r="A13" t="str">
        <f>IF(AND(ESME!$B16&lt;&gt;"",ESME!$C16&lt;&gt;"", ESME!$E16&lt;&gt;""), groupe, "")</f>
        <v/>
      </c>
      <c r="B13" t="str">
        <f>IF(AND(ESME!$B16&lt;&gt;"",ESME!$C16&lt;&gt;"", ESME!$E16&lt;&gt;""), mail_assistant, "")</f>
        <v/>
      </c>
      <c r="C13" t="str">
        <f>IF(AND(ESME!$B16&lt;&gt;"",ESME!$C16&lt;&gt;"", ESME!$E16&lt;&gt;""), projet, "")</f>
        <v/>
      </c>
      <c r="D13" t="str">
        <f>IF(AND(ESME!$B16&lt;&gt;"",ESME!$C16&lt;&gt;"", ESME!$E16&lt;&gt;""), mail_eleve, "")</f>
        <v/>
      </c>
      <c r="E13" t="str">
        <f>IF(AND(ESME!$B16&lt;&gt;"",ESME!$C16&lt;&gt;"", ESME!$E16&lt;&gt;""),ESME!A16, "")</f>
        <v/>
      </c>
      <c r="F13" t="str">
        <f>IF(AND(ESME!$B16&lt;&gt;"",ESME!$C16&lt;&gt;"", ESME!$E16&lt;&gt;""), ESME!B16, "")</f>
        <v/>
      </c>
      <c r="G13" t="str">
        <f>IF(AND(ESME!$B16&lt;&gt;"",ESME!$C16&lt;&gt;"", ESME!$E16&lt;&gt;""),ESME!D16, "")</f>
        <v/>
      </c>
      <c r="H13" t="str">
        <f>IF(AND(ESME!$B16&lt;&gt;"",ESME!$C16&lt;&gt;"", ESME!$E16&lt;&gt;""), ESME!E16, "")</f>
        <v/>
      </c>
      <c r="I13" t="str">
        <f>IF(AND(ESME!$B16&lt;&gt;"",ESME!$C16&lt;&gt;"", ESME!$E16&lt;&gt;""), ESME!F16, "")</f>
        <v/>
      </c>
      <c r="J13" t="str">
        <f>IF(AND(ESME!$B16&lt;&gt;"",ESME!$C16&lt;&gt;"", ESME!$E16&lt;&gt;""),ESME!G16, "")</f>
        <v/>
      </c>
      <c r="K13" t="str">
        <f>IF(AND(ESME!$B16&lt;&gt;"",ESME!$C16&lt;&gt;"", ESME!$E16&lt;&gt;""),ESME!C16, "")</f>
        <v/>
      </c>
      <c r="L13" t="str">
        <f>IF(AND(ESME!$B16&lt;&gt;"",ESME!$C16&lt;&gt;"", ESME!$E16&lt;&gt;""),ESME!$F$2, "")</f>
        <v/>
      </c>
      <c r="M13" t="str">
        <f>IF(AND(ESME!$B16&lt;&gt;"",ESME!$C16&lt;&gt;"", ESME!$E16&lt;&gt;""),ESME!I16, "")</f>
        <v/>
      </c>
      <c r="N13" t="str">
        <f>IF(AND(ESME!$B16&lt;&gt;"",ESME!$C16&lt;&gt;"", ESME!$E16&lt;&gt;""),ESME!J16, "")</f>
        <v/>
      </c>
      <c r="O13" t="str">
        <f>IF(AND(ESME!$B16&lt;&gt;"",ESME!$C16&lt;&gt;"", ESME!$E16&lt;&gt;""), ESME!K16, "")</f>
        <v/>
      </c>
      <c r="P13" t="str">
        <f>IF(AND(ESME!$B16&lt;&gt;"",ESME!$C16&lt;&gt;"", ESME!$E16&lt;&gt;""),ESME!M16, "")</f>
        <v/>
      </c>
      <c r="Q13" t="str">
        <f>IF(AND(ESME!$B16&lt;&gt;"",ESME!$C16&lt;&gt;"", ESME!$E16&lt;&gt;""),ESME!$J$5, "")</f>
        <v/>
      </c>
      <c r="R13" t="str">
        <f t="shared" si="0"/>
        <v xml:space="preserve">-- ref: </v>
      </c>
    </row>
    <row r="14" spans="1:18">
      <c r="A14" t="str">
        <f>IF(AND(ESME!$B17&lt;&gt;"",ESME!$C17&lt;&gt;"", ESME!$E17&lt;&gt;""), groupe, "")</f>
        <v/>
      </c>
      <c r="B14" t="str">
        <f>IF(AND(ESME!$B17&lt;&gt;"",ESME!$C17&lt;&gt;"", ESME!$E17&lt;&gt;""), mail_assistant, "")</f>
        <v/>
      </c>
      <c r="C14" t="str">
        <f>IF(AND(ESME!$B17&lt;&gt;"",ESME!$C17&lt;&gt;"", ESME!$E17&lt;&gt;""), projet, "")</f>
        <v/>
      </c>
      <c r="D14" t="str">
        <f>IF(AND(ESME!$B17&lt;&gt;"",ESME!$C17&lt;&gt;"", ESME!$E17&lt;&gt;""), mail_eleve, "")</f>
        <v/>
      </c>
      <c r="E14" t="str">
        <f>IF(AND(ESME!$B17&lt;&gt;"",ESME!$C17&lt;&gt;"", ESME!$E17&lt;&gt;""),ESME!A17, "")</f>
        <v/>
      </c>
      <c r="F14" t="str">
        <f>IF(AND(ESME!$B17&lt;&gt;"",ESME!$C17&lt;&gt;"", ESME!$E17&lt;&gt;""), ESME!B17, "")</f>
        <v/>
      </c>
      <c r="G14" t="str">
        <f>IF(AND(ESME!$B17&lt;&gt;"",ESME!$C17&lt;&gt;"", ESME!$E17&lt;&gt;""),ESME!D17, "")</f>
        <v/>
      </c>
      <c r="H14" t="str">
        <f>IF(AND(ESME!$B17&lt;&gt;"",ESME!$C17&lt;&gt;"", ESME!$E17&lt;&gt;""), ESME!E17, "")</f>
        <v/>
      </c>
      <c r="I14" t="str">
        <f>IF(AND(ESME!$B17&lt;&gt;"",ESME!$C17&lt;&gt;"", ESME!$E17&lt;&gt;""), ESME!F17, "")</f>
        <v/>
      </c>
      <c r="J14" t="str">
        <f>IF(AND(ESME!$B17&lt;&gt;"",ESME!$C17&lt;&gt;"", ESME!$E17&lt;&gt;""),ESME!G17, "")</f>
        <v/>
      </c>
      <c r="K14" t="str">
        <f>IF(AND(ESME!$B17&lt;&gt;"",ESME!$C17&lt;&gt;"", ESME!$E17&lt;&gt;""),ESME!C17, "")</f>
        <v/>
      </c>
      <c r="L14" t="str">
        <f>IF(AND(ESME!$B17&lt;&gt;"",ESME!$C17&lt;&gt;"", ESME!$E17&lt;&gt;""),ESME!$F$2, "")</f>
        <v/>
      </c>
      <c r="M14" t="str">
        <f>IF(AND(ESME!$B17&lt;&gt;"",ESME!$C17&lt;&gt;"", ESME!$E17&lt;&gt;""),ESME!I17, "")</f>
        <v/>
      </c>
      <c r="N14" t="str">
        <f>IF(AND(ESME!$B17&lt;&gt;"",ESME!$C17&lt;&gt;"", ESME!$E17&lt;&gt;""),ESME!J17, "")</f>
        <v/>
      </c>
      <c r="O14" t="str">
        <f>IF(AND(ESME!$B17&lt;&gt;"",ESME!$C17&lt;&gt;"", ESME!$E17&lt;&gt;""), ESME!K17, "")</f>
        <v/>
      </c>
      <c r="P14" t="str">
        <f>IF(AND(ESME!$B17&lt;&gt;"",ESME!$C17&lt;&gt;"", ESME!$E17&lt;&gt;""),ESME!M17, "")</f>
        <v/>
      </c>
      <c r="Q14" t="str">
        <f>IF(AND(ESME!$B17&lt;&gt;"",ESME!$C17&lt;&gt;"", ESME!$E17&lt;&gt;""),ESME!$J$5, "")</f>
        <v/>
      </c>
      <c r="R14" t="str">
        <f t="shared" si="0"/>
        <v xml:space="preserve">-- ref: </v>
      </c>
    </row>
    <row r="15" spans="1:18">
      <c r="A15" t="str">
        <f>IF(AND(ESME!$B18&lt;&gt;"",ESME!$C18&lt;&gt;"", ESME!$E18&lt;&gt;""), groupe, "")</f>
        <v/>
      </c>
      <c r="B15" t="str">
        <f>IF(AND(ESME!$B18&lt;&gt;"",ESME!$C18&lt;&gt;"", ESME!$E18&lt;&gt;""), mail_assistant, "")</f>
        <v/>
      </c>
      <c r="C15" t="str">
        <f>IF(AND(ESME!$B18&lt;&gt;"",ESME!$C18&lt;&gt;"", ESME!$E18&lt;&gt;""), projet, "")</f>
        <v/>
      </c>
      <c r="D15" t="str">
        <f>IF(AND(ESME!$B18&lt;&gt;"",ESME!$C18&lt;&gt;"", ESME!$E18&lt;&gt;""), mail_eleve, "")</f>
        <v/>
      </c>
      <c r="E15" t="str">
        <f>IF(AND(ESME!$B18&lt;&gt;"",ESME!$C18&lt;&gt;"", ESME!$E18&lt;&gt;""),ESME!A18, "")</f>
        <v/>
      </c>
      <c r="F15" t="str">
        <f>IF(AND(ESME!$B18&lt;&gt;"",ESME!$C18&lt;&gt;"", ESME!$E18&lt;&gt;""), ESME!B18, "")</f>
        <v/>
      </c>
      <c r="G15" t="str">
        <f>IF(AND(ESME!$B18&lt;&gt;"",ESME!$C18&lt;&gt;"", ESME!$E18&lt;&gt;""),ESME!D18, "")</f>
        <v/>
      </c>
      <c r="H15" t="str">
        <f>IF(AND(ESME!$B18&lt;&gt;"",ESME!$C18&lt;&gt;"", ESME!$E18&lt;&gt;""), ESME!E18, "")</f>
        <v/>
      </c>
      <c r="I15" t="str">
        <f>IF(AND(ESME!$B18&lt;&gt;"",ESME!$C18&lt;&gt;"", ESME!$E18&lt;&gt;""), ESME!F18, "")</f>
        <v/>
      </c>
      <c r="J15" t="str">
        <f>IF(AND(ESME!$B18&lt;&gt;"",ESME!$C18&lt;&gt;"", ESME!$E18&lt;&gt;""),ESME!G18, "")</f>
        <v/>
      </c>
      <c r="K15" t="str">
        <f>IF(AND(ESME!$B18&lt;&gt;"",ESME!$C18&lt;&gt;"", ESME!$E18&lt;&gt;""),ESME!C18, "")</f>
        <v/>
      </c>
      <c r="L15" t="str">
        <f>IF(AND(ESME!$B18&lt;&gt;"",ESME!$C18&lt;&gt;"", ESME!$E18&lt;&gt;""),ESME!$F$2, "")</f>
        <v/>
      </c>
      <c r="M15" t="str">
        <f>IF(AND(ESME!$B18&lt;&gt;"",ESME!$C18&lt;&gt;"", ESME!$E18&lt;&gt;""),ESME!I18, "")</f>
        <v/>
      </c>
      <c r="N15" t="str">
        <f>IF(AND(ESME!$B18&lt;&gt;"",ESME!$C18&lt;&gt;"", ESME!$E18&lt;&gt;""),ESME!J18, "")</f>
        <v/>
      </c>
      <c r="O15" t="str">
        <f>IF(AND(ESME!$B18&lt;&gt;"",ESME!$C18&lt;&gt;"", ESME!$E18&lt;&gt;""), ESME!K18, "")</f>
        <v/>
      </c>
      <c r="P15" t="str">
        <f>IF(AND(ESME!$B18&lt;&gt;"",ESME!$C18&lt;&gt;"", ESME!$E18&lt;&gt;""),ESME!M18, "")</f>
        <v/>
      </c>
      <c r="Q15" t="str">
        <f>IF(AND(ESME!$B18&lt;&gt;"",ESME!$C18&lt;&gt;"", ESME!$E18&lt;&gt;""),ESME!$J$5, "")</f>
        <v/>
      </c>
      <c r="R15" t="str">
        <f t="shared" si="0"/>
        <v xml:space="preserve">-- ref: </v>
      </c>
    </row>
    <row r="16" spans="1:18">
      <c r="A16" t="str">
        <f>IF(AND(ESME!$B19&lt;&gt;"",ESME!$C19&lt;&gt;"", ESME!$E19&lt;&gt;""), groupe, "")</f>
        <v/>
      </c>
      <c r="B16" t="str">
        <f>IF(AND(ESME!$B19&lt;&gt;"",ESME!$C19&lt;&gt;"", ESME!$E19&lt;&gt;""), mail_assistant, "")</f>
        <v/>
      </c>
      <c r="C16" t="str">
        <f>IF(AND(ESME!$B19&lt;&gt;"",ESME!$C19&lt;&gt;"", ESME!$E19&lt;&gt;""), projet, "")</f>
        <v/>
      </c>
      <c r="D16" t="str">
        <f>IF(AND(ESME!$B19&lt;&gt;"",ESME!$C19&lt;&gt;"", ESME!$E19&lt;&gt;""), mail_eleve, "")</f>
        <v/>
      </c>
      <c r="E16" t="str">
        <f>IF(AND(ESME!$B19&lt;&gt;"",ESME!$C19&lt;&gt;"", ESME!$E19&lt;&gt;""),ESME!A19, "")</f>
        <v/>
      </c>
      <c r="F16" t="str">
        <f>IF(AND(ESME!$B19&lt;&gt;"",ESME!$C19&lt;&gt;"", ESME!$E19&lt;&gt;""), ESME!B19, "")</f>
        <v/>
      </c>
      <c r="G16" t="str">
        <f>IF(AND(ESME!$B19&lt;&gt;"",ESME!$C19&lt;&gt;"", ESME!$E19&lt;&gt;""),ESME!D19, "")</f>
        <v/>
      </c>
      <c r="H16" t="str">
        <f>IF(AND(ESME!$B19&lt;&gt;"",ESME!$C19&lt;&gt;"", ESME!$E19&lt;&gt;""), ESME!E19, "")</f>
        <v/>
      </c>
      <c r="I16" t="str">
        <f>IF(AND(ESME!$B19&lt;&gt;"",ESME!$C19&lt;&gt;"", ESME!$E19&lt;&gt;""), ESME!F19, "")</f>
        <v/>
      </c>
      <c r="J16" t="str">
        <f>IF(AND(ESME!$B19&lt;&gt;"",ESME!$C19&lt;&gt;"", ESME!$E19&lt;&gt;""),ESME!G19, "")</f>
        <v/>
      </c>
      <c r="K16" t="str">
        <f>IF(AND(ESME!$B19&lt;&gt;"",ESME!$C19&lt;&gt;"", ESME!$E19&lt;&gt;""),ESME!C19, "")</f>
        <v/>
      </c>
      <c r="L16" t="str">
        <f>IF(AND(ESME!$B19&lt;&gt;"",ESME!$C19&lt;&gt;"", ESME!$E19&lt;&gt;""),ESME!$F$2, "")</f>
        <v/>
      </c>
      <c r="M16" t="str">
        <f>IF(AND(ESME!$B19&lt;&gt;"",ESME!$C19&lt;&gt;"", ESME!$E19&lt;&gt;""),ESME!I19, "")</f>
        <v/>
      </c>
      <c r="N16" t="str">
        <f>IF(AND(ESME!$B19&lt;&gt;"",ESME!$C19&lt;&gt;"", ESME!$E19&lt;&gt;""),ESME!J19, "")</f>
        <v/>
      </c>
      <c r="O16" t="str">
        <f>IF(AND(ESME!$B19&lt;&gt;"",ESME!$C19&lt;&gt;"", ESME!$E19&lt;&gt;""), ESME!K19, "")</f>
        <v/>
      </c>
      <c r="P16" t="str">
        <f>IF(AND(ESME!$B19&lt;&gt;"",ESME!$C19&lt;&gt;"", ESME!$E19&lt;&gt;""),ESME!M19, "")</f>
        <v/>
      </c>
      <c r="Q16" t="str">
        <f>IF(AND(ESME!$B19&lt;&gt;"",ESME!$C19&lt;&gt;"", ESME!$E19&lt;&gt;""),ESME!$J$5, "")</f>
        <v/>
      </c>
      <c r="R16" t="str">
        <f t="shared" si="0"/>
        <v xml:space="preserve">-- ref: </v>
      </c>
    </row>
    <row r="17" spans="1:18">
      <c r="A17" t="str">
        <f>IF(AND(ESME!$B20&lt;&gt;"",ESME!$C20&lt;&gt;"", ESME!$E20&lt;&gt;""), groupe, "")</f>
        <v/>
      </c>
      <c r="B17" t="str">
        <f>IF(AND(ESME!$B20&lt;&gt;"",ESME!$C20&lt;&gt;"", ESME!$E20&lt;&gt;""), mail_assistant, "")</f>
        <v/>
      </c>
      <c r="C17" t="str">
        <f>IF(AND(ESME!$B20&lt;&gt;"",ESME!$C20&lt;&gt;"", ESME!$E20&lt;&gt;""), projet, "")</f>
        <v/>
      </c>
      <c r="D17" t="str">
        <f>IF(AND(ESME!$B20&lt;&gt;"",ESME!$C20&lt;&gt;"", ESME!$E20&lt;&gt;""), mail_eleve, "")</f>
        <v/>
      </c>
      <c r="E17" t="str">
        <f>IF(AND(ESME!$B20&lt;&gt;"",ESME!$C20&lt;&gt;"", ESME!$E20&lt;&gt;""),ESME!A20, "")</f>
        <v/>
      </c>
      <c r="F17" t="str">
        <f>IF(AND(ESME!$B20&lt;&gt;"",ESME!$C20&lt;&gt;"", ESME!$E20&lt;&gt;""), ESME!B20, "")</f>
        <v/>
      </c>
      <c r="G17" t="str">
        <f>IF(AND(ESME!$B20&lt;&gt;"",ESME!$C20&lt;&gt;"", ESME!$E20&lt;&gt;""),ESME!D20, "")</f>
        <v/>
      </c>
      <c r="H17" t="str">
        <f>IF(AND(ESME!$B20&lt;&gt;"",ESME!$C20&lt;&gt;"", ESME!$E20&lt;&gt;""), ESME!E20, "")</f>
        <v/>
      </c>
      <c r="I17" t="str">
        <f>IF(AND(ESME!$B20&lt;&gt;"",ESME!$C20&lt;&gt;"", ESME!$E20&lt;&gt;""), ESME!F20, "")</f>
        <v/>
      </c>
      <c r="J17" t="str">
        <f>IF(AND(ESME!$B20&lt;&gt;"",ESME!$C20&lt;&gt;"", ESME!$E20&lt;&gt;""),ESME!G20, "")</f>
        <v/>
      </c>
      <c r="K17" t="str">
        <f>IF(AND(ESME!$B20&lt;&gt;"",ESME!$C20&lt;&gt;"", ESME!$E20&lt;&gt;""),ESME!C20, "")</f>
        <v/>
      </c>
      <c r="L17" t="str">
        <f>IF(AND(ESME!$B20&lt;&gt;"",ESME!$C20&lt;&gt;"", ESME!$E20&lt;&gt;""),ESME!$F$2, "")</f>
        <v/>
      </c>
      <c r="M17" t="str">
        <f>IF(AND(ESME!$B20&lt;&gt;"",ESME!$C20&lt;&gt;"", ESME!$E20&lt;&gt;""),ESME!I20, "")</f>
        <v/>
      </c>
      <c r="N17" t="str">
        <f>IF(AND(ESME!$B20&lt;&gt;"",ESME!$C20&lt;&gt;"", ESME!$E20&lt;&gt;""),ESME!J20, "")</f>
        <v/>
      </c>
      <c r="O17" t="str">
        <f>IF(AND(ESME!$B20&lt;&gt;"",ESME!$C20&lt;&gt;"", ESME!$E20&lt;&gt;""), ESME!K20, "")</f>
        <v/>
      </c>
      <c r="P17" t="str">
        <f>IF(AND(ESME!$B20&lt;&gt;"",ESME!$C20&lt;&gt;"", ESME!$E20&lt;&gt;""),ESME!M20, "")</f>
        <v/>
      </c>
      <c r="Q17" t="str">
        <f>IF(AND(ESME!$B20&lt;&gt;"",ESME!$C20&lt;&gt;"", ESME!$E20&lt;&gt;""),ESME!$J$5, "")</f>
        <v/>
      </c>
      <c r="R17" t="str">
        <f t="shared" si="0"/>
        <v xml:space="preserve">-- ref: </v>
      </c>
    </row>
    <row r="18" spans="1:18">
      <c r="A18" t="str">
        <f>IF(AND(ESME!$B21&lt;&gt;"",ESME!$C21&lt;&gt;"", ESME!$E21&lt;&gt;""), groupe, "")</f>
        <v/>
      </c>
      <c r="B18" t="str">
        <f>IF(AND(ESME!$B21&lt;&gt;"",ESME!$C21&lt;&gt;"", ESME!$E21&lt;&gt;""), mail_assistant, "")</f>
        <v/>
      </c>
      <c r="C18" t="str">
        <f>IF(AND(ESME!$B21&lt;&gt;"",ESME!$C21&lt;&gt;"", ESME!$E21&lt;&gt;""), projet, "")</f>
        <v/>
      </c>
      <c r="D18" t="str">
        <f>IF(AND(ESME!$B21&lt;&gt;"",ESME!$C21&lt;&gt;"", ESME!$E21&lt;&gt;""), mail_eleve, "")</f>
        <v/>
      </c>
      <c r="E18" t="str">
        <f>IF(AND(ESME!$B21&lt;&gt;"",ESME!$C21&lt;&gt;"", ESME!$E21&lt;&gt;""),ESME!A21, "")</f>
        <v/>
      </c>
      <c r="F18" t="str">
        <f>IF(AND(ESME!$B21&lt;&gt;"",ESME!$C21&lt;&gt;"", ESME!$E21&lt;&gt;""), ESME!B21, "")</f>
        <v/>
      </c>
      <c r="G18" t="str">
        <f>IF(AND(ESME!$B21&lt;&gt;"",ESME!$C21&lt;&gt;"", ESME!$E21&lt;&gt;""),ESME!D21, "")</f>
        <v/>
      </c>
      <c r="H18" t="str">
        <f>IF(AND(ESME!$B21&lt;&gt;"",ESME!$C21&lt;&gt;"", ESME!$E21&lt;&gt;""), ESME!E21, "")</f>
        <v/>
      </c>
      <c r="I18" t="str">
        <f>IF(AND(ESME!$B21&lt;&gt;"",ESME!$C21&lt;&gt;"", ESME!$E21&lt;&gt;""), ESME!F21, "")</f>
        <v/>
      </c>
      <c r="J18" t="str">
        <f>IF(AND(ESME!$B21&lt;&gt;"",ESME!$C21&lt;&gt;"", ESME!$E21&lt;&gt;""),ESME!G21, "")</f>
        <v/>
      </c>
      <c r="K18" t="str">
        <f>IF(AND(ESME!$B21&lt;&gt;"",ESME!$C21&lt;&gt;"", ESME!$E21&lt;&gt;""),ESME!C21, "")</f>
        <v/>
      </c>
      <c r="L18" t="str">
        <f>IF(AND(ESME!$B21&lt;&gt;"",ESME!$C21&lt;&gt;"", ESME!$E21&lt;&gt;""),ESME!$F$2, "")</f>
        <v/>
      </c>
      <c r="M18" t="str">
        <f>IF(AND(ESME!$B21&lt;&gt;"",ESME!$C21&lt;&gt;"", ESME!$E21&lt;&gt;""),ESME!I21, "")</f>
        <v/>
      </c>
      <c r="N18" t="str">
        <f>IF(AND(ESME!$B21&lt;&gt;"",ESME!$C21&lt;&gt;"", ESME!$E21&lt;&gt;""),ESME!J21, "")</f>
        <v/>
      </c>
      <c r="O18" t="str">
        <f>IF(AND(ESME!$B21&lt;&gt;"",ESME!$C21&lt;&gt;"", ESME!$E21&lt;&gt;""), ESME!K21, "")</f>
        <v/>
      </c>
      <c r="P18" t="str">
        <f>IF(AND(ESME!$B21&lt;&gt;"",ESME!$C21&lt;&gt;"", ESME!$E21&lt;&gt;""),ESME!M21, "")</f>
        <v/>
      </c>
      <c r="Q18" t="str">
        <f>IF(AND(ESME!$B21&lt;&gt;"",ESME!$C21&lt;&gt;"", ESME!$E21&lt;&gt;""),ESME!$J$5, "")</f>
        <v/>
      </c>
      <c r="R18" t="str">
        <f t="shared" si="0"/>
        <v xml:space="preserve">-- ref: </v>
      </c>
    </row>
    <row r="19" spans="1:18">
      <c r="A19" t="str">
        <f>IF(AND(ESME!$B22&lt;&gt;"",ESME!$C22&lt;&gt;"", ESME!$E22&lt;&gt;""), groupe, "")</f>
        <v/>
      </c>
      <c r="B19" t="str">
        <f>IF(AND(ESME!$B22&lt;&gt;"",ESME!$C22&lt;&gt;"", ESME!$E22&lt;&gt;""), mail_assistant, "")</f>
        <v/>
      </c>
      <c r="C19" t="str">
        <f>IF(AND(ESME!$B22&lt;&gt;"",ESME!$C22&lt;&gt;"", ESME!$E22&lt;&gt;""), projet, "")</f>
        <v/>
      </c>
      <c r="D19" t="str">
        <f>IF(AND(ESME!$B22&lt;&gt;"",ESME!$C22&lt;&gt;"", ESME!$E22&lt;&gt;""), mail_eleve, "")</f>
        <v/>
      </c>
      <c r="E19" t="str">
        <f>IF(AND(ESME!$B22&lt;&gt;"",ESME!$C22&lt;&gt;"", ESME!$E22&lt;&gt;""),ESME!A22, "")</f>
        <v/>
      </c>
      <c r="F19" t="str">
        <f>IF(AND(ESME!$B22&lt;&gt;"",ESME!$C22&lt;&gt;"", ESME!$E22&lt;&gt;""), ESME!B22, "")</f>
        <v/>
      </c>
      <c r="G19" t="str">
        <f>IF(AND(ESME!$B22&lt;&gt;"",ESME!$C22&lt;&gt;"", ESME!$E22&lt;&gt;""),ESME!D22, "")</f>
        <v/>
      </c>
      <c r="H19" t="str">
        <f>IF(AND(ESME!$B22&lt;&gt;"",ESME!$C22&lt;&gt;"", ESME!$E22&lt;&gt;""), ESME!E22, "")</f>
        <v/>
      </c>
      <c r="I19" t="str">
        <f>IF(AND(ESME!$B22&lt;&gt;"",ESME!$C22&lt;&gt;"", ESME!$E22&lt;&gt;""), ESME!F22, "")</f>
        <v/>
      </c>
      <c r="J19" t="str">
        <f>IF(AND(ESME!$B22&lt;&gt;"",ESME!$C22&lt;&gt;"", ESME!$E22&lt;&gt;""),ESME!G22, "")</f>
        <v/>
      </c>
      <c r="K19" t="str">
        <f>IF(AND(ESME!$B22&lt;&gt;"",ESME!$C22&lt;&gt;"", ESME!$E22&lt;&gt;""),ESME!C22, "")</f>
        <v/>
      </c>
      <c r="L19" t="str">
        <f>IF(AND(ESME!$B22&lt;&gt;"",ESME!$C22&lt;&gt;"", ESME!$E22&lt;&gt;""),ESME!$F$2, "")</f>
        <v/>
      </c>
      <c r="M19" t="str">
        <f>IF(AND(ESME!$B22&lt;&gt;"",ESME!$C22&lt;&gt;"", ESME!$E22&lt;&gt;""),ESME!I22, "")</f>
        <v/>
      </c>
      <c r="N19" t="str">
        <f>IF(AND(ESME!$B22&lt;&gt;"",ESME!$C22&lt;&gt;"", ESME!$E22&lt;&gt;""),ESME!J22, "")</f>
        <v/>
      </c>
      <c r="O19" t="str">
        <f>IF(AND(ESME!$B22&lt;&gt;"",ESME!$C22&lt;&gt;"", ESME!$E22&lt;&gt;""), ESME!K22, "")</f>
        <v/>
      </c>
      <c r="P19" t="str">
        <f>IF(AND(ESME!$B22&lt;&gt;"",ESME!$C22&lt;&gt;"", ESME!$E22&lt;&gt;""),ESME!M22, "")</f>
        <v/>
      </c>
      <c r="Q19" t="str">
        <f>IF(AND(ESME!$B22&lt;&gt;"",ESME!$C22&lt;&gt;"", ESME!$E22&lt;&gt;""),ESME!$J$5, "")</f>
        <v/>
      </c>
      <c r="R19" t="str">
        <f t="shared" si="0"/>
        <v xml:space="preserve">-- ref: </v>
      </c>
    </row>
    <row r="20" spans="1:18">
      <c r="A20" t="str">
        <f>IF(AND(ESME!$B23&lt;&gt;"",ESME!$C23&lt;&gt;"", ESME!$E23&lt;&gt;""), groupe, "")</f>
        <v/>
      </c>
      <c r="B20" t="str">
        <f>IF(AND(ESME!$B23&lt;&gt;"",ESME!$C23&lt;&gt;"", ESME!$E23&lt;&gt;""), mail_assistant, "")</f>
        <v/>
      </c>
      <c r="C20" t="str">
        <f>IF(AND(ESME!$B23&lt;&gt;"",ESME!$C23&lt;&gt;"", ESME!$E23&lt;&gt;""), projet, "")</f>
        <v/>
      </c>
      <c r="D20" t="str">
        <f>IF(AND(ESME!$B23&lt;&gt;"",ESME!$C23&lt;&gt;"", ESME!$E23&lt;&gt;""), mail_eleve, "")</f>
        <v/>
      </c>
      <c r="E20" t="str">
        <f>IF(AND(ESME!$B23&lt;&gt;"",ESME!$C23&lt;&gt;"", ESME!$E23&lt;&gt;""),ESME!A23, "")</f>
        <v/>
      </c>
      <c r="F20" t="str">
        <f>IF(AND(ESME!$B23&lt;&gt;"",ESME!$C23&lt;&gt;"", ESME!$E23&lt;&gt;""), ESME!B23, "")</f>
        <v/>
      </c>
      <c r="G20" t="str">
        <f>IF(AND(ESME!$B23&lt;&gt;"",ESME!$C23&lt;&gt;"", ESME!$E23&lt;&gt;""),ESME!D23, "")</f>
        <v/>
      </c>
      <c r="H20" t="str">
        <f>IF(AND(ESME!$B23&lt;&gt;"",ESME!$C23&lt;&gt;"", ESME!$E23&lt;&gt;""), ESME!E23, "")</f>
        <v/>
      </c>
      <c r="I20" t="str">
        <f>IF(AND(ESME!$B23&lt;&gt;"",ESME!$C23&lt;&gt;"", ESME!$E23&lt;&gt;""), ESME!F23, "")</f>
        <v/>
      </c>
      <c r="J20" t="str">
        <f>IF(AND(ESME!$B23&lt;&gt;"",ESME!$C23&lt;&gt;"", ESME!$E23&lt;&gt;""),ESME!G23, "")</f>
        <v/>
      </c>
      <c r="K20" t="str">
        <f>IF(AND(ESME!$B23&lt;&gt;"",ESME!$C23&lt;&gt;"", ESME!$E23&lt;&gt;""),ESME!C23, "")</f>
        <v/>
      </c>
      <c r="L20" t="str">
        <f>IF(AND(ESME!$B23&lt;&gt;"",ESME!$C23&lt;&gt;"", ESME!$E23&lt;&gt;""),ESME!$F$2, "")</f>
        <v/>
      </c>
      <c r="M20" t="str">
        <f>IF(AND(ESME!$B23&lt;&gt;"",ESME!$C23&lt;&gt;"", ESME!$E23&lt;&gt;""),ESME!I23, "")</f>
        <v/>
      </c>
      <c r="N20" t="str">
        <f>IF(AND(ESME!$B23&lt;&gt;"",ESME!$C23&lt;&gt;"", ESME!$E23&lt;&gt;""),ESME!J23, "")</f>
        <v/>
      </c>
      <c r="O20" t="str">
        <f>IF(AND(ESME!$B23&lt;&gt;"",ESME!$C23&lt;&gt;"", ESME!$E23&lt;&gt;""), ESME!K23, "")</f>
        <v/>
      </c>
      <c r="P20" t="str">
        <f>IF(AND(ESME!$B23&lt;&gt;"",ESME!$C23&lt;&gt;"", ESME!$E23&lt;&gt;""),ESME!M23, "")</f>
        <v/>
      </c>
      <c r="Q20" t="str">
        <f>IF(AND(ESME!$B23&lt;&gt;"",ESME!$C23&lt;&gt;"", ESME!$E23&lt;&gt;""),ESME!$J$5, "")</f>
        <v/>
      </c>
      <c r="R20" t="str">
        <f t="shared" si="0"/>
        <v xml:space="preserve">-- ref: </v>
      </c>
    </row>
    <row r="21" spans="1:18">
      <c r="A21" t="str">
        <f>IF(AND(ESME!$B24&lt;&gt;"",ESME!$C24&lt;&gt;"", ESME!$E24&lt;&gt;""), groupe, "")</f>
        <v/>
      </c>
      <c r="B21" t="str">
        <f>IF(AND(ESME!$B24&lt;&gt;"",ESME!$C24&lt;&gt;"", ESME!$E24&lt;&gt;""), mail_assistant, "")</f>
        <v/>
      </c>
      <c r="C21" t="str">
        <f>IF(AND(ESME!$B24&lt;&gt;"",ESME!$C24&lt;&gt;"", ESME!$E24&lt;&gt;""), projet, "")</f>
        <v/>
      </c>
      <c r="D21" t="str">
        <f>IF(AND(ESME!$B24&lt;&gt;"",ESME!$C24&lt;&gt;"", ESME!$E24&lt;&gt;""), mail_eleve, "")</f>
        <v/>
      </c>
      <c r="E21" t="str">
        <f>IF(AND(ESME!$B24&lt;&gt;"",ESME!$C24&lt;&gt;"", ESME!$E24&lt;&gt;""),ESME!A24, "")</f>
        <v/>
      </c>
      <c r="F21" t="str">
        <f>IF(AND(ESME!$B24&lt;&gt;"",ESME!$C24&lt;&gt;"", ESME!$E24&lt;&gt;""), ESME!B24, "")</f>
        <v/>
      </c>
      <c r="G21" t="str">
        <f>IF(AND(ESME!$B24&lt;&gt;"",ESME!$C24&lt;&gt;"", ESME!$E24&lt;&gt;""),ESME!D24, "")</f>
        <v/>
      </c>
      <c r="H21" t="str">
        <f>IF(AND(ESME!$B24&lt;&gt;"",ESME!$C24&lt;&gt;"", ESME!$E24&lt;&gt;""), ESME!E24, "")</f>
        <v/>
      </c>
      <c r="I21" t="str">
        <f>IF(AND(ESME!$B24&lt;&gt;"",ESME!$C24&lt;&gt;"", ESME!$E24&lt;&gt;""), ESME!F24, "")</f>
        <v/>
      </c>
      <c r="J21" t="str">
        <f>IF(AND(ESME!$B24&lt;&gt;"",ESME!$C24&lt;&gt;"", ESME!$E24&lt;&gt;""),ESME!G24, "")</f>
        <v/>
      </c>
      <c r="K21" t="str">
        <f>IF(AND(ESME!$B24&lt;&gt;"",ESME!$C24&lt;&gt;"", ESME!$E24&lt;&gt;""),ESME!C24, "")</f>
        <v/>
      </c>
      <c r="L21" t="str">
        <f>IF(AND(ESME!$B24&lt;&gt;"",ESME!$C24&lt;&gt;"", ESME!$E24&lt;&gt;""),ESME!$F$2, "")</f>
        <v/>
      </c>
      <c r="M21" t="str">
        <f>IF(AND(ESME!$B24&lt;&gt;"",ESME!$C24&lt;&gt;"", ESME!$E24&lt;&gt;""),ESME!I24, "")</f>
        <v/>
      </c>
      <c r="N21" t="str">
        <f>IF(AND(ESME!$B24&lt;&gt;"",ESME!$C24&lt;&gt;"", ESME!$E24&lt;&gt;""),ESME!J24, "")</f>
        <v/>
      </c>
      <c r="O21" t="str">
        <f>IF(AND(ESME!$B24&lt;&gt;"",ESME!$C24&lt;&gt;"", ESME!$E24&lt;&gt;""), ESME!K24, "")</f>
        <v/>
      </c>
      <c r="P21" t="str">
        <f>IF(AND(ESME!$B24&lt;&gt;"",ESME!$C24&lt;&gt;"", ESME!$E24&lt;&gt;""),ESME!M24, "")</f>
        <v/>
      </c>
      <c r="Q21" t="str">
        <f>IF(AND(ESME!$B24&lt;&gt;"",ESME!$C24&lt;&gt;"", ESME!$E24&lt;&gt;""),ESME!$J$5, "")</f>
        <v/>
      </c>
      <c r="R21" t="str">
        <f t="shared" si="0"/>
        <v xml:space="preserve">-- ref: </v>
      </c>
    </row>
    <row r="22" spans="1:18">
      <c r="A22" t="str">
        <f>IF(AND(ESME!$B25&lt;&gt;"",ESME!$C25&lt;&gt;"", ESME!$E25&lt;&gt;""), groupe, "")</f>
        <v/>
      </c>
      <c r="B22" t="str">
        <f>IF(AND(ESME!$B25&lt;&gt;"",ESME!$C25&lt;&gt;"", ESME!$E25&lt;&gt;""), mail_assistant, "")</f>
        <v/>
      </c>
      <c r="C22" t="str">
        <f>IF(AND(ESME!$B25&lt;&gt;"",ESME!$C25&lt;&gt;"", ESME!$E25&lt;&gt;""), projet, "")</f>
        <v/>
      </c>
      <c r="D22" t="str">
        <f>IF(AND(ESME!$B25&lt;&gt;"",ESME!$C25&lt;&gt;"", ESME!$E25&lt;&gt;""), mail_eleve, "")</f>
        <v/>
      </c>
      <c r="E22" t="str">
        <f>IF(AND(ESME!$B25&lt;&gt;"",ESME!$C25&lt;&gt;"", ESME!$E25&lt;&gt;""),ESME!A25, "")</f>
        <v/>
      </c>
      <c r="F22" t="str">
        <f>IF(AND(ESME!$B25&lt;&gt;"",ESME!$C25&lt;&gt;"", ESME!$E25&lt;&gt;""), ESME!B25, "")</f>
        <v/>
      </c>
      <c r="G22" t="str">
        <f>IF(AND(ESME!$B25&lt;&gt;"",ESME!$C25&lt;&gt;"", ESME!$E25&lt;&gt;""),ESME!D25, "")</f>
        <v/>
      </c>
      <c r="H22" t="str">
        <f>IF(AND(ESME!$B25&lt;&gt;"",ESME!$C25&lt;&gt;"", ESME!$E25&lt;&gt;""), ESME!E25, "")</f>
        <v/>
      </c>
      <c r="I22" t="str">
        <f>IF(AND(ESME!$B25&lt;&gt;"",ESME!$C25&lt;&gt;"", ESME!$E25&lt;&gt;""), ESME!F25, "")</f>
        <v/>
      </c>
      <c r="J22" t="str">
        <f>IF(AND(ESME!$B25&lt;&gt;"",ESME!$C25&lt;&gt;"", ESME!$E25&lt;&gt;""),ESME!G25, "")</f>
        <v/>
      </c>
      <c r="K22" t="str">
        <f>IF(AND(ESME!$B25&lt;&gt;"",ESME!$C25&lt;&gt;"", ESME!$E25&lt;&gt;""),ESME!C25, "")</f>
        <v/>
      </c>
      <c r="L22" t="str">
        <f>IF(AND(ESME!$B25&lt;&gt;"",ESME!$C25&lt;&gt;"", ESME!$E25&lt;&gt;""),ESME!$F$2, "")</f>
        <v/>
      </c>
      <c r="M22" t="str">
        <f>IF(AND(ESME!$B25&lt;&gt;"",ESME!$C25&lt;&gt;"", ESME!$E25&lt;&gt;""),ESME!I25, "")</f>
        <v/>
      </c>
      <c r="N22" t="str">
        <f>IF(AND(ESME!$B25&lt;&gt;"",ESME!$C25&lt;&gt;"", ESME!$E25&lt;&gt;""),ESME!J25, "")</f>
        <v/>
      </c>
      <c r="O22" t="str">
        <f>IF(AND(ESME!$B25&lt;&gt;"",ESME!$C25&lt;&gt;"", ESME!$E25&lt;&gt;""), ESME!K25, "")</f>
        <v/>
      </c>
      <c r="P22" t="str">
        <f>IF(AND(ESME!$B25&lt;&gt;"",ESME!$C25&lt;&gt;"", ESME!$E25&lt;&gt;""),ESME!M25, "")</f>
        <v/>
      </c>
      <c r="Q22" t="str">
        <f>IF(AND(ESME!$B25&lt;&gt;"",ESME!$C25&lt;&gt;"", ESME!$E25&lt;&gt;""),ESME!$J$5, "")</f>
        <v/>
      </c>
      <c r="R22" t="str">
        <f t="shared" si="0"/>
        <v xml:space="preserve">-- ref: </v>
      </c>
    </row>
    <row r="23" spans="1:18">
      <c r="A23" t="str">
        <f>IF(AND(ESME!$B26&lt;&gt;"",ESME!$C26&lt;&gt;"", ESME!$E26&lt;&gt;""), groupe, "")</f>
        <v/>
      </c>
      <c r="B23" t="str">
        <f>IF(AND(ESME!$B26&lt;&gt;"",ESME!$C26&lt;&gt;"", ESME!$E26&lt;&gt;""), mail_assistant, "")</f>
        <v/>
      </c>
      <c r="C23" t="str">
        <f>IF(AND(ESME!$B26&lt;&gt;"",ESME!$C26&lt;&gt;"", ESME!$E26&lt;&gt;""), projet, "")</f>
        <v/>
      </c>
      <c r="D23" t="str">
        <f>IF(AND(ESME!$B26&lt;&gt;"",ESME!$C26&lt;&gt;"", ESME!$E26&lt;&gt;""), mail_eleve, "")</f>
        <v/>
      </c>
      <c r="E23" t="str">
        <f>IF(AND(ESME!$B26&lt;&gt;"",ESME!$C26&lt;&gt;"", ESME!$E26&lt;&gt;""),ESME!A26, "")</f>
        <v/>
      </c>
      <c r="F23" t="str">
        <f>IF(AND(ESME!$B26&lt;&gt;"",ESME!$C26&lt;&gt;"", ESME!$E26&lt;&gt;""), ESME!B26, "")</f>
        <v/>
      </c>
      <c r="G23" t="str">
        <f>IF(AND(ESME!$B26&lt;&gt;"",ESME!$C26&lt;&gt;"", ESME!$E26&lt;&gt;""),ESME!D26, "")</f>
        <v/>
      </c>
      <c r="H23" t="str">
        <f>IF(AND(ESME!$B26&lt;&gt;"",ESME!$C26&lt;&gt;"", ESME!$E26&lt;&gt;""), ESME!E26, "")</f>
        <v/>
      </c>
      <c r="I23" t="str">
        <f>IF(AND(ESME!$B26&lt;&gt;"",ESME!$C26&lt;&gt;"", ESME!$E26&lt;&gt;""), ESME!F26, "")</f>
        <v/>
      </c>
      <c r="J23" t="str">
        <f>IF(AND(ESME!$B26&lt;&gt;"",ESME!$C26&lt;&gt;"", ESME!$E26&lt;&gt;""),ESME!G26, "")</f>
        <v/>
      </c>
      <c r="K23" t="str">
        <f>IF(AND(ESME!$B26&lt;&gt;"",ESME!$C26&lt;&gt;"", ESME!$E26&lt;&gt;""),ESME!C26, "")</f>
        <v/>
      </c>
      <c r="L23" t="str">
        <f>IF(AND(ESME!$B26&lt;&gt;"",ESME!$C26&lt;&gt;"", ESME!$E26&lt;&gt;""),ESME!$F$2, "")</f>
        <v/>
      </c>
      <c r="M23" t="str">
        <f>IF(AND(ESME!$B26&lt;&gt;"",ESME!$C26&lt;&gt;"", ESME!$E26&lt;&gt;""),ESME!I26, "")</f>
        <v/>
      </c>
      <c r="N23" t="str">
        <f>IF(AND(ESME!$B26&lt;&gt;"",ESME!$C26&lt;&gt;"", ESME!$E26&lt;&gt;""),ESME!J26, "")</f>
        <v/>
      </c>
      <c r="O23" t="str">
        <f>IF(AND(ESME!$B26&lt;&gt;"",ESME!$C26&lt;&gt;"", ESME!$E26&lt;&gt;""), ESME!K26, "")</f>
        <v/>
      </c>
      <c r="P23" t="str">
        <f>IF(AND(ESME!$B26&lt;&gt;"",ESME!$C26&lt;&gt;"", ESME!$E26&lt;&gt;""),ESME!M26, "")</f>
        <v/>
      </c>
      <c r="Q23" t="str">
        <f>IF(AND(ESME!$B26&lt;&gt;"",ESME!$C26&lt;&gt;"", ESME!$E26&lt;&gt;""),ESME!$J$5, "")</f>
        <v/>
      </c>
      <c r="R23" t="str">
        <f t="shared" si="0"/>
        <v xml:space="preserve">-- ref: </v>
      </c>
    </row>
    <row r="24" spans="1:18">
      <c r="A24" t="str">
        <f>IF(AND(ESME!$B27&lt;&gt;"",ESME!$C27&lt;&gt;"", ESME!$E27&lt;&gt;""), groupe, "")</f>
        <v/>
      </c>
      <c r="B24" t="str">
        <f>IF(AND(ESME!$B27&lt;&gt;"",ESME!$C27&lt;&gt;"", ESME!$E27&lt;&gt;""), mail_assistant, "")</f>
        <v/>
      </c>
      <c r="C24" t="str">
        <f>IF(AND(ESME!$B27&lt;&gt;"",ESME!$C27&lt;&gt;"", ESME!$E27&lt;&gt;""), projet, "")</f>
        <v/>
      </c>
      <c r="D24" t="str">
        <f>IF(AND(ESME!$B27&lt;&gt;"",ESME!$C27&lt;&gt;"", ESME!$E27&lt;&gt;""), mail_eleve, "")</f>
        <v/>
      </c>
      <c r="E24" t="str">
        <f>IF(AND(ESME!$B27&lt;&gt;"",ESME!$C27&lt;&gt;"", ESME!$E27&lt;&gt;""),ESME!A27, "")</f>
        <v/>
      </c>
      <c r="F24" t="str">
        <f>IF(AND(ESME!$B27&lt;&gt;"",ESME!$C27&lt;&gt;"", ESME!$E27&lt;&gt;""), ESME!B27, "")</f>
        <v/>
      </c>
      <c r="G24" t="str">
        <f>IF(AND(ESME!$B27&lt;&gt;"",ESME!$C27&lt;&gt;"", ESME!$E27&lt;&gt;""),ESME!D27, "")</f>
        <v/>
      </c>
      <c r="H24" t="str">
        <f>IF(AND(ESME!$B27&lt;&gt;"",ESME!$C27&lt;&gt;"", ESME!$E27&lt;&gt;""), ESME!E27, "")</f>
        <v/>
      </c>
      <c r="I24" t="str">
        <f>IF(AND(ESME!$B27&lt;&gt;"",ESME!$C27&lt;&gt;"", ESME!$E27&lt;&gt;""), ESME!F27, "")</f>
        <v/>
      </c>
      <c r="J24" t="str">
        <f>IF(AND(ESME!$B27&lt;&gt;"",ESME!$C27&lt;&gt;"", ESME!$E27&lt;&gt;""),ESME!G27, "")</f>
        <v/>
      </c>
      <c r="K24" t="str">
        <f>IF(AND(ESME!$B27&lt;&gt;"",ESME!$C27&lt;&gt;"", ESME!$E27&lt;&gt;""),ESME!C27, "")</f>
        <v/>
      </c>
      <c r="L24" t="str">
        <f>IF(AND(ESME!$B27&lt;&gt;"",ESME!$C27&lt;&gt;"", ESME!$E27&lt;&gt;""),ESME!$F$2, "")</f>
        <v/>
      </c>
      <c r="M24" t="str">
        <f>IF(AND(ESME!$B27&lt;&gt;"",ESME!$C27&lt;&gt;"", ESME!$E27&lt;&gt;""),ESME!I27, "")</f>
        <v/>
      </c>
      <c r="N24" t="str">
        <f>IF(AND(ESME!$B27&lt;&gt;"",ESME!$C27&lt;&gt;"", ESME!$E27&lt;&gt;""),ESME!J27, "")</f>
        <v/>
      </c>
      <c r="O24" t="str">
        <f>IF(AND(ESME!$B27&lt;&gt;"",ESME!$C27&lt;&gt;"", ESME!$E27&lt;&gt;""), ESME!K27, "")</f>
        <v/>
      </c>
      <c r="P24" t="str">
        <f>IF(AND(ESME!$B27&lt;&gt;"",ESME!$C27&lt;&gt;"", ESME!$E27&lt;&gt;""),ESME!M27, "")</f>
        <v/>
      </c>
      <c r="Q24" t="str">
        <f>IF(AND(ESME!$B27&lt;&gt;"",ESME!$C27&lt;&gt;"", ESME!$E27&lt;&gt;""),ESME!$J$5, "")</f>
        <v/>
      </c>
      <c r="R24" t="str">
        <f t="shared" si="0"/>
        <v xml:space="preserve">-- ref: </v>
      </c>
    </row>
    <row r="25" spans="1:18">
      <c r="A25" t="str">
        <f>IF(AND(ESME!$B28&lt;&gt;"",ESME!$C28&lt;&gt;"", ESME!$E28&lt;&gt;""), groupe, "")</f>
        <v/>
      </c>
      <c r="B25" t="str">
        <f>IF(AND(ESME!$B28&lt;&gt;"",ESME!$C28&lt;&gt;"", ESME!$E28&lt;&gt;""), mail_assistant, "")</f>
        <v/>
      </c>
      <c r="C25" t="str">
        <f>IF(AND(ESME!$B28&lt;&gt;"",ESME!$C28&lt;&gt;"", ESME!$E28&lt;&gt;""), projet, "")</f>
        <v/>
      </c>
      <c r="D25" t="str">
        <f>IF(AND(ESME!$B28&lt;&gt;"",ESME!$C28&lt;&gt;"", ESME!$E28&lt;&gt;""), mail_eleve, "")</f>
        <v/>
      </c>
      <c r="E25" t="str">
        <f>IF(AND(ESME!$B28&lt;&gt;"",ESME!$C28&lt;&gt;"", ESME!$E28&lt;&gt;""),ESME!A28, "")</f>
        <v/>
      </c>
      <c r="F25" t="str">
        <f>IF(AND(ESME!$B28&lt;&gt;"",ESME!$C28&lt;&gt;"", ESME!$E28&lt;&gt;""), ESME!B28, "")</f>
        <v/>
      </c>
      <c r="G25" t="str">
        <f>IF(AND(ESME!$B28&lt;&gt;"",ESME!$C28&lt;&gt;"", ESME!$E28&lt;&gt;""),ESME!D28, "")</f>
        <v/>
      </c>
      <c r="H25" t="str">
        <f>IF(AND(ESME!$B28&lt;&gt;"",ESME!$C28&lt;&gt;"", ESME!$E28&lt;&gt;""), ESME!E28, "")</f>
        <v/>
      </c>
      <c r="I25" t="str">
        <f>IF(AND(ESME!$B28&lt;&gt;"",ESME!$C28&lt;&gt;"", ESME!$E28&lt;&gt;""), ESME!F28, "")</f>
        <v/>
      </c>
      <c r="J25" t="str">
        <f>IF(AND(ESME!$B28&lt;&gt;"",ESME!$C28&lt;&gt;"", ESME!$E28&lt;&gt;""),ESME!G28, "")</f>
        <v/>
      </c>
      <c r="K25" t="str">
        <f>IF(AND(ESME!$B28&lt;&gt;"",ESME!$C28&lt;&gt;"", ESME!$E28&lt;&gt;""),ESME!C28, "")</f>
        <v/>
      </c>
      <c r="L25" t="str">
        <f>IF(AND(ESME!$B28&lt;&gt;"",ESME!$C28&lt;&gt;"", ESME!$E28&lt;&gt;""),ESME!$F$2, "")</f>
        <v/>
      </c>
      <c r="M25" t="str">
        <f>IF(AND(ESME!$B28&lt;&gt;"",ESME!$C28&lt;&gt;"", ESME!$E28&lt;&gt;""),ESME!I28, "")</f>
        <v/>
      </c>
      <c r="N25" t="str">
        <f>IF(AND(ESME!$B28&lt;&gt;"",ESME!$C28&lt;&gt;"", ESME!$E28&lt;&gt;""),ESME!J28, "")</f>
        <v/>
      </c>
      <c r="O25" t="str">
        <f>IF(AND(ESME!$B28&lt;&gt;"",ESME!$C28&lt;&gt;"", ESME!$E28&lt;&gt;""), ESME!K28, "")</f>
        <v/>
      </c>
      <c r="P25" t="str">
        <f>IF(AND(ESME!$B28&lt;&gt;"",ESME!$C28&lt;&gt;"", ESME!$E28&lt;&gt;""),ESME!M28, "")</f>
        <v/>
      </c>
      <c r="Q25" t="str">
        <f>IF(AND(ESME!$B28&lt;&gt;"",ESME!$C28&lt;&gt;"", ESME!$E28&lt;&gt;""),ESME!$J$5, "")</f>
        <v/>
      </c>
      <c r="R25" t="str">
        <f t="shared" si="0"/>
        <v xml:space="preserve">-- ref: </v>
      </c>
    </row>
    <row r="26" spans="1:18">
      <c r="A26" t="str">
        <f>IF(AND(ESME!$B29&lt;&gt;"",ESME!$C29&lt;&gt;"", ESME!$E29&lt;&gt;""), groupe, "")</f>
        <v/>
      </c>
      <c r="B26" t="str">
        <f>IF(AND(ESME!$B29&lt;&gt;"",ESME!$C29&lt;&gt;"", ESME!$E29&lt;&gt;""), mail_assistant, "")</f>
        <v/>
      </c>
      <c r="C26" t="str">
        <f>IF(AND(ESME!$B29&lt;&gt;"",ESME!$C29&lt;&gt;"", ESME!$E29&lt;&gt;""), projet, "")</f>
        <v/>
      </c>
      <c r="D26" t="str">
        <f>IF(AND(ESME!$B29&lt;&gt;"",ESME!$C29&lt;&gt;"", ESME!$E29&lt;&gt;""), mail_eleve, "")</f>
        <v/>
      </c>
      <c r="E26" t="str">
        <f>IF(AND(ESME!$B29&lt;&gt;"",ESME!$C29&lt;&gt;"", ESME!$E29&lt;&gt;""),ESME!A29, "")</f>
        <v/>
      </c>
      <c r="F26" t="str">
        <f>IF(AND(ESME!$B29&lt;&gt;"",ESME!$C29&lt;&gt;"", ESME!$E29&lt;&gt;""), ESME!B29, "")</f>
        <v/>
      </c>
      <c r="G26" t="str">
        <f>IF(AND(ESME!$B29&lt;&gt;"",ESME!$C29&lt;&gt;"", ESME!$E29&lt;&gt;""),ESME!D29, "")</f>
        <v/>
      </c>
      <c r="H26" t="str">
        <f>IF(AND(ESME!$B29&lt;&gt;"",ESME!$C29&lt;&gt;"", ESME!$E29&lt;&gt;""), ESME!E29, "")</f>
        <v/>
      </c>
      <c r="I26" t="str">
        <f>IF(AND(ESME!$B29&lt;&gt;"",ESME!$C29&lt;&gt;"", ESME!$E29&lt;&gt;""), ESME!F29, "")</f>
        <v/>
      </c>
      <c r="J26" t="str">
        <f>IF(AND(ESME!$B29&lt;&gt;"",ESME!$C29&lt;&gt;"", ESME!$E29&lt;&gt;""),ESME!G29, "")</f>
        <v/>
      </c>
      <c r="K26" t="str">
        <f>IF(AND(ESME!$B29&lt;&gt;"",ESME!$C29&lt;&gt;"", ESME!$E29&lt;&gt;""),ESME!C29, "")</f>
        <v/>
      </c>
      <c r="L26" t="str">
        <f>IF(AND(ESME!$B29&lt;&gt;"",ESME!$C29&lt;&gt;"", ESME!$E29&lt;&gt;""),ESME!$F$2, "")</f>
        <v/>
      </c>
      <c r="M26" t="str">
        <f>IF(AND(ESME!$B29&lt;&gt;"",ESME!$C29&lt;&gt;"", ESME!$E29&lt;&gt;""),ESME!I29, "")</f>
        <v/>
      </c>
      <c r="N26" t="str">
        <f>IF(AND(ESME!$B29&lt;&gt;"",ESME!$C29&lt;&gt;"", ESME!$E29&lt;&gt;""),ESME!J29, "")</f>
        <v/>
      </c>
      <c r="O26" t="str">
        <f>IF(AND(ESME!$B29&lt;&gt;"",ESME!$C29&lt;&gt;"", ESME!$E29&lt;&gt;""), ESME!K29, "")</f>
        <v/>
      </c>
      <c r="P26" t="str">
        <f>IF(AND(ESME!$B29&lt;&gt;"",ESME!$C29&lt;&gt;"", ESME!$E29&lt;&gt;""),ESME!M29, "")</f>
        <v/>
      </c>
      <c r="Q26" t="str">
        <f>IF(AND(ESME!$B29&lt;&gt;"",ESME!$C29&lt;&gt;"", ESME!$E29&lt;&gt;""),ESME!$J$5, "")</f>
        <v/>
      </c>
      <c r="R26" t="str">
        <f t="shared" si="0"/>
        <v xml:space="preserve">-- ref: </v>
      </c>
    </row>
    <row r="27" spans="1:18">
      <c r="A27" t="str">
        <f>IF(AND(ESME!$B30&lt;&gt;"",ESME!$C30&lt;&gt;"", ESME!$E30&lt;&gt;""), groupe, "")</f>
        <v/>
      </c>
      <c r="B27" t="str">
        <f>IF(AND(ESME!$B30&lt;&gt;"",ESME!$C30&lt;&gt;"", ESME!$E30&lt;&gt;""), mail_assistant, "")</f>
        <v/>
      </c>
      <c r="C27" t="str">
        <f>IF(AND(ESME!$B30&lt;&gt;"",ESME!$C30&lt;&gt;"", ESME!$E30&lt;&gt;""), projet, "")</f>
        <v/>
      </c>
      <c r="D27" t="str">
        <f>IF(AND(ESME!$B30&lt;&gt;"",ESME!$C30&lt;&gt;"", ESME!$E30&lt;&gt;""), mail_eleve, "")</f>
        <v/>
      </c>
      <c r="E27" t="str">
        <f>IF(AND(ESME!$B30&lt;&gt;"",ESME!$C30&lt;&gt;"", ESME!$E30&lt;&gt;""),ESME!A30, "")</f>
        <v/>
      </c>
      <c r="F27" t="str">
        <f>IF(AND(ESME!$B30&lt;&gt;"",ESME!$C30&lt;&gt;"", ESME!$E30&lt;&gt;""), ESME!B30, "")</f>
        <v/>
      </c>
      <c r="G27" t="str">
        <f>IF(AND(ESME!$B30&lt;&gt;"",ESME!$C30&lt;&gt;"", ESME!$E30&lt;&gt;""),ESME!D30, "")</f>
        <v/>
      </c>
      <c r="H27" t="str">
        <f>IF(AND(ESME!$B30&lt;&gt;"",ESME!$C30&lt;&gt;"", ESME!$E30&lt;&gt;""), ESME!E30, "")</f>
        <v/>
      </c>
      <c r="I27" t="str">
        <f>IF(AND(ESME!$B30&lt;&gt;"",ESME!$C30&lt;&gt;"", ESME!$E30&lt;&gt;""), ESME!F30, "")</f>
        <v/>
      </c>
      <c r="J27" t="str">
        <f>IF(AND(ESME!$B30&lt;&gt;"",ESME!$C30&lt;&gt;"", ESME!$E30&lt;&gt;""),ESME!G30, "")</f>
        <v/>
      </c>
      <c r="K27" t="str">
        <f>IF(AND(ESME!$B30&lt;&gt;"",ESME!$C30&lt;&gt;"", ESME!$E30&lt;&gt;""),ESME!C30, "")</f>
        <v/>
      </c>
      <c r="L27" t="str">
        <f>IF(AND(ESME!$B30&lt;&gt;"",ESME!$C30&lt;&gt;"", ESME!$E30&lt;&gt;""),ESME!$F$2, "")</f>
        <v/>
      </c>
      <c r="M27" t="str">
        <f>IF(AND(ESME!$B30&lt;&gt;"",ESME!$C30&lt;&gt;"", ESME!$E30&lt;&gt;""),ESME!I30, "")</f>
        <v/>
      </c>
      <c r="N27" t="str">
        <f>IF(AND(ESME!$B30&lt;&gt;"",ESME!$C30&lt;&gt;"", ESME!$E30&lt;&gt;""),ESME!J30, "")</f>
        <v/>
      </c>
      <c r="O27" t="str">
        <f>IF(AND(ESME!$B30&lt;&gt;"",ESME!$C30&lt;&gt;"", ESME!$E30&lt;&gt;""), ESME!K30, "")</f>
        <v/>
      </c>
      <c r="P27" t="str">
        <f>IF(AND(ESME!$B30&lt;&gt;"",ESME!$C30&lt;&gt;"", ESME!$E30&lt;&gt;""),ESME!M30, "")</f>
        <v/>
      </c>
      <c r="Q27" t="str">
        <f>IF(AND(ESME!$B30&lt;&gt;"",ESME!$C30&lt;&gt;"", ESME!$E30&lt;&gt;""),ESME!$J$5, "")</f>
        <v/>
      </c>
      <c r="R27" t="str">
        <f t="shared" si="0"/>
        <v xml:space="preserve">-- ref: </v>
      </c>
    </row>
    <row r="28" spans="1:18">
      <c r="A28" t="str">
        <f>IF(AND(ESME!$B31&lt;&gt;"",ESME!$C31&lt;&gt;"", ESME!$E31&lt;&gt;""), groupe, "")</f>
        <v/>
      </c>
      <c r="B28" t="str">
        <f>IF(AND(ESME!$B31&lt;&gt;"",ESME!$C31&lt;&gt;"", ESME!$E31&lt;&gt;""), mail_assistant, "")</f>
        <v/>
      </c>
      <c r="C28" t="str">
        <f>IF(AND(ESME!$B31&lt;&gt;"",ESME!$C31&lt;&gt;"", ESME!$E31&lt;&gt;""), projet, "")</f>
        <v/>
      </c>
      <c r="D28" t="str">
        <f>IF(AND(ESME!$B31&lt;&gt;"",ESME!$C31&lt;&gt;"", ESME!$E31&lt;&gt;""), mail_eleve, "")</f>
        <v/>
      </c>
      <c r="E28" t="str">
        <f>IF(AND(ESME!$B31&lt;&gt;"",ESME!$C31&lt;&gt;"", ESME!$E31&lt;&gt;""),ESME!A31, "")</f>
        <v/>
      </c>
      <c r="F28" t="str">
        <f>IF(AND(ESME!$B31&lt;&gt;"",ESME!$C31&lt;&gt;"", ESME!$E31&lt;&gt;""), ESME!B31, "")</f>
        <v/>
      </c>
      <c r="G28" t="str">
        <f>IF(AND(ESME!$B31&lt;&gt;"",ESME!$C31&lt;&gt;"", ESME!$E31&lt;&gt;""),ESME!D31, "")</f>
        <v/>
      </c>
      <c r="H28" t="str">
        <f>IF(AND(ESME!$B31&lt;&gt;"",ESME!$C31&lt;&gt;"", ESME!$E31&lt;&gt;""), ESME!E31, "")</f>
        <v/>
      </c>
      <c r="I28" t="str">
        <f>IF(AND(ESME!$B31&lt;&gt;"",ESME!$C31&lt;&gt;"", ESME!$E31&lt;&gt;""), ESME!F31, "")</f>
        <v/>
      </c>
      <c r="J28" t="str">
        <f>IF(AND(ESME!$B31&lt;&gt;"",ESME!$C31&lt;&gt;"", ESME!$E31&lt;&gt;""),ESME!G31, "")</f>
        <v/>
      </c>
      <c r="K28" t="str">
        <f>IF(AND(ESME!$B31&lt;&gt;"",ESME!$C31&lt;&gt;"", ESME!$E31&lt;&gt;""),ESME!C31, "")</f>
        <v/>
      </c>
      <c r="L28" t="str">
        <f>IF(AND(ESME!$B31&lt;&gt;"",ESME!$C31&lt;&gt;"", ESME!$E31&lt;&gt;""),ESME!$F$2, "")</f>
        <v/>
      </c>
      <c r="M28" t="str">
        <f>IF(AND(ESME!$B31&lt;&gt;"",ESME!$C31&lt;&gt;"", ESME!$E31&lt;&gt;""),ESME!I31, "")</f>
        <v/>
      </c>
      <c r="N28" t="str">
        <f>IF(AND(ESME!$B31&lt;&gt;"",ESME!$C31&lt;&gt;"", ESME!$E31&lt;&gt;""),ESME!J31, "")</f>
        <v/>
      </c>
      <c r="O28" t="str">
        <f>IF(AND(ESME!$B31&lt;&gt;"",ESME!$C31&lt;&gt;"", ESME!$E31&lt;&gt;""), ESME!K31, "")</f>
        <v/>
      </c>
      <c r="P28" t="str">
        <f>IF(AND(ESME!$B31&lt;&gt;"",ESME!$C31&lt;&gt;"", ESME!$E31&lt;&gt;""),ESME!M31, "")</f>
        <v/>
      </c>
      <c r="Q28" t="str">
        <f>IF(AND(ESME!$B31&lt;&gt;"",ESME!$C31&lt;&gt;"", ESME!$E31&lt;&gt;""),ESME!$J$5, "")</f>
        <v/>
      </c>
      <c r="R28" t="str">
        <f t="shared" si="0"/>
        <v xml:space="preserve">-- ref: </v>
      </c>
    </row>
    <row r="29" spans="1:18">
      <c r="A29" t="str">
        <f>IF(AND(ESME!$B32&lt;&gt;"",ESME!$C32&lt;&gt;"", ESME!$E32&lt;&gt;""), groupe, "")</f>
        <v/>
      </c>
      <c r="B29" t="str">
        <f>IF(AND(ESME!$B32&lt;&gt;"",ESME!$C32&lt;&gt;"", ESME!$E32&lt;&gt;""), mail_assistant, "")</f>
        <v/>
      </c>
      <c r="C29" t="str">
        <f>IF(AND(ESME!$B32&lt;&gt;"",ESME!$C32&lt;&gt;"", ESME!$E32&lt;&gt;""), projet, "")</f>
        <v/>
      </c>
      <c r="D29" t="str">
        <f>IF(AND(ESME!$B32&lt;&gt;"",ESME!$C32&lt;&gt;"", ESME!$E32&lt;&gt;""), mail_eleve, "")</f>
        <v/>
      </c>
      <c r="E29" t="str">
        <f>IF(AND(ESME!$B32&lt;&gt;"",ESME!$C32&lt;&gt;"", ESME!$E32&lt;&gt;""),ESME!A32, "")</f>
        <v/>
      </c>
      <c r="F29" t="str">
        <f>IF(AND(ESME!$B32&lt;&gt;"",ESME!$C32&lt;&gt;"", ESME!$E32&lt;&gt;""), ESME!B32, "")</f>
        <v/>
      </c>
      <c r="G29" t="str">
        <f>IF(AND(ESME!$B32&lt;&gt;"",ESME!$C32&lt;&gt;"", ESME!$E32&lt;&gt;""),ESME!D32, "")</f>
        <v/>
      </c>
      <c r="H29" t="str">
        <f>IF(AND(ESME!$B32&lt;&gt;"",ESME!$C32&lt;&gt;"", ESME!$E32&lt;&gt;""), ESME!E32, "")</f>
        <v/>
      </c>
      <c r="I29" t="str">
        <f>IF(AND(ESME!$B32&lt;&gt;"",ESME!$C32&lt;&gt;"", ESME!$E32&lt;&gt;""), ESME!F32, "")</f>
        <v/>
      </c>
      <c r="J29" t="str">
        <f>IF(AND(ESME!$B32&lt;&gt;"",ESME!$C32&lt;&gt;"", ESME!$E32&lt;&gt;""),ESME!G32, "")</f>
        <v/>
      </c>
      <c r="K29" t="str">
        <f>IF(AND(ESME!$B32&lt;&gt;"",ESME!$C32&lt;&gt;"", ESME!$E32&lt;&gt;""),ESME!C32, "")</f>
        <v/>
      </c>
      <c r="L29" t="str">
        <f>IF(AND(ESME!$B32&lt;&gt;"",ESME!$C32&lt;&gt;"", ESME!$E32&lt;&gt;""),ESME!$F$2, "")</f>
        <v/>
      </c>
      <c r="M29" t="str">
        <f>IF(AND(ESME!$B32&lt;&gt;"",ESME!$C32&lt;&gt;"", ESME!$E32&lt;&gt;""),ESME!I32, "")</f>
        <v/>
      </c>
      <c r="N29" t="str">
        <f>IF(AND(ESME!$B32&lt;&gt;"",ESME!$C32&lt;&gt;"", ESME!$E32&lt;&gt;""),ESME!J32, "")</f>
        <v/>
      </c>
      <c r="O29" t="str">
        <f>IF(AND(ESME!$B32&lt;&gt;"",ESME!$C32&lt;&gt;"", ESME!$E32&lt;&gt;""), ESME!K32, "")</f>
        <v/>
      </c>
      <c r="P29" t="str">
        <f>IF(AND(ESME!$B32&lt;&gt;"",ESME!$C32&lt;&gt;"", ESME!$E32&lt;&gt;""),ESME!M32, "")</f>
        <v/>
      </c>
      <c r="Q29" t="str">
        <f>IF(AND(ESME!$B32&lt;&gt;"",ESME!$C32&lt;&gt;"", ESME!$E32&lt;&gt;""),ESME!$J$5, "")</f>
        <v/>
      </c>
      <c r="R29" t="str">
        <f t="shared" si="0"/>
        <v xml:space="preserve">-- ref: </v>
      </c>
    </row>
    <row r="30" spans="1:18">
      <c r="A30" t="str">
        <f>IF(AND(ESME!$B33&lt;&gt;"",ESME!$C33&lt;&gt;"", ESME!$E33&lt;&gt;""), groupe, "")</f>
        <v/>
      </c>
      <c r="B30" t="str">
        <f>IF(AND(ESME!$B33&lt;&gt;"",ESME!$C33&lt;&gt;"", ESME!$E33&lt;&gt;""), mail_assistant, "")</f>
        <v/>
      </c>
      <c r="C30" t="str">
        <f>IF(AND(ESME!$B33&lt;&gt;"",ESME!$C33&lt;&gt;"", ESME!$E33&lt;&gt;""), projet, "")</f>
        <v/>
      </c>
      <c r="D30" t="str">
        <f>IF(AND(ESME!$B33&lt;&gt;"",ESME!$C33&lt;&gt;"", ESME!$E33&lt;&gt;""), mail_eleve, "")</f>
        <v/>
      </c>
      <c r="E30" t="str">
        <f>IF(AND(ESME!$B33&lt;&gt;"",ESME!$C33&lt;&gt;"", ESME!$E33&lt;&gt;""),ESME!A33, "")</f>
        <v/>
      </c>
      <c r="F30" t="str">
        <f>IF(AND(ESME!$B33&lt;&gt;"",ESME!$C33&lt;&gt;"", ESME!$E33&lt;&gt;""), ESME!B33, "")</f>
        <v/>
      </c>
      <c r="G30" t="str">
        <f>IF(AND(ESME!$B33&lt;&gt;"",ESME!$C33&lt;&gt;"", ESME!$E33&lt;&gt;""),ESME!D33, "")</f>
        <v/>
      </c>
      <c r="H30" t="str">
        <f>IF(AND(ESME!$B33&lt;&gt;"",ESME!$C33&lt;&gt;"", ESME!$E33&lt;&gt;""), ESME!E33, "")</f>
        <v/>
      </c>
      <c r="I30" t="str">
        <f>IF(AND(ESME!$B33&lt;&gt;"",ESME!$C33&lt;&gt;"", ESME!$E33&lt;&gt;""), ESME!F33, "")</f>
        <v/>
      </c>
      <c r="J30" t="str">
        <f>IF(AND(ESME!$B33&lt;&gt;"",ESME!$C33&lt;&gt;"", ESME!$E33&lt;&gt;""),ESME!G33, "")</f>
        <v/>
      </c>
      <c r="K30" t="str">
        <f>IF(AND(ESME!$B33&lt;&gt;"",ESME!$C33&lt;&gt;"", ESME!$E33&lt;&gt;""),ESME!C33, "")</f>
        <v/>
      </c>
      <c r="L30" t="str">
        <f>IF(AND(ESME!$B33&lt;&gt;"",ESME!$C33&lt;&gt;"", ESME!$E33&lt;&gt;""),ESME!$F$2, "")</f>
        <v/>
      </c>
      <c r="M30" t="str">
        <f>IF(AND(ESME!$B33&lt;&gt;"",ESME!$C33&lt;&gt;"", ESME!$E33&lt;&gt;""),ESME!I33, "")</f>
        <v/>
      </c>
      <c r="N30" t="str">
        <f>IF(AND(ESME!$B33&lt;&gt;"",ESME!$C33&lt;&gt;"", ESME!$E33&lt;&gt;""),ESME!J33, "")</f>
        <v/>
      </c>
      <c r="O30" t="str">
        <f>IF(AND(ESME!$B33&lt;&gt;"",ESME!$C33&lt;&gt;"", ESME!$E33&lt;&gt;""), ESME!K33, "")</f>
        <v/>
      </c>
      <c r="P30" t="str">
        <f>IF(AND(ESME!$B33&lt;&gt;"",ESME!$C33&lt;&gt;"", ESME!$E33&lt;&gt;""),ESME!M33, "")</f>
        <v/>
      </c>
      <c r="Q30" t="str">
        <f>IF(AND(ESME!$B33&lt;&gt;"",ESME!$C33&lt;&gt;"", ESME!$E33&lt;&gt;""),ESME!$J$5, "")</f>
        <v/>
      </c>
      <c r="R30" t="str">
        <f t="shared" si="0"/>
        <v xml:space="preserve">-- ref: </v>
      </c>
    </row>
    <row r="31" spans="1:18">
      <c r="A31" t="str">
        <f>IF(AND(ESME!$B34&lt;&gt;"",ESME!$C34&lt;&gt;"", ESME!$E34&lt;&gt;""), groupe, "")</f>
        <v/>
      </c>
      <c r="B31" t="str">
        <f>IF(AND(ESME!$B34&lt;&gt;"",ESME!$C34&lt;&gt;"", ESME!$E34&lt;&gt;""), mail_assistant, "")</f>
        <v/>
      </c>
      <c r="C31" t="str">
        <f>IF(AND(ESME!$B34&lt;&gt;"",ESME!$C34&lt;&gt;"", ESME!$E34&lt;&gt;""), projet, "")</f>
        <v/>
      </c>
      <c r="D31" t="str">
        <f>IF(AND(ESME!$B34&lt;&gt;"",ESME!$C34&lt;&gt;"", ESME!$E34&lt;&gt;""), mail_eleve, "")</f>
        <v/>
      </c>
      <c r="E31" t="str">
        <f>IF(AND(ESME!$B34&lt;&gt;"",ESME!$C34&lt;&gt;"", ESME!$E34&lt;&gt;""),ESME!A34, "")</f>
        <v/>
      </c>
      <c r="F31" t="str">
        <f>IF(AND(ESME!$B34&lt;&gt;"",ESME!$C34&lt;&gt;"", ESME!$E34&lt;&gt;""), ESME!B34, "")</f>
        <v/>
      </c>
      <c r="G31" t="str">
        <f>IF(AND(ESME!$B34&lt;&gt;"",ESME!$C34&lt;&gt;"", ESME!$E34&lt;&gt;""),ESME!D34, "")</f>
        <v/>
      </c>
      <c r="H31" t="str">
        <f>IF(AND(ESME!$B34&lt;&gt;"",ESME!$C34&lt;&gt;"", ESME!$E34&lt;&gt;""), ESME!E34, "")</f>
        <v/>
      </c>
      <c r="I31" t="str">
        <f>IF(AND(ESME!$B34&lt;&gt;"",ESME!$C34&lt;&gt;"", ESME!$E34&lt;&gt;""), ESME!F34, "")</f>
        <v/>
      </c>
      <c r="J31" t="str">
        <f>IF(AND(ESME!$B34&lt;&gt;"",ESME!$C34&lt;&gt;"", ESME!$E34&lt;&gt;""),ESME!G34, "")</f>
        <v/>
      </c>
      <c r="K31" t="str">
        <f>IF(AND(ESME!$B34&lt;&gt;"",ESME!$C34&lt;&gt;"", ESME!$E34&lt;&gt;""),ESME!C34, "")</f>
        <v/>
      </c>
      <c r="L31" t="str">
        <f>IF(AND(ESME!$B34&lt;&gt;"",ESME!$C34&lt;&gt;"", ESME!$E34&lt;&gt;""),ESME!$F$2, "")</f>
        <v/>
      </c>
      <c r="M31" t="str">
        <f>IF(AND(ESME!$B34&lt;&gt;"",ESME!$C34&lt;&gt;"", ESME!$E34&lt;&gt;""),ESME!I34, "")</f>
        <v/>
      </c>
      <c r="N31" t="str">
        <f>IF(AND(ESME!$B34&lt;&gt;"",ESME!$C34&lt;&gt;"", ESME!$E34&lt;&gt;""),ESME!J34, "")</f>
        <v/>
      </c>
      <c r="O31" t="str">
        <f>IF(AND(ESME!$B34&lt;&gt;"",ESME!$C34&lt;&gt;"", ESME!$E34&lt;&gt;""), ESME!K34, "")</f>
        <v/>
      </c>
      <c r="P31" t="str">
        <f>IF(AND(ESME!$B34&lt;&gt;"",ESME!$C34&lt;&gt;"", ESME!$E34&lt;&gt;""),ESME!M34, "")</f>
        <v/>
      </c>
      <c r="Q31" t="str">
        <f>IF(AND(ESME!$B34&lt;&gt;"",ESME!$C34&lt;&gt;"", ESME!$E34&lt;&gt;""),ESME!$J$5, "")</f>
        <v/>
      </c>
      <c r="R31" t="str">
        <f t="shared" si="0"/>
        <v xml:space="preserve">-- ref: </v>
      </c>
    </row>
    <row r="32" spans="1:18">
      <c r="A32" t="str">
        <f>IF(AND(ESME!$B35&lt;&gt;"",ESME!$C35&lt;&gt;"", ESME!$E35&lt;&gt;""), groupe, "")</f>
        <v/>
      </c>
      <c r="B32" t="str">
        <f>IF(AND(ESME!$B35&lt;&gt;"",ESME!$C35&lt;&gt;"", ESME!$E35&lt;&gt;""), mail_assistant, "")</f>
        <v/>
      </c>
      <c r="C32" t="str">
        <f>IF(AND(ESME!$B35&lt;&gt;"",ESME!$C35&lt;&gt;"", ESME!$E35&lt;&gt;""), projet, "")</f>
        <v/>
      </c>
      <c r="D32" t="str">
        <f>IF(AND(ESME!$B35&lt;&gt;"",ESME!$C35&lt;&gt;"", ESME!$E35&lt;&gt;""), mail_eleve, "")</f>
        <v/>
      </c>
      <c r="E32" t="str">
        <f>IF(AND(ESME!$B35&lt;&gt;"",ESME!$C35&lt;&gt;"", ESME!$E35&lt;&gt;""),ESME!A35, "")</f>
        <v/>
      </c>
      <c r="F32" t="str">
        <f>IF(AND(ESME!$B35&lt;&gt;"",ESME!$C35&lt;&gt;"", ESME!$E35&lt;&gt;""), ESME!B35, "")</f>
        <v/>
      </c>
      <c r="G32" t="str">
        <f>IF(AND(ESME!$B35&lt;&gt;"",ESME!$C35&lt;&gt;"", ESME!$E35&lt;&gt;""),ESME!D35, "")</f>
        <v/>
      </c>
      <c r="H32" t="str">
        <f>IF(AND(ESME!$B35&lt;&gt;"",ESME!$C35&lt;&gt;"", ESME!$E35&lt;&gt;""), ESME!E35, "")</f>
        <v/>
      </c>
      <c r="I32" t="str">
        <f>IF(AND(ESME!$B35&lt;&gt;"",ESME!$C35&lt;&gt;"", ESME!$E35&lt;&gt;""), ESME!F35, "")</f>
        <v/>
      </c>
      <c r="J32" t="str">
        <f>IF(AND(ESME!$B35&lt;&gt;"",ESME!$C35&lt;&gt;"", ESME!$E35&lt;&gt;""),ESME!G35, "")</f>
        <v/>
      </c>
      <c r="K32" t="str">
        <f>IF(AND(ESME!$B35&lt;&gt;"",ESME!$C35&lt;&gt;"", ESME!$E35&lt;&gt;""),ESME!C35, "")</f>
        <v/>
      </c>
      <c r="L32" t="str">
        <f>IF(AND(ESME!$B35&lt;&gt;"",ESME!$C35&lt;&gt;"", ESME!$E35&lt;&gt;""),ESME!$F$2, "")</f>
        <v/>
      </c>
      <c r="M32" t="str">
        <f>IF(AND(ESME!$B35&lt;&gt;"",ESME!$C35&lt;&gt;"", ESME!$E35&lt;&gt;""),ESME!I35, "")</f>
        <v/>
      </c>
      <c r="N32" t="str">
        <f>IF(AND(ESME!$B35&lt;&gt;"",ESME!$C35&lt;&gt;"", ESME!$E35&lt;&gt;""),ESME!J35, "")</f>
        <v/>
      </c>
      <c r="O32" t="str">
        <f>IF(AND(ESME!$B35&lt;&gt;"",ESME!$C35&lt;&gt;"", ESME!$E35&lt;&gt;""), ESME!K35, "")</f>
        <v/>
      </c>
      <c r="P32" t="str">
        <f>IF(AND(ESME!$B35&lt;&gt;"",ESME!$C35&lt;&gt;"", ESME!$E35&lt;&gt;""),ESME!M35, "")</f>
        <v/>
      </c>
      <c r="Q32" t="str">
        <f>IF(AND(ESME!$B35&lt;&gt;"",ESME!$C35&lt;&gt;"", ESME!$E35&lt;&gt;""),ESME!$J$5, "")</f>
        <v/>
      </c>
      <c r="R32" t="str">
        <f t="shared" si="0"/>
        <v xml:space="preserve">-- ref: </v>
      </c>
    </row>
    <row r="33" spans="1:18">
      <c r="A33" t="str">
        <f>IF(AND(ESME!$B36&lt;&gt;"",ESME!$C36&lt;&gt;"", ESME!$E36&lt;&gt;""), groupe, "")</f>
        <v/>
      </c>
      <c r="B33" t="str">
        <f>IF(AND(ESME!$B36&lt;&gt;"",ESME!$C36&lt;&gt;"", ESME!$E36&lt;&gt;""), mail_assistant, "")</f>
        <v/>
      </c>
      <c r="C33" t="str">
        <f>IF(AND(ESME!$B36&lt;&gt;"",ESME!$C36&lt;&gt;"", ESME!$E36&lt;&gt;""), projet, "")</f>
        <v/>
      </c>
      <c r="D33" t="str">
        <f>IF(AND(ESME!$B36&lt;&gt;"",ESME!$C36&lt;&gt;"", ESME!$E36&lt;&gt;""), mail_eleve, "")</f>
        <v/>
      </c>
      <c r="E33" t="str">
        <f>IF(AND(ESME!$B36&lt;&gt;"",ESME!$C36&lt;&gt;"", ESME!$E36&lt;&gt;""),ESME!A36, "")</f>
        <v/>
      </c>
      <c r="F33" t="str">
        <f>IF(AND(ESME!$B36&lt;&gt;"",ESME!$C36&lt;&gt;"", ESME!$E36&lt;&gt;""), ESME!B36, "")</f>
        <v/>
      </c>
      <c r="G33" t="str">
        <f>IF(AND(ESME!$B36&lt;&gt;"",ESME!$C36&lt;&gt;"", ESME!$E36&lt;&gt;""),ESME!D36, "")</f>
        <v/>
      </c>
      <c r="H33" t="str">
        <f>IF(AND(ESME!$B36&lt;&gt;"",ESME!$C36&lt;&gt;"", ESME!$E36&lt;&gt;""), ESME!E36, "")</f>
        <v/>
      </c>
      <c r="I33" t="str">
        <f>IF(AND(ESME!$B36&lt;&gt;"",ESME!$C36&lt;&gt;"", ESME!$E36&lt;&gt;""), ESME!F36, "")</f>
        <v/>
      </c>
      <c r="J33" t="str">
        <f>IF(AND(ESME!$B36&lt;&gt;"",ESME!$C36&lt;&gt;"", ESME!$E36&lt;&gt;""),ESME!G36, "")</f>
        <v/>
      </c>
      <c r="K33" t="str">
        <f>IF(AND(ESME!$B36&lt;&gt;"",ESME!$C36&lt;&gt;"", ESME!$E36&lt;&gt;""),ESME!C36, "")</f>
        <v/>
      </c>
      <c r="L33" t="str">
        <f>IF(AND(ESME!$B36&lt;&gt;"",ESME!$C36&lt;&gt;"", ESME!$E36&lt;&gt;""),ESME!$F$2, "")</f>
        <v/>
      </c>
      <c r="M33" t="str">
        <f>IF(AND(ESME!$B36&lt;&gt;"",ESME!$C36&lt;&gt;"", ESME!$E36&lt;&gt;""),ESME!I36, "")</f>
        <v/>
      </c>
      <c r="N33" t="str">
        <f>IF(AND(ESME!$B36&lt;&gt;"",ESME!$C36&lt;&gt;"", ESME!$E36&lt;&gt;""),ESME!J36, "")</f>
        <v/>
      </c>
      <c r="O33" t="str">
        <f>IF(AND(ESME!$B36&lt;&gt;"",ESME!$C36&lt;&gt;"", ESME!$E36&lt;&gt;""), ESME!K36, "")</f>
        <v/>
      </c>
      <c r="P33" t="str">
        <f>IF(AND(ESME!$B36&lt;&gt;"",ESME!$C36&lt;&gt;"", ESME!$E36&lt;&gt;""),ESME!M36, "")</f>
        <v/>
      </c>
      <c r="Q33" t="str">
        <f>IF(AND(ESME!$B36&lt;&gt;"",ESME!$C36&lt;&gt;"", ESME!$E36&lt;&gt;""),ESME!$J$5, "")</f>
        <v/>
      </c>
      <c r="R33" t="str">
        <f t="shared" si="0"/>
        <v xml:space="preserve">-- ref: </v>
      </c>
    </row>
    <row r="34" spans="1:18">
      <c r="A34" t="str">
        <f>IF(AND(ESME!$B37&lt;&gt;"",ESME!$C37&lt;&gt;"", ESME!$E37&lt;&gt;""), groupe, "")</f>
        <v/>
      </c>
      <c r="B34" t="str">
        <f>IF(AND(ESME!$B37&lt;&gt;"",ESME!$C37&lt;&gt;"", ESME!$E37&lt;&gt;""), mail_assistant, "")</f>
        <v/>
      </c>
      <c r="C34" t="str">
        <f>IF(AND(ESME!$B37&lt;&gt;"",ESME!$C37&lt;&gt;"", ESME!$E37&lt;&gt;""), projet, "")</f>
        <v/>
      </c>
      <c r="D34" t="str">
        <f>IF(AND(ESME!$B37&lt;&gt;"",ESME!$C37&lt;&gt;"", ESME!$E37&lt;&gt;""), mail_eleve, "")</f>
        <v/>
      </c>
      <c r="E34" t="str">
        <f>IF(AND(ESME!$B37&lt;&gt;"",ESME!$C37&lt;&gt;"", ESME!$E37&lt;&gt;""),ESME!A37, "")</f>
        <v/>
      </c>
      <c r="F34" t="str">
        <f>IF(AND(ESME!$B37&lt;&gt;"",ESME!$C37&lt;&gt;"", ESME!$E37&lt;&gt;""), ESME!B37, "")</f>
        <v/>
      </c>
      <c r="G34" t="str">
        <f>IF(AND(ESME!$B37&lt;&gt;"",ESME!$C37&lt;&gt;"", ESME!$E37&lt;&gt;""),ESME!D37, "")</f>
        <v/>
      </c>
      <c r="H34" t="str">
        <f>IF(AND(ESME!$B37&lt;&gt;"",ESME!$C37&lt;&gt;"", ESME!$E37&lt;&gt;""), ESME!E37, "")</f>
        <v/>
      </c>
      <c r="I34" t="str">
        <f>IF(AND(ESME!$B37&lt;&gt;"",ESME!$C37&lt;&gt;"", ESME!$E37&lt;&gt;""), ESME!F37, "")</f>
        <v/>
      </c>
      <c r="J34" t="str">
        <f>IF(AND(ESME!$B37&lt;&gt;"",ESME!$C37&lt;&gt;"", ESME!$E37&lt;&gt;""),ESME!G37, "")</f>
        <v/>
      </c>
      <c r="K34" t="str">
        <f>IF(AND(ESME!$B37&lt;&gt;"",ESME!$C37&lt;&gt;"", ESME!$E37&lt;&gt;""),ESME!C37, "")</f>
        <v/>
      </c>
      <c r="L34" t="str">
        <f>IF(AND(ESME!$B37&lt;&gt;"",ESME!$C37&lt;&gt;"", ESME!$E37&lt;&gt;""),ESME!$F$2, "")</f>
        <v/>
      </c>
      <c r="M34" t="str">
        <f>IF(AND(ESME!$B37&lt;&gt;"",ESME!$C37&lt;&gt;"", ESME!$E37&lt;&gt;""),ESME!I37, "")</f>
        <v/>
      </c>
      <c r="N34" t="str">
        <f>IF(AND(ESME!$B37&lt;&gt;"",ESME!$C37&lt;&gt;"", ESME!$E37&lt;&gt;""),ESME!J37, "")</f>
        <v/>
      </c>
      <c r="O34" t="str">
        <f>IF(AND(ESME!$B37&lt;&gt;"",ESME!$C37&lt;&gt;"", ESME!$E37&lt;&gt;""), ESME!K37, "")</f>
        <v/>
      </c>
      <c r="P34" t="str">
        <f>IF(AND(ESME!$B37&lt;&gt;"",ESME!$C37&lt;&gt;"", ESME!$E37&lt;&gt;""),ESME!M37, "")</f>
        <v/>
      </c>
      <c r="Q34" t="str">
        <f>IF(AND(ESME!$B37&lt;&gt;"",ESME!$C37&lt;&gt;"", ESME!$E37&lt;&gt;""),ESME!$J$5, "")</f>
        <v/>
      </c>
      <c r="R34" t="str">
        <f t="shared" si="0"/>
        <v xml:space="preserve">-- ref: </v>
      </c>
    </row>
    <row r="35" spans="1:18">
      <c r="A35" t="str">
        <f>IF(AND(ESME!$B38&lt;&gt;"",ESME!$C38&lt;&gt;"", ESME!$E38&lt;&gt;""), groupe, "")</f>
        <v/>
      </c>
      <c r="B35" t="str">
        <f>IF(AND(ESME!$B38&lt;&gt;"",ESME!$C38&lt;&gt;"", ESME!$E38&lt;&gt;""), mail_assistant, "")</f>
        <v/>
      </c>
      <c r="C35" t="str">
        <f>IF(AND(ESME!$B38&lt;&gt;"",ESME!$C38&lt;&gt;"", ESME!$E38&lt;&gt;""), projet, "")</f>
        <v/>
      </c>
      <c r="D35" t="str">
        <f>IF(AND(ESME!$B38&lt;&gt;"",ESME!$C38&lt;&gt;"", ESME!$E38&lt;&gt;""), mail_eleve, "")</f>
        <v/>
      </c>
      <c r="E35" t="str">
        <f>IF(AND(ESME!$B38&lt;&gt;"",ESME!$C38&lt;&gt;"", ESME!$E38&lt;&gt;""),ESME!A38, "")</f>
        <v/>
      </c>
      <c r="F35" t="str">
        <f>IF(AND(ESME!$B38&lt;&gt;"",ESME!$C38&lt;&gt;"", ESME!$E38&lt;&gt;""), ESME!B38, "")</f>
        <v/>
      </c>
      <c r="G35" t="str">
        <f>IF(AND(ESME!$B38&lt;&gt;"",ESME!$C38&lt;&gt;"", ESME!$E38&lt;&gt;""),ESME!D38, "")</f>
        <v/>
      </c>
      <c r="H35" t="str">
        <f>IF(AND(ESME!$B38&lt;&gt;"",ESME!$C38&lt;&gt;"", ESME!$E38&lt;&gt;""), ESME!E38, "")</f>
        <v/>
      </c>
      <c r="I35" t="str">
        <f>IF(AND(ESME!$B38&lt;&gt;"",ESME!$C38&lt;&gt;"", ESME!$E38&lt;&gt;""), ESME!F38, "")</f>
        <v/>
      </c>
      <c r="J35" t="str">
        <f>IF(AND(ESME!$B38&lt;&gt;"",ESME!$C38&lt;&gt;"", ESME!$E38&lt;&gt;""),ESME!G38, "")</f>
        <v/>
      </c>
      <c r="K35" t="str">
        <f>IF(AND(ESME!$B38&lt;&gt;"",ESME!$C38&lt;&gt;"", ESME!$E38&lt;&gt;""),ESME!C38, "")</f>
        <v/>
      </c>
      <c r="L35" t="str">
        <f>IF(AND(ESME!$B38&lt;&gt;"",ESME!$C38&lt;&gt;"", ESME!$E38&lt;&gt;""),ESME!$F$2, "")</f>
        <v/>
      </c>
      <c r="M35" t="str">
        <f>IF(AND(ESME!$B38&lt;&gt;"",ESME!$C38&lt;&gt;"", ESME!$E38&lt;&gt;""),ESME!I38, "")</f>
        <v/>
      </c>
      <c r="N35" t="str">
        <f>IF(AND(ESME!$B38&lt;&gt;"",ESME!$C38&lt;&gt;"", ESME!$E38&lt;&gt;""),ESME!J38, "")</f>
        <v/>
      </c>
      <c r="O35" t="str">
        <f>IF(AND(ESME!$B38&lt;&gt;"",ESME!$C38&lt;&gt;"", ESME!$E38&lt;&gt;""), ESME!K38, "")</f>
        <v/>
      </c>
      <c r="P35" t="str">
        <f>IF(AND(ESME!$B38&lt;&gt;"",ESME!$C38&lt;&gt;"", ESME!$E38&lt;&gt;""),ESME!M38, "")</f>
        <v/>
      </c>
      <c r="Q35" t="str">
        <f>IF(AND(ESME!$B38&lt;&gt;"",ESME!$C38&lt;&gt;"", ESME!$E38&lt;&gt;""),ESME!$J$5, "")</f>
        <v/>
      </c>
      <c r="R35" t="str">
        <f t="shared" si="0"/>
        <v xml:space="preserve">-- ref: </v>
      </c>
    </row>
    <row r="36" spans="1:18">
      <c r="A36" t="str">
        <f>IF(AND(ESME!$B39&lt;&gt;"",ESME!$C39&lt;&gt;"", ESME!$E39&lt;&gt;""), groupe, "")</f>
        <v/>
      </c>
      <c r="B36" t="str">
        <f>IF(AND(ESME!$B39&lt;&gt;"",ESME!$C39&lt;&gt;"", ESME!$E39&lt;&gt;""), mail_assistant, "")</f>
        <v/>
      </c>
      <c r="C36" t="str">
        <f>IF(AND(ESME!$B39&lt;&gt;"",ESME!$C39&lt;&gt;"", ESME!$E39&lt;&gt;""), projet, "")</f>
        <v/>
      </c>
      <c r="D36" t="str">
        <f>IF(AND(ESME!$B39&lt;&gt;"",ESME!$C39&lt;&gt;"", ESME!$E39&lt;&gt;""), mail_eleve, "")</f>
        <v/>
      </c>
      <c r="E36" t="str">
        <f>IF(AND(ESME!$B39&lt;&gt;"",ESME!$C39&lt;&gt;"", ESME!$E39&lt;&gt;""),ESME!A39, "")</f>
        <v/>
      </c>
      <c r="F36" t="str">
        <f>IF(AND(ESME!$B39&lt;&gt;"",ESME!$C39&lt;&gt;"", ESME!$E39&lt;&gt;""), ESME!B39, "")</f>
        <v/>
      </c>
      <c r="G36" t="str">
        <f>IF(AND(ESME!$B39&lt;&gt;"",ESME!$C39&lt;&gt;"", ESME!$E39&lt;&gt;""),ESME!D39, "")</f>
        <v/>
      </c>
      <c r="H36" t="str">
        <f>IF(AND(ESME!$B39&lt;&gt;"",ESME!$C39&lt;&gt;"", ESME!$E39&lt;&gt;""), ESME!E39, "")</f>
        <v/>
      </c>
      <c r="I36" t="str">
        <f>IF(AND(ESME!$B39&lt;&gt;"",ESME!$C39&lt;&gt;"", ESME!$E39&lt;&gt;""), ESME!F39, "")</f>
        <v/>
      </c>
      <c r="J36" t="str">
        <f>IF(AND(ESME!$B39&lt;&gt;"",ESME!$C39&lt;&gt;"", ESME!$E39&lt;&gt;""),ESME!G39, "")</f>
        <v/>
      </c>
      <c r="K36" t="str">
        <f>IF(AND(ESME!$B39&lt;&gt;"",ESME!$C39&lt;&gt;"", ESME!$E39&lt;&gt;""),ESME!C39, "")</f>
        <v/>
      </c>
      <c r="L36" t="str">
        <f>IF(AND(ESME!$B39&lt;&gt;"",ESME!$C39&lt;&gt;"", ESME!$E39&lt;&gt;""),ESME!$F$2, "")</f>
        <v/>
      </c>
      <c r="M36" t="str">
        <f>IF(AND(ESME!$B39&lt;&gt;"",ESME!$C39&lt;&gt;"", ESME!$E39&lt;&gt;""),ESME!I39, "")</f>
        <v/>
      </c>
      <c r="N36" t="str">
        <f>IF(AND(ESME!$B39&lt;&gt;"",ESME!$C39&lt;&gt;"", ESME!$E39&lt;&gt;""),ESME!J39, "")</f>
        <v/>
      </c>
      <c r="O36" t="str">
        <f>IF(AND(ESME!$B39&lt;&gt;"",ESME!$C39&lt;&gt;"", ESME!$E39&lt;&gt;""), ESME!K39, "")</f>
        <v/>
      </c>
      <c r="P36" t="str">
        <f>IF(AND(ESME!$B39&lt;&gt;"",ESME!$C39&lt;&gt;"", ESME!$E39&lt;&gt;""),ESME!M39, "")</f>
        <v/>
      </c>
      <c r="Q36" t="str">
        <f>IF(AND(ESME!$B39&lt;&gt;"",ESME!$C39&lt;&gt;"", ESME!$E39&lt;&gt;""),ESME!$J$5, "")</f>
        <v/>
      </c>
      <c r="R36" t="str">
        <f t="shared" si="0"/>
        <v xml:space="preserve">-- ref: </v>
      </c>
    </row>
    <row r="37" spans="1:18">
      <c r="A37" t="str">
        <f>IF(AND(ESME!$B40&lt;&gt;"",ESME!$C40&lt;&gt;"", ESME!$E40&lt;&gt;""), groupe, "")</f>
        <v/>
      </c>
      <c r="B37" t="str">
        <f>IF(AND(ESME!$B40&lt;&gt;"",ESME!$C40&lt;&gt;"", ESME!$E40&lt;&gt;""), mail_assistant, "")</f>
        <v/>
      </c>
      <c r="C37" t="str">
        <f>IF(AND(ESME!$B40&lt;&gt;"",ESME!$C40&lt;&gt;"", ESME!$E40&lt;&gt;""), projet, "")</f>
        <v/>
      </c>
      <c r="D37" t="str">
        <f>IF(AND(ESME!$B40&lt;&gt;"",ESME!$C40&lt;&gt;"", ESME!$E40&lt;&gt;""), mail_eleve, "")</f>
        <v/>
      </c>
      <c r="E37" t="str">
        <f>IF(AND(ESME!$B40&lt;&gt;"",ESME!$C40&lt;&gt;"", ESME!$E40&lt;&gt;""),ESME!A40, "")</f>
        <v/>
      </c>
      <c r="F37" t="str">
        <f>IF(AND(ESME!$B40&lt;&gt;"",ESME!$C40&lt;&gt;"", ESME!$E40&lt;&gt;""), ESME!B40, "")</f>
        <v/>
      </c>
      <c r="G37" t="str">
        <f>IF(AND(ESME!$B40&lt;&gt;"",ESME!$C40&lt;&gt;"", ESME!$E40&lt;&gt;""),ESME!D40, "")</f>
        <v/>
      </c>
      <c r="H37" t="str">
        <f>IF(AND(ESME!$B40&lt;&gt;"",ESME!$C40&lt;&gt;"", ESME!$E40&lt;&gt;""), ESME!E40, "")</f>
        <v/>
      </c>
      <c r="I37" t="str">
        <f>IF(AND(ESME!$B40&lt;&gt;"",ESME!$C40&lt;&gt;"", ESME!$E40&lt;&gt;""), ESME!F40, "")</f>
        <v/>
      </c>
      <c r="J37" t="str">
        <f>IF(AND(ESME!$B40&lt;&gt;"",ESME!$C40&lt;&gt;"", ESME!$E40&lt;&gt;""),ESME!G40, "")</f>
        <v/>
      </c>
      <c r="K37" t="str">
        <f>IF(AND(ESME!$B40&lt;&gt;"",ESME!$C40&lt;&gt;"", ESME!$E40&lt;&gt;""),ESME!C40, "")</f>
        <v/>
      </c>
      <c r="L37" t="str">
        <f>IF(AND(ESME!$B40&lt;&gt;"",ESME!$C40&lt;&gt;"", ESME!$E40&lt;&gt;""),ESME!$F$2, "")</f>
        <v/>
      </c>
      <c r="M37" t="str">
        <f>IF(AND(ESME!$B40&lt;&gt;"",ESME!$C40&lt;&gt;"", ESME!$E40&lt;&gt;""),ESME!I40, "")</f>
        <v/>
      </c>
      <c r="N37" t="str">
        <f>IF(AND(ESME!$B40&lt;&gt;"",ESME!$C40&lt;&gt;"", ESME!$E40&lt;&gt;""),ESME!J40, "")</f>
        <v/>
      </c>
      <c r="O37" t="str">
        <f>IF(AND(ESME!$B40&lt;&gt;"",ESME!$C40&lt;&gt;"", ESME!$E40&lt;&gt;""), ESME!K40, "")</f>
        <v/>
      </c>
      <c r="P37" t="str">
        <f>IF(AND(ESME!$B40&lt;&gt;"",ESME!$C40&lt;&gt;"", ESME!$E40&lt;&gt;""),ESME!M40, "")</f>
        <v/>
      </c>
      <c r="Q37" t="str">
        <f>IF(AND(ESME!$B40&lt;&gt;"",ESME!$C40&lt;&gt;"", ESME!$E40&lt;&gt;""),ESME!$J$5, "")</f>
        <v/>
      </c>
      <c r="R37" t="str">
        <f t="shared" si="0"/>
        <v xml:space="preserve">-- ref: </v>
      </c>
    </row>
    <row r="38" spans="1:18">
      <c r="A38" t="str">
        <f>IF(AND(ESME!$B41&lt;&gt;"",ESME!$C41&lt;&gt;"", ESME!$E41&lt;&gt;""), groupe, "")</f>
        <v/>
      </c>
      <c r="B38" t="str">
        <f>IF(AND(ESME!$B41&lt;&gt;"",ESME!$C41&lt;&gt;"", ESME!$E41&lt;&gt;""), mail_assistant, "")</f>
        <v/>
      </c>
      <c r="C38" t="str">
        <f>IF(AND(ESME!$B41&lt;&gt;"",ESME!$C41&lt;&gt;"", ESME!$E41&lt;&gt;""), projet, "")</f>
        <v/>
      </c>
      <c r="D38" t="str">
        <f>IF(AND(ESME!$B41&lt;&gt;"",ESME!$C41&lt;&gt;"", ESME!$E41&lt;&gt;""), mail_eleve, "")</f>
        <v/>
      </c>
      <c r="E38" t="str">
        <f>IF(AND(ESME!$B41&lt;&gt;"",ESME!$C41&lt;&gt;"", ESME!$E41&lt;&gt;""),ESME!A41, "")</f>
        <v/>
      </c>
      <c r="F38" t="str">
        <f>IF(AND(ESME!$B41&lt;&gt;"",ESME!$C41&lt;&gt;"", ESME!$E41&lt;&gt;""), ESME!B41, "")</f>
        <v/>
      </c>
      <c r="G38" t="str">
        <f>IF(AND(ESME!$B41&lt;&gt;"",ESME!$C41&lt;&gt;"", ESME!$E41&lt;&gt;""),ESME!D41, "")</f>
        <v/>
      </c>
      <c r="H38" t="str">
        <f>IF(AND(ESME!$B41&lt;&gt;"",ESME!$C41&lt;&gt;"", ESME!$E41&lt;&gt;""), ESME!E41, "")</f>
        <v/>
      </c>
      <c r="I38" t="str">
        <f>IF(AND(ESME!$B41&lt;&gt;"",ESME!$C41&lt;&gt;"", ESME!$E41&lt;&gt;""), ESME!F41, "")</f>
        <v/>
      </c>
      <c r="J38" t="str">
        <f>IF(AND(ESME!$B41&lt;&gt;"",ESME!$C41&lt;&gt;"", ESME!$E41&lt;&gt;""),ESME!G41, "")</f>
        <v/>
      </c>
      <c r="K38" t="str">
        <f>IF(AND(ESME!$B41&lt;&gt;"",ESME!$C41&lt;&gt;"", ESME!$E41&lt;&gt;""),ESME!C41, "")</f>
        <v/>
      </c>
      <c r="L38" t="str">
        <f>IF(AND(ESME!$B41&lt;&gt;"",ESME!$C41&lt;&gt;"", ESME!$E41&lt;&gt;""),ESME!$F$2, "")</f>
        <v/>
      </c>
      <c r="M38" t="str">
        <f>IF(AND(ESME!$B41&lt;&gt;"",ESME!$C41&lt;&gt;"", ESME!$E41&lt;&gt;""),ESME!I41, "")</f>
        <v/>
      </c>
      <c r="N38" t="str">
        <f>IF(AND(ESME!$B41&lt;&gt;"",ESME!$C41&lt;&gt;"", ESME!$E41&lt;&gt;""),ESME!J41, "")</f>
        <v/>
      </c>
      <c r="O38" t="str">
        <f>IF(AND(ESME!$B41&lt;&gt;"",ESME!$C41&lt;&gt;"", ESME!$E41&lt;&gt;""), ESME!K41, "")</f>
        <v/>
      </c>
      <c r="P38" t="str">
        <f>IF(AND(ESME!$B41&lt;&gt;"",ESME!$C41&lt;&gt;"", ESME!$E41&lt;&gt;""),ESME!M41, "")</f>
        <v/>
      </c>
      <c r="Q38" t="str">
        <f>IF(AND(ESME!$B41&lt;&gt;"",ESME!$C41&lt;&gt;"", ESME!$E41&lt;&gt;""),ESME!$J$5, "")</f>
        <v/>
      </c>
      <c r="R38" t="str">
        <f t="shared" si="0"/>
        <v xml:space="preserve">-- ref: </v>
      </c>
    </row>
    <row r="39" spans="1:18">
      <c r="A39" t="str">
        <f>IF(AND(ESME!$B42&lt;&gt;"",ESME!$C42&lt;&gt;"", ESME!$E42&lt;&gt;""), groupe, "")</f>
        <v/>
      </c>
      <c r="B39" t="str">
        <f>IF(AND(ESME!$B42&lt;&gt;"",ESME!$C42&lt;&gt;"", ESME!$E42&lt;&gt;""), mail_assistant, "")</f>
        <v/>
      </c>
      <c r="C39" t="str">
        <f>IF(AND(ESME!$B42&lt;&gt;"",ESME!$C42&lt;&gt;"", ESME!$E42&lt;&gt;""), projet, "")</f>
        <v/>
      </c>
      <c r="D39" t="str">
        <f>IF(AND(ESME!$B42&lt;&gt;"",ESME!$C42&lt;&gt;"", ESME!$E42&lt;&gt;""), mail_eleve, "")</f>
        <v/>
      </c>
      <c r="E39" t="str">
        <f>IF(AND(ESME!$B42&lt;&gt;"",ESME!$C42&lt;&gt;"", ESME!$E42&lt;&gt;""),ESME!A42, "")</f>
        <v/>
      </c>
      <c r="F39" t="str">
        <f>IF(AND(ESME!$B42&lt;&gt;"",ESME!$C42&lt;&gt;"", ESME!$E42&lt;&gt;""), ESME!B42, "")</f>
        <v/>
      </c>
      <c r="G39" t="str">
        <f>IF(AND(ESME!$B42&lt;&gt;"",ESME!$C42&lt;&gt;"", ESME!$E42&lt;&gt;""),ESME!D42, "")</f>
        <v/>
      </c>
      <c r="H39" t="str">
        <f>IF(AND(ESME!$B42&lt;&gt;"",ESME!$C42&lt;&gt;"", ESME!$E42&lt;&gt;""), ESME!E42, "")</f>
        <v/>
      </c>
      <c r="I39" t="str">
        <f>IF(AND(ESME!$B42&lt;&gt;"",ESME!$C42&lt;&gt;"", ESME!$E42&lt;&gt;""), ESME!F42, "")</f>
        <v/>
      </c>
      <c r="J39" t="str">
        <f>IF(AND(ESME!$B42&lt;&gt;"",ESME!$C42&lt;&gt;"", ESME!$E42&lt;&gt;""),ESME!G42, "")</f>
        <v/>
      </c>
      <c r="K39" t="str">
        <f>IF(AND(ESME!$B42&lt;&gt;"",ESME!$C42&lt;&gt;"", ESME!$E42&lt;&gt;""),ESME!C42, "")</f>
        <v/>
      </c>
      <c r="L39" t="str">
        <f>IF(AND(ESME!$B42&lt;&gt;"",ESME!$C42&lt;&gt;"", ESME!$E42&lt;&gt;""),ESME!$F$2, "")</f>
        <v/>
      </c>
      <c r="M39" t="str">
        <f>IF(AND(ESME!$B42&lt;&gt;"",ESME!$C42&lt;&gt;"", ESME!$E42&lt;&gt;""),ESME!I42, "")</f>
        <v/>
      </c>
      <c r="N39" t="str">
        <f>IF(AND(ESME!$B42&lt;&gt;"",ESME!$C42&lt;&gt;"", ESME!$E42&lt;&gt;""),ESME!J42, "")</f>
        <v/>
      </c>
      <c r="O39" t="str">
        <f>IF(AND(ESME!$B42&lt;&gt;"",ESME!$C42&lt;&gt;"", ESME!$E42&lt;&gt;""), ESME!K42, "")</f>
        <v/>
      </c>
      <c r="P39" t="str">
        <f>IF(AND(ESME!$B42&lt;&gt;"",ESME!$C42&lt;&gt;"", ESME!$E42&lt;&gt;""),ESME!M42, "")</f>
        <v/>
      </c>
      <c r="Q39" t="str">
        <f>IF(AND(ESME!$B42&lt;&gt;"",ESME!$C42&lt;&gt;"", ESME!$E42&lt;&gt;""),ESME!$J$5, "")</f>
        <v/>
      </c>
      <c r="R39" t="str">
        <f t="shared" si="0"/>
        <v xml:space="preserve">-- ref: </v>
      </c>
    </row>
    <row r="40" spans="1:18">
      <c r="A40" t="str">
        <f>IF(AND(ESME!$B43&lt;&gt;"",ESME!$C43&lt;&gt;"", ESME!$E43&lt;&gt;""), groupe, "")</f>
        <v/>
      </c>
      <c r="B40" t="str">
        <f>IF(AND(ESME!$B43&lt;&gt;"",ESME!$C43&lt;&gt;"", ESME!$E43&lt;&gt;""), mail_assistant, "")</f>
        <v/>
      </c>
      <c r="C40" t="str">
        <f>IF(AND(ESME!$B43&lt;&gt;"",ESME!$C43&lt;&gt;"", ESME!$E43&lt;&gt;""), projet, "")</f>
        <v/>
      </c>
      <c r="D40" t="str">
        <f>IF(AND(ESME!$B43&lt;&gt;"",ESME!$C43&lt;&gt;"", ESME!$E43&lt;&gt;""), mail_eleve, "")</f>
        <v/>
      </c>
      <c r="E40" t="str">
        <f>IF(AND(ESME!$B43&lt;&gt;"",ESME!$C43&lt;&gt;"", ESME!$E43&lt;&gt;""),ESME!A43, "")</f>
        <v/>
      </c>
      <c r="F40" t="str">
        <f>IF(AND(ESME!$B43&lt;&gt;"",ESME!$C43&lt;&gt;"", ESME!$E43&lt;&gt;""), ESME!B43, "")</f>
        <v/>
      </c>
      <c r="G40" t="str">
        <f>IF(AND(ESME!$B43&lt;&gt;"",ESME!$C43&lt;&gt;"", ESME!$E43&lt;&gt;""),ESME!D43, "")</f>
        <v/>
      </c>
      <c r="H40" t="str">
        <f>IF(AND(ESME!$B43&lt;&gt;"",ESME!$C43&lt;&gt;"", ESME!$E43&lt;&gt;""), ESME!E43, "")</f>
        <v/>
      </c>
      <c r="I40" t="str">
        <f>IF(AND(ESME!$B43&lt;&gt;"",ESME!$C43&lt;&gt;"", ESME!$E43&lt;&gt;""), ESME!F43, "")</f>
        <v/>
      </c>
      <c r="J40" t="str">
        <f>IF(AND(ESME!$B43&lt;&gt;"",ESME!$C43&lt;&gt;"", ESME!$E43&lt;&gt;""),ESME!G43, "")</f>
        <v/>
      </c>
      <c r="K40" t="str">
        <f>IF(AND(ESME!$B43&lt;&gt;"",ESME!$C43&lt;&gt;"", ESME!$E43&lt;&gt;""),ESME!C43, "")</f>
        <v/>
      </c>
      <c r="L40" t="str">
        <f>IF(AND(ESME!$B43&lt;&gt;"",ESME!$C43&lt;&gt;"", ESME!$E43&lt;&gt;""),ESME!$F$2, "")</f>
        <v/>
      </c>
      <c r="M40" t="str">
        <f>IF(AND(ESME!$B43&lt;&gt;"",ESME!$C43&lt;&gt;"", ESME!$E43&lt;&gt;""),ESME!I43, "")</f>
        <v/>
      </c>
      <c r="N40" t="str">
        <f>IF(AND(ESME!$B43&lt;&gt;"",ESME!$C43&lt;&gt;"", ESME!$E43&lt;&gt;""),ESME!J43, "")</f>
        <v/>
      </c>
      <c r="O40" t="str">
        <f>IF(AND(ESME!$B43&lt;&gt;"",ESME!$C43&lt;&gt;"", ESME!$E43&lt;&gt;""), ESME!K43, "")</f>
        <v/>
      </c>
      <c r="P40" t="str">
        <f>IF(AND(ESME!$B43&lt;&gt;"",ESME!$C43&lt;&gt;"", ESME!$E43&lt;&gt;""),ESME!M43, "")</f>
        <v/>
      </c>
      <c r="Q40" t="str">
        <f>IF(AND(ESME!$B43&lt;&gt;"",ESME!$C43&lt;&gt;"", ESME!$E43&lt;&gt;""),ESME!$J$5, "")</f>
        <v/>
      </c>
      <c r="R40" t="str">
        <f t="shared" si="0"/>
        <v xml:space="preserve">-- ref: </v>
      </c>
    </row>
    <row r="41" spans="1:18">
      <c r="A41" t="str">
        <f>IF(AND(ESME!$B44&lt;&gt;"",ESME!$C44&lt;&gt;"", ESME!$E44&lt;&gt;""), groupe, "")</f>
        <v/>
      </c>
      <c r="B41" t="str">
        <f>IF(AND(ESME!$B44&lt;&gt;"",ESME!$C44&lt;&gt;"", ESME!$E44&lt;&gt;""), mail_assistant, "")</f>
        <v/>
      </c>
      <c r="C41" t="str">
        <f>IF(AND(ESME!$B44&lt;&gt;"",ESME!$C44&lt;&gt;"", ESME!$E44&lt;&gt;""), projet, "")</f>
        <v/>
      </c>
      <c r="D41" t="str">
        <f>IF(AND(ESME!$B44&lt;&gt;"",ESME!$C44&lt;&gt;"", ESME!$E44&lt;&gt;""), mail_eleve, "")</f>
        <v/>
      </c>
      <c r="E41" t="str">
        <f>IF(AND(ESME!$B44&lt;&gt;"",ESME!$C44&lt;&gt;"", ESME!$E44&lt;&gt;""),ESME!A44, "")</f>
        <v/>
      </c>
      <c r="F41" t="str">
        <f>IF(AND(ESME!$B44&lt;&gt;"",ESME!$C44&lt;&gt;"", ESME!$E44&lt;&gt;""), ESME!B44, "")</f>
        <v/>
      </c>
      <c r="G41" t="str">
        <f>IF(AND(ESME!$B44&lt;&gt;"",ESME!$C44&lt;&gt;"", ESME!$E44&lt;&gt;""),ESME!D44, "")</f>
        <v/>
      </c>
      <c r="H41" t="str">
        <f>IF(AND(ESME!$B44&lt;&gt;"",ESME!$C44&lt;&gt;"", ESME!$E44&lt;&gt;""), ESME!E44, "")</f>
        <v/>
      </c>
      <c r="I41" t="str">
        <f>IF(AND(ESME!$B44&lt;&gt;"",ESME!$C44&lt;&gt;"", ESME!$E44&lt;&gt;""), ESME!F44, "")</f>
        <v/>
      </c>
      <c r="J41" t="str">
        <f>IF(AND(ESME!$B44&lt;&gt;"",ESME!$C44&lt;&gt;"", ESME!$E44&lt;&gt;""),ESME!G44, "")</f>
        <v/>
      </c>
      <c r="K41" t="str">
        <f>IF(AND(ESME!$B44&lt;&gt;"",ESME!$C44&lt;&gt;"", ESME!$E44&lt;&gt;""),ESME!C44, "")</f>
        <v/>
      </c>
      <c r="L41" t="str">
        <f>IF(AND(ESME!$B44&lt;&gt;"",ESME!$C44&lt;&gt;"", ESME!$E44&lt;&gt;""),ESME!$F$2, "")</f>
        <v/>
      </c>
      <c r="M41" t="str">
        <f>IF(AND(ESME!$B44&lt;&gt;"",ESME!$C44&lt;&gt;"", ESME!$E44&lt;&gt;""),ESME!I44, "")</f>
        <v/>
      </c>
      <c r="N41" t="str">
        <f>IF(AND(ESME!$B44&lt;&gt;"",ESME!$C44&lt;&gt;"", ESME!$E44&lt;&gt;""),ESME!J44, "")</f>
        <v/>
      </c>
      <c r="O41" t="str">
        <f>IF(AND(ESME!$B44&lt;&gt;"",ESME!$C44&lt;&gt;"", ESME!$E44&lt;&gt;""), ESME!K44, "")</f>
        <v/>
      </c>
      <c r="P41" t="str">
        <f>IF(AND(ESME!$B44&lt;&gt;"",ESME!$C44&lt;&gt;"", ESME!$E44&lt;&gt;""),ESME!M44, "")</f>
        <v/>
      </c>
      <c r="Q41" t="str">
        <f>IF(AND(ESME!$B44&lt;&gt;"",ESME!$C44&lt;&gt;"", ESME!$E44&lt;&gt;""),ESME!$J$5, "")</f>
        <v/>
      </c>
      <c r="R41" t="str">
        <f t="shared" si="0"/>
        <v xml:space="preserve">-- ref: </v>
      </c>
    </row>
    <row r="42" spans="1:18">
      <c r="A42" t="str">
        <f>IF(AND(ESME!$B45&lt;&gt;"",ESME!$C45&lt;&gt;"", ESME!$E45&lt;&gt;""), groupe, "")</f>
        <v/>
      </c>
      <c r="B42" t="str">
        <f>IF(AND(ESME!$B45&lt;&gt;"",ESME!$C45&lt;&gt;"", ESME!$E45&lt;&gt;""), mail_assistant, "")</f>
        <v/>
      </c>
      <c r="C42" t="str">
        <f>IF(AND(ESME!$B45&lt;&gt;"",ESME!$C45&lt;&gt;"", ESME!$E45&lt;&gt;""), projet, "")</f>
        <v/>
      </c>
      <c r="D42" t="str">
        <f>IF(AND(ESME!$B45&lt;&gt;"",ESME!$C45&lt;&gt;"", ESME!$E45&lt;&gt;""), mail_eleve, "")</f>
        <v/>
      </c>
      <c r="E42" t="str">
        <f>IF(AND(ESME!$B45&lt;&gt;"",ESME!$C45&lt;&gt;"", ESME!$E45&lt;&gt;""),ESME!A45, "")</f>
        <v/>
      </c>
      <c r="F42" t="str">
        <f>IF(AND(ESME!$B45&lt;&gt;"",ESME!$C45&lt;&gt;"", ESME!$E45&lt;&gt;""), ESME!B45, "")</f>
        <v/>
      </c>
      <c r="G42" t="str">
        <f>IF(AND(ESME!$B45&lt;&gt;"",ESME!$C45&lt;&gt;"", ESME!$E45&lt;&gt;""),ESME!D45, "")</f>
        <v/>
      </c>
      <c r="H42" t="str">
        <f>IF(AND(ESME!$B45&lt;&gt;"",ESME!$C45&lt;&gt;"", ESME!$E45&lt;&gt;""), ESME!E45, "")</f>
        <v/>
      </c>
      <c r="I42" t="str">
        <f>IF(AND(ESME!$B45&lt;&gt;"",ESME!$C45&lt;&gt;"", ESME!$E45&lt;&gt;""), ESME!F45, "")</f>
        <v/>
      </c>
      <c r="J42" t="str">
        <f>IF(AND(ESME!$B45&lt;&gt;"",ESME!$C45&lt;&gt;"", ESME!$E45&lt;&gt;""),ESME!G45, "")</f>
        <v/>
      </c>
      <c r="K42" t="str">
        <f>IF(AND(ESME!$B45&lt;&gt;"",ESME!$C45&lt;&gt;"", ESME!$E45&lt;&gt;""),ESME!C45, "")</f>
        <v/>
      </c>
      <c r="L42" t="str">
        <f>IF(AND(ESME!$B45&lt;&gt;"",ESME!$C45&lt;&gt;"", ESME!$E45&lt;&gt;""),ESME!$F$2, "")</f>
        <v/>
      </c>
      <c r="M42" t="str">
        <f>IF(AND(ESME!$B45&lt;&gt;"",ESME!$C45&lt;&gt;"", ESME!$E45&lt;&gt;""),ESME!I45, "")</f>
        <v/>
      </c>
      <c r="N42" t="str">
        <f>IF(AND(ESME!$B45&lt;&gt;"",ESME!$C45&lt;&gt;"", ESME!$E45&lt;&gt;""),ESME!J45, "")</f>
        <v/>
      </c>
      <c r="O42" t="str">
        <f>IF(AND(ESME!$B45&lt;&gt;"",ESME!$C45&lt;&gt;"", ESME!$E45&lt;&gt;""), ESME!K45, "")</f>
        <v/>
      </c>
      <c r="P42" t="str">
        <f>IF(AND(ESME!$B45&lt;&gt;"",ESME!$C45&lt;&gt;"", ESME!$E45&lt;&gt;""),ESME!M45, "")</f>
        <v/>
      </c>
      <c r="Q42" t="str">
        <f>IF(AND(ESME!$B45&lt;&gt;"",ESME!$C45&lt;&gt;"", ESME!$E45&lt;&gt;""),ESME!$J$5, "")</f>
        <v/>
      </c>
      <c r="R42" t="str">
        <f t="shared" si="0"/>
        <v xml:space="preserve">-- ref: </v>
      </c>
    </row>
    <row r="43" spans="1:18">
      <c r="A43" t="str">
        <f>IF(AND(ESME!$B46&lt;&gt;"",ESME!$C46&lt;&gt;"", ESME!$E46&lt;&gt;""), groupe, "")</f>
        <v/>
      </c>
      <c r="B43" t="str">
        <f>IF(AND(ESME!$B46&lt;&gt;"",ESME!$C46&lt;&gt;"", ESME!$E46&lt;&gt;""), mail_assistant, "")</f>
        <v/>
      </c>
      <c r="C43" t="str">
        <f>IF(AND(ESME!$B46&lt;&gt;"",ESME!$C46&lt;&gt;"", ESME!$E46&lt;&gt;""), projet, "")</f>
        <v/>
      </c>
      <c r="D43" t="str">
        <f>IF(AND(ESME!$B46&lt;&gt;"",ESME!$C46&lt;&gt;"", ESME!$E46&lt;&gt;""), mail_eleve, "")</f>
        <v/>
      </c>
      <c r="E43" t="str">
        <f>IF(AND(ESME!$B46&lt;&gt;"",ESME!$C46&lt;&gt;"", ESME!$E46&lt;&gt;""),ESME!A46, "")</f>
        <v/>
      </c>
      <c r="F43" t="str">
        <f>IF(AND(ESME!$B46&lt;&gt;"",ESME!$C46&lt;&gt;"", ESME!$E46&lt;&gt;""), ESME!B46, "")</f>
        <v/>
      </c>
      <c r="G43" t="str">
        <f>IF(AND(ESME!$B46&lt;&gt;"",ESME!$C46&lt;&gt;"", ESME!$E46&lt;&gt;""),ESME!D46, "")</f>
        <v/>
      </c>
      <c r="H43" t="str">
        <f>IF(AND(ESME!$B46&lt;&gt;"",ESME!$C46&lt;&gt;"", ESME!$E46&lt;&gt;""), ESME!E46, "")</f>
        <v/>
      </c>
      <c r="I43" t="str">
        <f>IF(AND(ESME!$B46&lt;&gt;"",ESME!$C46&lt;&gt;"", ESME!$E46&lt;&gt;""), ESME!F46, "")</f>
        <v/>
      </c>
      <c r="J43" t="str">
        <f>IF(AND(ESME!$B46&lt;&gt;"",ESME!$C46&lt;&gt;"", ESME!$E46&lt;&gt;""),ESME!G46, "")</f>
        <v/>
      </c>
      <c r="K43" t="str">
        <f>IF(AND(ESME!$B46&lt;&gt;"",ESME!$C46&lt;&gt;"", ESME!$E46&lt;&gt;""),ESME!C46, "")</f>
        <v/>
      </c>
      <c r="L43" t="str">
        <f>IF(AND(ESME!$B46&lt;&gt;"",ESME!$C46&lt;&gt;"", ESME!$E46&lt;&gt;""),ESME!$F$2, "")</f>
        <v/>
      </c>
      <c r="M43" t="str">
        <f>IF(AND(ESME!$B46&lt;&gt;"",ESME!$C46&lt;&gt;"", ESME!$E46&lt;&gt;""),ESME!I46, "")</f>
        <v/>
      </c>
      <c r="N43" t="str">
        <f>IF(AND(ESME!$B46&lt;&gt;"",ESME!$C46&lt;&gt;"", ESME!$E46&lt;&gt;""),ESME!J46, "")</f>
        <v/>
      </c>
      <c r="O43" t="str">
        <f>IF(AND(ESME!$B46&lt;&gt;"",ESME!$C46&lt;&gt;"", ESME!$E46&lt;&gt;""), ESME!K46, "")</f>
        <v/>
      </c>
      <c r="P43" t="str">
        <f>IF(AND(ESME!$B46&lt;&gt;"",ESME!$C46&lt;&gt;"", ESME!$E46&lt;&gt;""),ESME!M46, "")</f>
        <v/>
      </c>
      <c r="Q43" t="str">
        <f>IF(AND(ESME!$B46&lt;&gt;"",ESME!$C46&lt;&gt;"", ESME!$E46&lt;&gt;""),ESME!$J$5, "")</f>
        <v/>
      </c>
      <c r="R43" t="str">
        <f t="shared" si="0"/>
        <v xml:space="preserve">-- ref: </v>
      </c>
    </row>
    <row r="44" spans="1:18">
      <c r="A44" t="str">
        <f>IF(AND(ESME!$B47&lt;&gt;"",ESME!$C47&lt;&gt;"", ESME!$E47&lt;&gt;""), groupe, "")</f>
        <v/>
      </c>
      <c r="B44" t="str">
        <f>IF(AND(ESME!$B47&lt;&gt;"",ESME!$C47&lt;&gt;"", ESME!$E47&lt;&gt;""), mail_assistant, "")</f>
        <v/>
      </c>
      <c r="C44" t="str">
        <f>IF(AND(ESME!$B47&lt;&gt;"",ESME!$C47&lt;&gt;"", ESME!$E47&lt;&gt;""), projet, "")</f>
        <v/>
      </c>
      <c r="D44" t="str">
        <f>IF(AND(ESME!$B47&lt;&gt;"",ESME!$C47&lt;&gt;"", ESME!$E47&lt;&gt;""), mail_eleve, "")</f>
        <v/>
      </c>
      <c r="E44" t="str">
        <f>IF(AND(ESME!$B47&lt;&gt;"",ESME!$C47&lt;&gt;"", ESME!$E47&lt;&gt;""),ESME!A47, "")</f>
        <v/>
      </c>
      <c r="F44" t="str">
        <f>IF(AND(ESME!$B47&lt;&gt;"",ESME!$C47&lt;&gt;"", ESME!$E47&lt;&gt;""), ESME!B47, "")</f>
        <v/>
      </c>
      <c r="G44" t="str">
        <f>IF(AND(ESME!$B47&lt;&gt;"",ESME!$C47&lt;&gt;"", ESME!$E47&lt;&gt;""),ESME!D47, "")</f>
        <v/>
      </c>
      <c r="H44" t="str">
        <f>IF(AND(ESME!$B47&lt;&gt;"",ESME!$C47&lt;&gt;"", ESME!$E47&lt;&gt;""), ESME!E47, "")</f>
        <v/>
      </c>
      <c r="I44" t="str">
        <f>IF(AND(ESME!$B47&lt;&gt;"",ESME!$C47&lt;&gt;"", ESME!$E47&lt;&gt;""), ESME!F47, "")</f>
        <v/>
      </c>
      <c r="J44" t="str">
        <f>IF(AND(ESME!$B47&lt;&gt;"",ESME!$C47&lt;&gt;"", ESME!$E47&lt;&gt;""),ESME!G47, "")</f>
        <v/>
      </c>
      <c r="K44" t="str">
        <f>IF(AND(ESME!$B47&lt;&gt;"",ESME!$C47&lt;&gt;"", ESME!$E47&lt;&gt;""),ESME!C47, "")</f>
        <v/>
      </c>
      <c r="L44" t="str">
        <f>IF(AND(ESME!$B47&lt;&gt;"",ESME!$C47&lt;&gt;"", ESME!$E47&lt;&gt;""),ESME!$F$2, "")</f>
        <v/>
      </c>
      <c r="M44" t="str">
        <f>IF(AND(ESME!$B47&lt;&gt;"",ESME!$C47&lt;&gt;"", ESME!$E47&lt;&gt;""),ESME!I47, "")</f>
        <v/>
      </c>
      <c r="N44" t="str">
        <f>IF(AND(ESME!$B47&lt;&gt;"",ESME!$C47&lt;&gt;"", ESME!$E47&lt;&gt;""),ESME!J47, "")</f>
        <v/>
      </c>
      <c r="O44" t="str">
        <f>IF(AND(ESME!$B47&lt;&gt;"",ESME!$C47&lt;&gt;"", ESME!$E47&lt;&gt;""), ESME!K47, "")</f>
        <v/>
      </c>
      <c r="P44" t="str">
        <f>IF(AND(ESME!$B47&lt;&gt;"",ESME!$C47&lt;&gt;"", ESME!$E47&lt;&gt;""),ESME!M47, "")</f>
        <v/>
      </c>
      <c r="Q44" t="str">
        <f>IF(AND(ESME!$B47&lt;&gt;"",ESME!$C47&lt;&gt;"", ESME!$E47&lt;&gt;""),ESME!$J$5, "")</f>
        <v/>
      </c>
      <c r="R44" t="str">
        <f t="shared" si="0"/>
        <v xml:space="preserve">-- ref: </v>
      </c>
    </row>
    <row r="45" spans="1:18">
      <c r="A45" t="str">
        <f>IF(AND(ESME!$B48&lt;&gt;"",ESME!$C48&lt;&gt;"", ESME!$E48&lt;&gt;""), groupe, "")</f>
        <v/>
      </c>
      <c r="B45" t="str">
        <f>IF(AND(ESME!$B48&lt;&gt;"",ESME!$C48&lt;&gt;"", ESME!$E48&lt;&gt;""), mail_assistant, "")</f>
        <v/>
      </c>
      <c r="C45" t="str">
        <f>IF(AND(ESME!$B48&lt;&gt;"",ESME!$C48&lt;&gt;"", ESME!$E48&lt;&gt;""), projet, "")</f>
        <v/>
      </c>
      <c r="D45" t="str">
        <f>IF(AND(ESME!$B48&lt;&gt;"",ESME!$C48&lt;&gt;"", ESME!$E48&lt;&gt;""), mail_eleve, "")</f>
        <v/>
      </c>
      <c r="E45" t="str">
        <f>IF(AND(ESME!$B48&lt;&gt;"",ESME!$C48&lt;&gt;"", ESME!$E48&lt;&gt;""),ESME!A48, "")</f>
        <v/>
      </c>
      <c r="F45" t="str">
        <f>IF(AND(ESME!$B48&lt;&gt;"",ESME!$C48&lt;&gt;"", ESME!$E48&lt;&gt;""), ESME!B48, "")</f>
        <v/>
      </c>
      <c r="G45" t="str">
        <f>IF(AND(ESME!$B48&lt;&gt;"",ESME!$C48&lt;&gt;"", ESME!$E48&lt;&gt;""),ESME!D48, "")</f>
        <v/>
      </c>
      <c r="H45" t="str">
        <f>IF(AND(ESME!$B48&lt;&gt;"",ESME!$C48&lt;&gt;"", ESME!$E48&lt;&gt;""), ESME!E48, "")</f>
        <v/>
      </c>
      <c r="I45" t="str">
        <f>IF(AND(ESME!$B48&lt;&gt;"",ESME!$C48&lt;&gt;"", ESME!$E48&lt;&gt;""), ESME!F48, "")</f>
        <v/>
      </c>
      <c r="J45" t="str">
        <f>IF(AND(ESME!$B48&lt;&gt;"",ESME!$C48&lt;&gt;"", ESME!$E48&lt;&gt;""),ESME!G48, "")</f>
        <v/>
      </c>
      <c r="K45" t="str">
        <f>IF(AND(ESME!$B48&lt;&gt;"",ESME!$C48&lt;&gt;"", ESME!$E48&lt;&gt;""),ESME!C48, "")</f>
        <v/>
      </c>
      <c r="L45" t="str">
        <f>IF(AND(ESME!$B48&lt;&gt;"",ESME!$C48&lt;&gt;"", ESME!$E48&lt;&gt;""),ESME!$F$2, "")</f>
        <v/>
      </c>
      <c r="M45" t="str">
        <f>IF(AND(ESME!$B48&lt;&gt;"",ESME!$C48&lt;&gt;"", ESME!$E48&lt;&gt;""),ESME!I48, "")</f>
        <v/>
      </c>
      <c r="N45" t="str">
        <f>IF(AND(ESME!$B48&lt;&gt;"",ESME!$C48&lt;&gt;"", ESME!$E48&lt;&gt;""),ESME!J48, "")</f>
        <v/>
      </c>
      <c r="O45" t="str">
        <f>IF(AND(ESME!$B48&lt;&gt;"",ESME!$C48&lt;&gt;"", ESME!$E48&lt;&gt;""), ESME!K48, "")</f>
        <v/>
      </c>
      <c r="P45" t="str">
        <f>IF(AND(ESME!$B48&lt;&gt;"",ESME!$C48&lt;&gt;"", ESME!$E48&lt;&gt;""),ESME!M48, "")</f>
        <v/>
      </c>
      <c r="Q45" t="str">
        <f>IF(AND(ESME!$B48&lt;&gt;"",ESME!$C48&lt;&gt;"", ESME!$E48&lt;&gt;""),ESME!$J$5, "")</f>
        <v/>
      </c>
      <c r="R45" t="str">
        <f t="shared" si="0"/>
        <v xml:space="preserve">-- ref: </v>
      </c>
    </row>
    <row r="46" spans="1:18">
      <c r="A46" t="str">
        <f>IF(AND(ESME!$B49&lt;&gt;"",ESME!$C49&lt;&gt;"", ESME!$E49&lt;&gt;""), groupe, "")</f>
        <v/>
      </c>
      <c r="B46" t="str">
        <f>IF(AND(ESME!$B49&lt;&gt;"",ESME!$C49&lt;&gt;"", ESME!$E49&lt;&gt;""), mail_assistant, "")</f>
        <v/>
      </c>
      <c r="C46" t="str">
        <f>IF(AND(ESME!$B49&lt;&gt;"",ESME!$C49&lt;&gt;"", ESME!$E49&lt;&gt;""), projet, "")</f>
        <v/>
      </c>
      <c r="D46" t="str">
        <f>IF(AND(ESME!$B49&lt;&gt;"",ESME!$C49&lt;&gt;"", ESME!$E49&lt;&gt;""), mail_eleve, "")</f>
        <v/>
      </c>
      <c r="E46" t="str">
        <f>IF(AND(ESME!$B49&lt;&gt;"",ESME!$C49&lt;&gt;"", ESME!$E49&lt;&gt;""),ESME!A49, "")</f>
        <v/>
      </c>
      <c r="F46" t="str">
        <f>IF(AND(ESME!$B49&lt;&gt;"",ESME!$C49&lt;&gt;"", ESME!$E49&lt;&gt;""), ESME!B49, "")</f>
        <v/>
      </c>
      <c r="G46" t="str">
        <f>IF(AND(ESME!$B49&lt;&gt;"",ESME!$C49&lt;&gt;"", ESME!$E49&lt;&gt;""),ESME!D49, "")</f>
        <v/>
      </c>
      <c r="H46" t="str">
        <f>IF(AND(ESME!$B49&lt;&gt;"",ESME!$C49&lt;&gt;"", ESME!$E49&lt;&gt;""), ESME!E49, "")</f>
        <v/>
      </c>
      <c r="I46" t="str">
        <f>IF(AND(ESME!$B49&lt;&gt;"",ESME!$C49&lt;&gt;"", ESME!$E49&lt;&gt;""), ESME!F49, "")</f>
        <v/>
      </c>
      <c r="J46" t="str">
        <f>IF(AND(ESME!$B49&lt;&gt;"",ESME!$C49&lt;&gt;"", ESME!$E49&lt;&gt;""),ESME!G49, "")</f>
        <v/>
      </c>
      <c r="K46" t="str">
        <f>IF(AND(ESME!$B49&lt;&gt;"",ESME!$C49&lt;&gt;"", ESME!$E49&lt;&gt;""),ESME!C49, "")</f>
        <v/>
      </c>
      <c r="L46" t="str">
        <f>IF(AND(ESME!$B49&lt;&gt;"",ESME!$C49&lt;&gt;"", ESME!$E49&lt;&gt;""),ESME!$F$2, "")</f>
        <v/>
      </c>
      <c r="M46" t="str">
        <f>IF(AND(ESME!$B49&lt;&gt;"",ESME!$C49&lt;&gt;"", ESME!$E49&lt;&gt;""),ESME!I49, "")</f>
        <v/>
      </c>
      <c r="N46" t="str">
        <f>IF(AND(ESME!$B49&lt;&gt;"",ESME!$C49&lt;&gt;"", ESME!$E49&lt;&gt;""),ESME!J49, "")</f>
        <v/>
      </c>
      <c r="O46" t="str">
        <f>IF(AND(ESME!$B49&lt;&gt;"",ESME!$C49&lt;&gt;"", ESME!$E49&lt;&gt;""), ESME!K49, "")</f>
        <v/>
      </c>
      <c r="P46" t="str">
        <f>IF(AND(ESME!$B49&lt;&gt;"",ESME!$C49&lt;&gt;"", ESME!$E49&lt;&gt;""),ESME!M49, "")</f>
        <v/>
      </c>
      <c r="Q46" t="str">
        <f>IF(AND(ESME!$B49&lt;&gt;"",ESME!$C49&lt;&gt;"", ESME!$E49&lt;&gt;""),ESME!$J$5, "")</f>
        <v/>
      </c>
      <c r="R46" t="str">
        <f t="shared" si="0"/>
        <v xml:space="preserve">-- ref: </v>
      </c>
    </row>
    <row r="47" spans="1:18">
      <c r="A47" t="str">
        <f>IF(AND(ESME!$B50&lt;&gt;"",ESME!$C50&lt;&gt;"", ESME!$E50&lt;&gt;""), groupe, "")</f>
        <v/>
      </c>
      <c r="B47" t="str">
        <f>IF(AND(ESME!$B50&lt;&gt;"",ESME!$C50&lt;&gt;"", ESME!$E50&lt;&gt;""), mail_assistant, "")</f>
        <v/>
      </c>
      <c r="C47" t="str">
        <f>IF(AND(ESME!$B50&lt;&gt;"",ESME!$C50&lt;&gt;"", ESME!$E50&lt;&gt;""), projet, "")</f>
        <v/>
      </c>
      <c r="D47" t="str">
        <f>IF(AND(ESME!$B50&lt;&gt;"",ESME!$C50&lt;&gt;"", ESME!$E50&lt;&gt;""), mail_eleve, "")</f>
        <v/>
      </c>
      <c r="E47" t="str">
        <f>IF(AND(ESME!$B50&lt;&gt;"",ESME!$C50&lt;&gt;"", ESME!$E50&lt;&gt;""),ESME!A50, "")</f>
        <v/>
      </c>
      <c r="F47" t="str">
        <f>IF(AND(ESME!$B50&lt;&gt;"",ESME!$C50&lt;&gt;"", ESME!$E50&lt;&gt;""), ESME!B50, "")</f>
        <v/>
      </c>
      <c r="G47" t="str">
        <f>IF(AND(ESME!$B50&lt;&gt;"",ESME!$C50&lt;&gt;"", ESME!$E50&lt;&gt;""),ESME!D50, "")</f>
        <v/>
      </c>
      <c r="H47" t="str">
        <f>IF(AND(ESME!$B50&lt;&gt;"",ESME!$C50&lt;&gt;"", ESME!$E50&lt;&gt;""), ESME!E50, "")</f>
        <v/>
      </c>
      <c r="I47" t="str">
        <f>IF(AND(ESME!$B50&lt;&gt;"",ESME!$C50&lt;&gt;"", ESME!$E50&lt;&gt;""), ESME!F50, "")</f>
        <v/>
      </c>
      <c r="J47" t="str">
        <f>IF(AND(ESME!$B50&lt;&gt;"",ESME!$C50&lt;&gt;"", ESME!$E50&lt;&gt;""),ESME!G50, "")</f>
        <v/>
      </c>
      <c r="K47" t="str">
        <f>IF(AND(ESME!$B50&lt;&gt;"",ESME!$C50&lt;&gt;"", ESME!$E50&lt;&gt;""),ESME!C50, "")</f>
        <v/>
      </c>
      <c r="L47" t="str">
        <f>IF(AND(ESME!$B50&lt;&gt;"",ESME!$C50&lt;&gt;"", ESME!$E50&lt;&gt;""),ESME!$F$2, "")</f>
        <v/>
      </c>
      <c r="M47" t="str">
        <f>IF(AND(ESME!$B50&lt;&gt;"",ESME!$C50&lt;&gt;"", ESME!$E50&lt;&gt;""),ESME!I50, "")</f>
        <v/>
      </c>
      <c r="N47" t="str">
        <f>IF(AND(ESME!$B50&lt;&gt;"",ESME!$C50&lt;&gt;"", ESME!$E50&lt;&gt;""),ESME!J50, "")</f>
        <v/>
      </c>
      <c r="O47" t="str">
        <f>IF(AND(ESME!$B50&lt;&gt;"",ESME!$C50&lt;&gt;"", ESME!$E50&lt;&gt;""), ESME!K50, "")</f>
        <v/>
      </c>
      <c r="P47" t="str">
        <f>IF(AND(ESME!$B50&lt;&gt;"",ESME!$C50&lt;&gt;"", ESME!$E50&lt;&gt;""),ESME!M50, "")</f>
        <v/>
      </c>
      <c r="Q47" t="str">
        <f>IF(AND(ESME!$B50&lt;&gt;"",ESME!$C50&lt;&gt;"", ESME!$E50&lt;&gt;""),ESME!$J$5, "")</f>
        <v/>
      </c>
      <c r="R47" t="str">
        <f t="shared" si="0"/>
        <v xml:space="preserve">-- ref: </v>
      </c>
    </row>
    <row r="48" spans="1:18">
      <c r="A48" t="str">
        <f>IF(AND(ESME!$B51&lt;&gt;"",ESME!$C51&lt;&gt;"", ESME!$E51&lt;&gt;""), groupe, "")</f>
        <v/>
      </c>
      <c r="B48" t="str">
        <f>IF(AND(ESME!$B51&lt;&gt;"",ESME!$C51&lt;&gt;"", ESME!$E51&lt;&gt;""), mail_assistant, "")</f>
        <v/>
      </c>
      <c r="C48" t="str">
        <f>IF(AND(ESME!$B51&lt;&gt;"",ESME!$C51&lt;&gt;"", ESME!$E51&lt;&gt;""), projet, "")</f>
        <v/>
      </c>
      <c r="D48" t="str">
        <f>IF(AND(ESME!$B51&lt;&gt;"",ESME!$C51&lt;&gt;"", ESME!$E51&lt;&gt;""), mail_eleve, "")</f>
        <v/>
      </c>
      <c r="E48" t="str">
        <f>IF(AND(ESME!$B51&lt;&gt;"",ESME!$C51&lt;&gt;"", ESME!$E51&lt;&gt;""),ESME!A51, "")</f>
        <v/>
      </c>
      <c r="F48" t="str">
        <f>IF(AND(ESME!$B51&lt;&gt;"",ESME!$C51&lt;&gt;"", ESME!$E51&lt;&gt;""), ESME!B51, "")</f>
        <v/>
      </c>
      <c r="G48" t="str">
        <f>IF(AND(ESME!$B51&lt;&gt;"",ESME!$C51&lt;&gt;"", ESME!$E51&lt;&gt;""),ESME!D51, "")</f>
        <v/>
      </c>
      <c r="H48" t="str">
        <f>IF(AND(ESME!$B51&lt;&gt;"",ESME!$C51&lt;&gt;"", ESME!$E51&lt;&gt;""), ESME!E51, "")</f>
        <v/>
      </c>
      <c r="I48" t="str">
        <f>IF(AND(ESME!$B51&lt;&gt;"",ESME!$C51&lt;&gt;"", ESME!$E51&lt;&gt;""), ESME!F51, "")</f>
        <v/>
      </c>
      <c r="J48" t="str">
        <f>IF(AND(ESME!$B51&lt;&gt;"",ESME!$C51&lt;&gt;"", ESME!$E51&lt;&gt;""),ESME!G51, "")</f>
        <v/>
      </c>
      <c r="K48" t="str">
        <f>IF(AND(ESME!$B51&lt;&gt;"",ESME!$C51&lt;&gt;"", ESME!$E51&lt;&gt;""),ESME!C51, "")</f>
        <v/>
      </c>
      <c r="L48" t="str">
        <f>IF(AND(ESME!$B51&lt;&gt;"",ESME!$C51&lt;&gt;"", ESME!$E51&lt;&gt;""),ESME!$F$2, "")</f>
        <v/>
      </c>
      <c r="M48" t="str">
        <f>IF(AND(ESME!$B51&lt;&gt;"",ESME!$C51&lt;&gt;"", ESME!$E51&lt;&gt;""),ESME!I51, "")</f>
        <v/>
      </c>
      <c r="N48" t="str">
        <f>IF(AND(ESME!$B51&lt;&gt;"",ESME!$C51&lt;&gt;"", ESME!$E51&lt;&gt;""),ESME!J51, "")</f>
        <v/>
      </c>
      <c r="O48" t="str">
        <f>IF(AND(ESME!$B51&lt;&gt;"",ESME!$C51&lt;&gt;"", ESME!$E51&lt;&gt;""), ESME!K51, "")</f>
        <v/>
      </c>
      <c r="P48" t="str">
        <f>IF(AND(ESME!$B51&lt;&gt;"",ESME!$C51&lt;&gt;"", ESME!$E51&lt;&gt;""),ESME!M51, "")</f>
        <v/>
      </c>
      <c r="Q48" t="str">
        <f>IF(AND(ESME!$B51&lt;&gt;"",ESME!$C51&lt;&gt;"", ESME!$E51&lt;&gt;""),ESME!$J$5, "")</f>
        <v/>
      </c>
      <c r="R48" t="str">
        <f t="shared" si="0"/>
        <v xml:space="preserve">-- ref: </v>
      </c>
    </row>
    <row r="49" spans="1:18">
      <c r="A49" t="str">
        <f>IF(AND(ESME!$B52&lt;&gt;"",ESME!$C52&lt;&gt;"", ESME!$E52&lt;&gt;""), groupe, "")</f>
        <v/>
      </c>
      <c r="B49" t="str">
        <f>IF(AND(ESME!$B52&lt;&gt;"",ESME!$C52&lt;&gt;"", ESME!$E52&lt;&gt;""), mail_assistant, "")</f>
        <v/>
      </c>
      <c r="C49" t="str">
        <f>IF(AND(ESME!$B52&lt;&gt;"",ESME!$C52&lt;&gt;"", ESME!$E52&lt;&gt;""), projet, "")</f>
        <v/>
      </c>
      <c r="D49" t="str">
        <f>IF(AND(ESME!$B52&lt;&gt;"",ESME!$C52&lt;&gt;"", ESME!$E52&lt;&gt;""), mail_eleve, "")</f>
        <v/>
      </c>
      <c r="E49" t="str">
        <f>IF(AND(ESME!$B52&lt;&gt;"",ESME!$C52&lt;&gt;"", ESME!$E52&lt;&gt;""),ESME!A52, "")</f>
        <v/>
      </c>
      <c r="F49" t="str">
        <f>IF(AND(ESME!$B52&lt;&gt;"",ESME!$C52&lt;&gt;"", ESME!$E52&lt;&gt;""), ESME!B52, "")</f>
        <v/>
      </c>
      <c r="G49" t="str">
        <f>IF(AND(ESME!$B52&lt;&gt;"",ESME!$C52&lt;&gt;"", ESME!$E52&lt;&gt;""),ESME!D52, "")</f>
        <v/>
      </c>
      <c r="H49" t="str">
        <f>IF(AND(ESME!$B52&lt;&gt;"",ESME!$C52&lt;&gt;"", ESME!$E52&lt;&gt;""), ESME!E52, "")</f>
        <v/>
      </c>
      <c r="I49" t="str">
        <f>IF(AND(ESME!$B52&lt;&gt;"",ESME!$C52&lt;&gt;"", ESME!$E52&lt;&gt;""), ESME!F52, "")</f>
        <v/>
      </c>
      <c r="J49" t="str">
        <f>IF(AND(ESME!$B52&lt;&gt;"",ESME!$C52&lt;&gt;"", ESME!$E52&lt;&gt;""),ESME!G52, "")</f>
        <v/>
      </c>
      <c r="K49" t="str">
        <f>IF(AND(ESME!$B52&lt;&gt;"",ESME!$C52&lt;&gt;"", ESME!$E52&lt;&gt;""),ESME!C52, "")</f>
        <v/>
      </c>
      <c r="L49" t="str">
        <f>IF(AND(ESME!$B52&lt;&gt;"",ESME!$C52&lt;&gt;"", ESME!$E52&lt;&gt;""),ESME!$F$2, "")</f>
        <v/>
      </c>
      <c r="M49" t="str">
        <f>IF(AND(ESME!$B52&lt;&gt;"",ESME!$C52&lt;&gt;"", ESME!$E52&lt;&gt;""),ESME!I52, "")</f>
        <v/>
      </c>
      <c r="N49" t="str">
        <f>IF(AND(ESME!$B52&lt;&gt;"",ESME!$C52&lt;&gt;"", ESME!$E52&lt;&gt;""),ESME!J52, "")</f>
        <v/>
      </c>
      <c r="O49" t="str">
        <f>IF(AND(ESME!$B52&lt;&gt;"",ESME!$C52&lt;&gt;"", ESME!$E52&lt;&gt;""), ESME!K52, "")</f>
        <v/>
      </c>
      <c r="P49" t="str">
        <f>IF(AND(ESME!$B52&lt;&gt;"",ESME!$C52&lt;&gt;"", ESME!$E52&lt;&gt;""),ESME!M52, "")</f>
        <v/>
      </c>
      <c r="Q49" t="str">
        <f>IF(AND(ESME!$B52&lt;&gt;"",ESME!$C52&lt;&gt;"", ESME!$E52&lt;&gt;""),ESME!$J$5, "")</f>
        <v/>
      </c>
      <c r="R49" t="str">
        <f t="shared" si="0"/>
        <v xml:space="preserve">-- ref: </v>
      </c>
    </row>
    <row r="50" spans="1:18">
      <c r="A50" t="str">
        <f>IF(AND(ESME!$B53&lt;&gt;"",ESME!$C53&lt;&gt;"", ESME!$E53&lt;&gt;""), groupe, "")</f>
        <v/>
      </c>
      <c r="B50" t="str">
        <f>IF(AND(ESME!$B53&lt;&gt;"",ESME!$C53&lt;&gt;"", ESME!$E53&lt;&gt;""), mail_assistant, "")</f>
        <v/>
      </c>
      <c r="C50" t="str">
        <f>IF(AND(ESME!$B53&lt;&gt;"",ESME!$C53&lt;&gt;"", ESME!$E53&lt;&gt;""), projet, "")</f>
        <v/>
      </c>
      <c r="D50" t="str">
        <f>IF(AND(ESME!$B53&lt;&gt;"",ESME!$C53&lt;&gt;"", ESME!$E53&lt;&gt;""), mail_eleve, "")</f>
        <v/>
      </c>
      <c r="E50" t="str">
        <f>IF(AND(ESME!$B53&lt;&gt;"",ESME!$C53&lt;&gt;"", ESME!$E53&lt;&gt;""),ESME!A53, "")</f>
        <v/>
      </c>
      <c r="F50" t="str">
        <f>IF(AND(ESME!$B53&lt;&gt;"",ESME!$C53&lt;&gt;"", ESME!$E53&lt;&gt;""), ESME!B53, "")</f>
        <v/>
      </c>
      <c r="G50" t="str">
        <f>IF(AND(ESME!$B53&lt;&gt;"",ESME!$C53&lt;&gt;"", ESME!$E53&lt;&gt;""),ESME!D53, "")</f>
        <v/>
      </c>
      <c r="H50" t="str">
        <f>IF(AND(ESME!$B53&lt;&gt;"",ESME!$C53&lt;&gt;"", ESME!$E53&lt;&gt;""), ESME!E53, "")</f>
        <v/>
      </c>
      <c r="I50" t="str">
        <f>IF(AND(ESME!$B53&lt;&gt;"",ESME!$C53&lt;&gt;"", ESME!$E53&lt;&gt;""), ESME!F53, "")</f>
        <v/>
      </c>
      <c r="J50" t="str">
        <f>IF(AND(ESME!$B53&lt;&gt;"",ESME!$C53&lt;&gt;"", ESME!$E53&lt;&gt;""),ESME!G53, "")</f>
        <v/>
      </c>
      <c r="K50" t="str">
        <f>IF(AND(ESME!$B53&lt;&gt;"",ESME!$C53&lt;&gt;"", ESME!$E53&lt;&gt;""),ESME!C53, "")</f>
        <v/>
      </c>
      <c r="L50" t="str">
        <f>IF(AND(ESME!$B53&lt;&gt;"",ESME!$C53&lt;&gt;"", ESME!$E53&lt;&gt;""),ESME!$F$2, "")</f>
        <v/>
      </c>
      <c r="M50" t="str">
        <f>IF(AND(ESME!$B53&lt;&gt;"",ESME!$C53&lt;&gt;"", ESME!$E53&lt;&gt;""),ESME!I53, "")</f>
        <v/>
      </c>
      <c r="N50" t="str">
        <f>IF(AND(ESME!$B53&lt;&gt;"",ESME!$C53&lt;&gt;"", ESME!$E53&lt;&gt;""),ESME!J53, "")</f>
        <v/>
      </c>
      <c r="O50" t="str">
        <f>IF(AND(ESME!$B53&lt;&gt;"",ESME!$C53&lt;&gt;"", ESME!$E53&lt;&gt;""), ESME!K53, "")</f>
        <v/>
      </c>
      <c r="P50" t="str">
        <f>IF(AND(ESME!$B53&lt;&gt;"",ESME!$C53&lt;&gt;"", ESME!$E53&lt;&gt;""),ESME!M53, "")</f>
        <v/>
      </c>
      <c r="Q50" t="str">
        <f>IF(AND(ESME!$B53&lt;&gt;"",ESME!$C53&lt;&gt;"", ESME!$E53&lt;&gt;""),ESME!$J$5, "")</f>
        <v/>
      </c>
      <c r="R50" t="str">
        <f t="shared" si="0"/>
        <v xml:space="preserve">-- ref: </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9C14F-3E66-46C7-9BC8-90DAABB32D9D}">
  <dimension ref="A1:M11"/>
  <sheetViews>
    <sheetView topLeftCell="B1" workbookViewId="0">
      <selection activeCell="K14" sqref="K14"/>
    </sheetView>
  </sheetViews>
  <sheetFormatPr defaultColWidth="11.42578125" defaultRowHeight="14.45"/>
  <cols>
    <col min="1" max="1" width="87.7109375" style="12" customWidth="1"/>
    <col min="2" max="2" width="10.85546875" style="6"/>
    <col min="3" max="3" width="14.7109375" style="1" customWidth="1"/>
    <col min="4" max="10" width="10.85546875" style="1"/>
    <col min="12" max="12" width="10.85546875" style="1"/>
  </cols>
  <sheetData>
    <row r="1" spans="1:13">
      <c r="A1" s="9" t="s">
        <v>72</v>
      </c>
      <c r="K1" t="s">
        <v>73</v>
      </c>
    </row>
    <row r="2" spans="1:13">
      <c r="A2" s="10" t="s">
        <v>74</v>
      </c>
      <c r="B2" s="6" t="s">
        <v>75</v>
      </c>
      <c r="C2" s="98" t="s">
        <v>76</v>
      </c>
      <c r="D2" s="98"/>
      <c r="E2" s="98"/>
      <c r="F2" s="98"/>
      <c r="G2" s="98"/>
      <c r="H2" s="98"/>
      <c r="I2" s="98"/>
      <c r="J2" s="98"/>
      <c r="K2" t="s">
        <v>40</v>
      </c>
      <c r="L2" s="1" t="s">
        <v>77</v>
      </c>
      <c r="M2" t="s">
        <v>78</v>
      </c>
    </row>
    <row r="3" spans="1:13" ht="15" thickBot="1">
      <c r="A3" s="11" t="s">
        <v>79</v>
      </c>
      <c r="B3" s="6" t="s">
        <v>80</v>
      </c>
      <c r="C3" s="98" t="s">
        <v>81</v>
      </c>
      <c r="D3" s="98"/>
      <c r="E3" s="98"/>
      <c r="F3" s="98"/>
      <c r="G3" s="98"/>
      <c r="H3" s="98"/>
      <c r="I3" s="98"/>
      <c r="J3" s="98"/>
      <c r="K3" t="s">
        <v>82</v>
      </c>
      <c r="L3" s="1" t="s">
        <v>83</v>
      </c>
      <c r="M3" t="s">
        <v>84</v>
      </c>
    </row>
    <row r="4" spans="1:13">
      <c r="A4" s="18" t="s">
        <v>85</v>
      </c>
      <c r="B4" s="6" t="s">
        <v>86</v>
      </c>
      <c r="C4" s="98" t="s">
        <v>87</v>
      </c>
      <c r="D4" s="98"/>
      <c r="E4" s="98"/>
      <c r="F4" s="98"/>
      <c r="G4" s="98"/>
      <c r="H4" s="98"/>
      <c r="I4" s="98"/>
      <c r="J4" s="98"/>
      <c r="K4" t="s">
        <v>88</v>
      </c>
      <c r="L4" s="1" t="s">
        <v>89</v>
      </c>
      <c r="M4" t="s">
        <v>90</v>
      </c>
    </row>
    <row r="5" spans="1:13">
      <c r="B5" s="6" t="s">
        <v>83</v>
      </c>
      <c r="C5" s="98" t="s">
        <v>91</v>
      </c>
      <c r="D5" s="98"/>
      <c r="E5" s="98"/>
      <c r="F5" s="98"/>
      <c r="G5" s="98"/>
      <c r="H5" s="98"/>
      <c r="I5" s="98"/>
      <c r="J5" s="98"/>
      <c r="K5" t="s">
        <v>92</v>
      </c>
      <c r="L5" s="1" t="s">
        <v>93</v>
      </c>
      <c r="M5" t="s">
        <v>94</v>
      </c>
    </row>
    <row r="6" spans="1:13">
      <c r="B6" s="6" t="s">
        <v>95</v>
      </c>
      <c r="C6" s="100" t="s">
        <v>96</v>
      </c>
      <c r="D6" s="100"/>
      <c r="E6" s="100"/>
      <c r="F6" s="100"/>
      <c r="G6" s="100"/>
      <c r="H6" s="100"/>
      <c r="I6" s="100"/>
      <c r="J6" s="100"/>
      <c r="K6" t="s">
        <v>97</v>
      </c>
      <c r="L6" s="3"/>
      <c r="M6" t="s">
        <v>98</v>
      </c>
    </row>
    <row r="7" spans="1:13">
      <c r="B7" s="6" t="s">
        <v>99</v>
      </c>
      <c r="C7" s="99" t="s">
        <v>100</v>
      </c>
      <c r="D7" s="99"/>
      <c r="E7" s="99"/>
      <c r="F7" s="99"/>
      <c r="G7" s="99"/>
      <c r="H7" s="99"/>
      <c r="I7" s="99"/>
      <c r="J7" s="99"/>
      <c r="K7" t="s">
        <v>101</v>
      </c>
      <c r="L7" s="2"/>
    </row>
    <row r="8" spans="1:13">
      <c r="B8" s="3" t="s">
        <v>102</v>
      </c>
      <c r="C8" s="99" t="s">
        <v>103</v>
      </c>
      <c r="D8" s="99"/>
      <c r="E8" s="99"/>
      <c r="F8" s="99"/>
      <c r="G8" s="99"/>
      <c r="H8" s="99"/>
      <c r="I8" s="99"/>
      <c r="J8" s="99"/>
      <c r="K8" t="s">
        <v>104</v>
      </c>
    </row>
    <row r="9" spans="1:13">
      <c r="B9" s="3" t="s">
        <v>105</v>
      </c>
      <c r="C9" s="99" t="s">
        <v>106</v>
      </c>
      <c r="D9" s="99"/>
      <c r="E9" s="99"/>
      <c r="F9" s="99"/>
      <c r="G9" s="99"/>
      <c r="H9" s="99"/>
      <c r="I9" s="99"/>
      <c r="J9" s="99"/>
      <c r="K9" t="s">
        <v>107</v>
      </c>
    </row>
    <row r="10" spans="1:13">
      <c r="B10" s="6" t="s">
        <v>108</v>
      </c>
      <c r="C10" s="99" t="s">
        <v>109</v>
      </c>
      <c r="D10" s="99"/>
      <c r="E10" s="99"/>
      <c r="F10" s="99"/>
      <c r="G10" s="99"/>
      <c r="H10" s="99"/>
      <c r="I10" s="99"/>
      <c r="J10" s="99"/>
      <c r="K10" t="s">
        <v>110</v>
      </c>
    </row>
    <row r="11" spans="1:13">
      <c r="B11" s="6" t="s">
        <v>111</v>
      </c>
      <c r="C11" s="99" t="s">
        <v>112</v>
      </c>
      <c r="D11" s="99"/>
      <c r="E11" s="99"/>
      <c r="F11" s="99"/>
      <c r="G11" s="99"/>
      <c r="H11" s="99"/>
      <c r="I11" s="99"/>
      <c r="J11" s="99"/>
      <c r="K11" t="s">
        <v>45</v>
      </c>
    </row>
  </sheetData>
  <mergeCells count="10">
    <mergeCell ref="C2:J2"/>
    <mergeCell ref="C9:J9"/>
    <mergeCell ref="C10:J10"/>
    <mergeCell ref="C11:J11"/>
    <mergeCell ref="C3:J3"/>
    <mergeCell ref="C4:J4"/>
    <mergeCell ref="C5:J5"/>
    <mergeCell ref="C6:J6"/>
    <mergeCell ref="C7:J7"/>
    <mergeCell ref="C8:J8"/>
  </mergeCells>
  <conditionalFormatting sqref="A1">
    <cfRule type="containsText" dxfId="0" priority="1" operator="containsText" text="Indiquer votre nom/numéro de groupe dans cette case (ex:A1GR2)">
      <formula>NOT(ISERROR(SEARCH("Indiquer votre nom/numéro de groupe dans cette case (ex:A1GR2)",A1)))</formula>
    </cfRule>
  </conditionalFormatting>
  <dataValidations count="1">
    <dataValidation type="custom" allowBlank="1" showErrorMessage="1" errorTitle="Format incorecte" error="Le format ne repond aux critères suivants :_x000a_- Un mail_x000a_- Domaine &quot;@esme.fr&quot;_x000a_Exemple : nicolas.guillet-lhermite@esme.fr" sqref="A4" xr:uid="{8D3C7CAD-6AA3-4036-A5BF-7B1DDF02EABD}">
      <formula1>AND(IFERROR(FIND("@esme.fr",A4),0),COUNTIF(A4,"* *")=0)</formula1>
    </dataValidation>
  </dataValidations>
  <hyperlinks>
    <hyperlink ref="A4" r:id="rId1" xr:uid="{8F8FF131-1865-47E4-A796-E535FF76123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378A16F10C531488FAEA36753D889BB" ma:contentTypeVersion="15" ma:contentTypeDescription="Crée un document." ma:contentTypeScope="" ma:versionID="12c9605818f099577d37e9c124e128e8">
  <xsd:schema xmlns:xsd="http://www.w3.org/2001/XMLSchema" xmlns:xs="http://www.w3.org/2001/XMLSchema" xmlns:p="http://schemas.microsoft.com/office/2006/metadata/properties" xmlns:ns2="fb3a837a-da9f-4711-b37d-ee9a2df9fd62" xmlns:ns3="b4c42a12-2b96-4533-80b9-795918023ac9" targetNamespace="http://schemas.microsoft.com/office/2006/metadata/properties" ma:root="true" ma:fieldsID="208848d1861b6e14c8e2d7a808b9c711" ns2:_="" ns3:_="">
    <xsd:import namespace="fb3a837a-da9f-4711-b37d-ee9a2df9fd62"/>
    <xsd:import namespace="b4c42a12-2b96-4533-80b9-795918023ac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SUIVI"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3a837a-da9f-4711-b37d-ee9a2df9f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2566c1d0-b259-4f88-a4c3-f9928b65ba78"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SUIVI" ma:index="20" nillable="true" ma:displayName="SUIVI" ma:description="Permet de savoir ou en est la commande." ma:format="Dropdown" ma:internalName="SUIVI">
      <xsd:complexType>
        <xsd:complexContent>
          <xsd:extension base="dms:MultiChoiceFillIn">
            <xsd:sequence>
              <xsd:element name="Value" maxOccurs="unbounded" minOccurs="0" nillable="true">
                <xsd:simpleType>
                  <xsd:union memberTypes="dms:Text">
                    <xsd:simpleType>
                      <xsd:restriction base="dms:Choice">
                        <xsd:enumeration value="Validée"/>
                        <xsd:enumeration value="En commande"/>
                        <xsd:enumeration value="Partiellement recue et/ou livrée"/>
                        <xsd:enumeration value="Complètement recue"/>
                        <xsd:enumeration value="Délivrée"/>
                      </xsd:restriction>
                    </xsd:simpleType>
                  </xsd:union>
                </xsd:simpleType>
              </xsd:element>
            </xsd:sequence>
          </xsd:extension>
        </xsd:complexContent>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4c42a12-2b96-4533-80b9-795918023ac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63d5ea8-7e3a-4ffa-aaf2-d2bd5ca7da95}" ma:internalName="TaxCatchAll" ma:showField="CatchAllData" ma:web="b4c42a12-2b96-4533-80b9-795918023ac9">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b4c42a12-2b96-4533-80b9-795918023ac9">
      <UserInfo>
        <DisplayName>Nabil Benyahia</DisplayName>
        <AccountId>19</AccountId>
        <AccountType/>
      </UserInfo>
      <UserInfo>
        <DisplayName>Nathan Boucneau</DisplayName>
        <AccountId>524</AccountId>
        <AccountType/>
      </UserInfo>
      <UserInfo>
        <DisplayName>Nicolas Guillet-Lhermite</DisplayName>
        <AccountId>6</AccountId>
        <AccountType/>
      </UserInfo>
    </SharedWithUsers>
    <SUIVI xmlns="fb3a837a-da9f-4711-b37d-ee9a2df9fd62" xsi:nil="true"/>
    <TaxCatchAll xmlns="b4c42a12-2b96-4533-80b9-795918023ac9" xsi:nil="true"/>
    <lcf76f155ced4ddcb4097134ff3c332f xmlns="fb3a837a-da9f-4711-b37d-ee9a2df9fd6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565069-5F92-4997-969E-C776EAB8DCEF}"/>
</file>

<file path=customXml/itemProps2.xml><?xml version="1.0" encoding="utf-8"?>
<ds:datastoreItem xmlns:ds="http://schemas.openxmlformats.org/officeDocument/2006/customXml" ds:itemID="{AF135AA9-B32A-4441-A2DE-AA4E6EA75CA2}"/>
</file>

<file path=customXml/itemProps3.xml><?xml version="1.0" encoding="utf-8"?>
<ds:datastoreItem xmlns:ds="http://schemas.openxmlformats.org/officeDocument/2006/customXml" ds:itemID="{21DD31F7-769B-44A8-917F-84A7CE0CD2B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MOD_LABO_Demande_de_composants_V24_17112023</dc:title>
  <dc:subject/>
  <dc:creator>GUILLET-LHERMITE</dc:creator>
  <cp:keywords>V3</cp:keywords>
  <dc:description/>
  <cp:lastModifiedBy/>
  <cp:revision/>
  <dcterms:created xsi:type="dcterms:W3CDTF">2021-11-26T16:07:49Z</dcterms:created>
  <dcterms:modified xsi:type="dcterms:W3CDTF">2024-05-02T08:40:39Z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0x0101007378A16F10C531488FAEA36753D889BB</vt:lpwstr>
  </property>
  <property fmtid="{D5CDD505-2E9C-101B-9397-08002B2CF9AE}" pid="3" name="État de validation">
    <vt:lpwstr>En attente</vt:lpwstr>
  </property>
  <property fmtid="{D5CDD505-2E9C-101B-9397-08002B2CF9AE}" pid="4" name="Miseàjours">
    <vt:lpwstr>x</vt:lpwstr>
  </property>
  <property fmtid="{D5CDD505-2E9C-101B-9397-08002B2CF9AE}" pid="5" name="MediaServiceImageTags">
    <vt:lpwstr/>
  </property>
</Properties>
</file>