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/>
  <xr:revisionPtr revIDLastSave="3" documentId="11_BC864FD8E37FCFD6AEB66C814613F7C416E938AA" xr6:coauthVersionLast="47" xr6:coauthVersionMax="47" xr10:uidLastSave="{D5480F25-E195-4D9C-A9EF-ACFCFC9F2794}"/>
  <bookViews>
    <workbookView xWindow="1665" yWindow="3390" windowWidth="28080" windowHeight="15450" activeTab="2" xr2:uid="{00000000-000D-0000-FFFF-FFFF00000000}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  <sheet name="Лист2" sheetId="259" r:id="rId35"/>
    <sheet name="Лист3" sheetId="260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2" l="1"/>
  <c r="B6" i="42" s="1"/>
  <c r="B2" i="42"/>
  <c r="B3" i="42"/>
  <c r="B4" i="42"/>
  <c r="F16" i="42"/>
  <c r="B33" i="42"/>
  <c r="C33" i="42"/>
  <c r="B34" i="42" s="1"/>
  <c r="D1" i="228"/>
  <c r="B7" i="228"/>
  <c r="C7" i="228"/>
  <c r="D7" i="228"/>
  <c r="D8" i="228" s="1"/>
  <c r="E7" i="228"/>
  <c r="F7" i="228"/>
  <c r="G7" i="228"/>
  <c r="H7" i="228"/>
  <c r="I7" i="228"/>
  <c r="J7" i="228"/>
  <c r="K7" i="228"/>
  <c r="L7" i="228"/>
  <c r="M7" i="228"/>
  <c r="B8" i="228"/>
  <c r="C8" i="228"/>
  <c r="D9" i="228"/>
  <c r="B11" i="228"/>
  <c r="C11" i="228"/>
  <c r="D11" i="228"/>
  <c r="B12" i="228"/>
  <c r="D12" i="228"/>
  <c r="B13" i="228"/>
  <c r="B21" i="228"/>
  <c r="C21" i="228"/>
  <c r="J22" i="228" s="1"/>
  <c r="D21" i="228"/>
  <c r="E21" i="228"/>
  <c r="F21" i="228"/>
  <c r="G21" i="228"/>
  <c r="H21" i="228"/>
  <c r="I21" i="228"/>
  <c r="J21" i="228"/>
  <c r="B22" i="228" s="1"/>
  <c r="M11" i="228" s="1"/>
  <c r="K21" i="228"/>
  <c r="L21" i="228"/>
  <c r="M21" i="228"/>
  <c r="N21" i="228"/>
  <c r="O21" i="228"/>
  <c r="P21" i="228"/>
  <c r="Q21" i="228"/>
  <c r="R21" i="228"/>
  <c r="B28" i="228"/>
  <c r="D10" i="228" s="1"/>
  <c r="C28" i="228"/>
  <c r="H8" i="228" s="1"/>
  <c r="D28" i="228"/>
  <c r="E28" i="228"/>
  <c r="M8" i="228" s="1"/>
  <c r="F28" i="228"/>
  <c r="H28" i="228"/>
  <c r="I28" i="228"/>
  <c r="H9" i="228" s="1"/>
  <c r="J28" i="228"/>
  <c r="K28" i="228"/>
  <c r="M9" i="228" s="1"/>
  <c r="M10" i="228" s="1"/>
  <c r="L28" i="228"/>
  <c r="M28" i="228"/>
  <c r="N28" i="228"/>
  <c r="O28" i="228"/>
  <c r="P28" i="228"/>
  <c r="Q28" i="228"/>
  <c r="R28" i="228"/>
  <c r="S28" i="228"/>
  <c r="D1" i="229"/>
  <c r="P3" i="229"/>
  <c r="D6" i="229"/>
  <c r="E6" i="229"/>
  <c r="F6" i="229"/>
  <c r="G6" i="229"/>
  <c r="H6" i="229"/>
  <c r="I6" i="229"/>
  <c r="J6" i="229"/>
  <c r="K6" i="229"/>
  <c r="L6" i="229"/>
  <c r="M6" i="229"/>
  <c r="B7" i="229"/>
  <c r="B11" i="229" s="1"/>
  <c r="C7" i="229"/>
  <c r="D7" i="229"/>
  <c r="E7" i="229"/>
  <c r="F7" i="229"/>
  <c r="G7" i="229"/>
  <c r="H7" i="229"/>
  <c r="I7" i="229"/>
  <c r="J7" i="229"/>
  <c r="K7" i="229"/>
  <c r="L7" i="229"/>
  <c r="M7" i="229"/>
  <c r="Q7" i="229"/>
  <c r="Q8" i="229" s="1"/>
  <c r="B8" i="229"/>
  <c r="B13" i="229" s="1"/>
  <c r="C8" i="229"/>
  <c r="D8" i="229"/>
  <c r="D9" i="229"/>
  <c r="H9" i="229"/>
  <c r="H10" i="229" s="1"/>
  <c r="Q10" i="229"/>
  <c r="C11" i="229"/>
  <c r="D11" i="229"/>
  <c r="B21" i="229"/>
  <c r="C21" i="229"/>
  <c r="J22" i="229" s="1"/>
  <c r="D21" i="229"/>
  <c r="E21" i="229"/>
  <c r="F21" i="229"/>
  <c r="G21" i="229"/>
  <c r="H21" i="229"/>
  <c r="I21" i="229"/>
  <c r="J21" i="229"/>
  <c r="K21" i="229"/>
  <c r="L21" i="229"/>
  <c r="B22" i="229" s="1"/>
  <c r="M11" i="229" s="1"/>
  <c r="M21" i="229"/>
  <c r="N21" i="229"/>
  <c r="O21" i="229"/>
  <c r="P21" i="229"/>
  <c r="Q21" i="229"/>
  <c r="R21" i="229"/>
  <c r="B28" i="229"/>
  <c r="D10" i="229" s="1"/>
  <c r="C28" i="229"/>
  <c r="H8" i="229" s="1"/>
  <c r="D28" i="229"/>
  <c r="E28" i="229"/>
  <c r="M8" i="229" s="1"/>
  <c r="F28" i="229"/>
  <c r="H28" i="229"/>
  <c r="I28" i="229"/>
  <c r="J28" i="229"/>
  <c r="K28" i="229"/>
  <c r="M9" i="229" s="1"/>
  <c r="L28" i="229"/>
  <c r="M28" i="229"/>
  <c r="N28" i="229"/>
  <c r="O28" i="229"/>
  <c r="P28" i="229"/>
  <c r="Q28" i="229"/>
  <c r="R28" i="229"/>
  <c r="S28" i="229"/>
  <c r="D1" i="230"/>
  <c r="P3" i="230"/>
  <c r="D6" i="230"/>
  <c r="E6" i="230"/>
  <c r="F6" i="230"/>
  <c r="G6" i="230"/>
  <c r="H6" i="230"/>
  <c r="I6" i="230"/>
  <c r="J6" i="230"/>
  <c r="K6" i="230"/>
  <c r="L6" i="230"/>
  <c r="M6" i="230"/>
  <c r="B7" i="230"/>
  <c r="B11" i="230" s="1"/>
  <c r="C7" i="230"/>
  <c r="C11" i="230" s="1"/>
  <c r="D7" i="230"/>
  <c r="E7" i="230"/>
  <c r="F7" i="230"/>
  <c r="G7" i="230"/>
  <c r="H7" i="230"/>
  <c r="I7" i="230"/>
  <c r="J7" i="230"/>
  <c r="K7" i="230"/>
  <c r="L7" i="230"/>
  <c r="M7" i="230"/>
  <c r="Q7" i="230"/>
  <c r="Q8" i="230" s="1"/>
  <c r="B8" i="230"/>
  <c r="B13" i="230" s="1"/>
  <c r="C8" i="230"/>
  <c r="D8" i="230"/>
  <c r="H8" i="230"/>
  <c r="M8" i="230"/>
  <c r="D9" i="230"/>
  <c r="D10" i="230"/>
  <c r="Q10" i="230"/>
  <c r="D11" i="230"/>
  <c r="B21" i="230"/>
  <c r="B22" i="230" s="1"/>
  <c r="M11" i="230" s="1"/>
  <c r="C21" i="230"/>
  <c r="D21" i="230"/>
  <c r="E21" i="230"/>
  <c r="J22" i="230" s="1"/>
  <c r="F21" i="230"/>
  <c r="G21" i="230"/>
  <c r="H21" i="230"/>
  <c r="I21" i="230"/>
  <c r="J21" i="230"/>
  <c r="K21" i="230"/>
  <c r="L21" i="230"/>
  <c r="M21" i="230"/>
  <c r="N21" i="230"/>
  <c r="O21" i="230"/>
  <c r="P21" i="230"/>
  <c r="Q21" i="230"/>
  <c r="R21" i="230"/>
  <c r="B28" i="230"/>
  <c r="C28" i="230"/>
  <c r="D28" i="230"/>
  <c r="E28" i="230"/>
  <c r="F28" i="230"/>
  <c r="H28" i="230"/>
  <c r="I28" i="230"/>
  <c r="H9" i="230" s="1"/>
  <c r="H10" i="230" s="1"/>
  <c r="J28" i="230"/>
  <c r="K28" i="230"/>
  <c r="M9" i="230" s="1"/>
  <c r="M10" i="230" s="1"/>
  <c r="L28" i="230"/>
  <c r="M28" i="230"/>
  <c r="N28" i="230"/>
  <c r="O28" i="230"/>
  <c r="P28" i="230"/>
  <c r="Q28" i="230"/>
  <c r="R28" i="230"/>
  <c r="S28" i="230"/>
  <c r="D1" i="231"/>
  <c r="P3" i="231"/>
  <c r="D6" i="231"/>
  <c r="E6" i="231"/>
  <c r="F6" i="231"/>
  <c r="G6" i="231"/>
  <c r="H6" i="231"/>
  <c r="I6" i="231"/>
  <c r="J6" i="231"/>
  <c r="K6" i="231"/>
  <c r="L6" i="231"/>
  <c r="M6" i="231"/>
  <c r="B7" i="231"/>
  <c r="B12" i="231" s="1"/>
  <c r="C7" i="231"/>
  <c r="D7" i="231"/>
  <c r="D8" i="231" s="1"/>
  <c r="E7" i="231"/>
  <c r="F7" i="231"/>
  <c r="G7" i="231"/>
  <c r="H7" i="231"/>
  <c r="I7" i="231"/>
  <c r="J7" i="231"/>
  <c r="K7" i="231"/>
  <c r="L7" i="231"/>
  <c r="M7" i="231"/>
  <c r="Q7" i="231"/>
  <c r="Q8" i="231" s="1"/>
  <c r="B8" i="231"/>
  <c r="C8" i="231"/>
  <c r="C11" i="231" s="1"/>
  <c r="H8" i="231"/>
  <c r="M8" i="231"/>
  <c r="D9" i="231"/>
  <c r="M9" i="231"/>
  <c r="M10" i="231"/>
  <c r="Q10" i="231"/>
  <c r="B11" i="231"/>
  <c r="D11" i="231"/>
  <c r="B21" i="231"/>
  <c r="C21" i="231"/>
  <c r="D21" i="231"/>
  <c r="B22" i="231" s="1"/>
  <c r="M11" i="231" s="1"/>
  <c r="E21" i="231"/>
  <c r="F21" i="231"/>
  <c r="G21" i="231"/>
  <c r="J22" i="231" s="1"/>
  <c r="H21" i="231"/>
  <c r="I21" i="231"/>
  <c r="J21" i="231"/>
  <c r="K21" i="231"/>
  <c r="L21" i="231"/>
  <c r="M21" i="231"/>
  <c r="N21" i="231"/>
  <c r="O21" i="231"/>
  <c r="P21" i="231"/>
  <c r="Q21" i="231"/>
  <c r="R21" i="231"/>
  <c r="B28" i="231"/>
  <c r="D10" i="231" s="1"/>
  <c r="C28" i="231"/>
  <c r="D28" i="231"/>
  <c r="E28" i="231"/>
  <c r="F28" i="231"/>
  <c r="H28" i="231"/>
  <c r="I28" i="231"/>
  <c r="H9" i="231" s="1"/>
  <c r="H10" i="231" s="1"/>
  <c r="J28" i="231"/>
  <c r="K28" i="231"/>
  <c r="L28" i="231"/>
  <c r="M28" i="231"/>
  <c r="N28" i="231"/>
  <c r="O28" i="231"/>
  <c r="P28" i="231"/>
  <c r="Q28" i="231"/>
  <c r="R28" i="231"/>
  <c r="S28" i="231"/>
  <c r="D1" i="232"/>
  <c r="P3" i="232"/>
  <c r="D6" i="232"/>
  <c r="E6" i="232"/>
  <c r="F6" i="232"/>
  <c r="G6" i="232"/>
  <c r="H6" i="232"/>
  <c r="I6" i="232"/>
  <c r="J6" i="232"/>
  <c r="K6" i="232"/>
  <c r="L6" i="232"/>
  <c r="M6" i="232"/>
  <c r="B7" i="232"/>
  <c r="C7" i="232"/>
  <c r="D7" i="232"/>
  <c r="D8" i="232" s="1"/>
  <c r="E7" i="232"/>
  <c r="F7" i="232"/>
  <c r="G7" i="232"/>
  <c r="H7" i="232"/>
  <c r="I7" i="232"/>
  <c r="J7" i="232"/>
  <c r="K7" i="232"/>
  <c r="L7" i="232"/>
  <c r="M7" i="232"/>
  <c r="Q7" i="232"/>
  <c r="B8" i="232"/>
  <c r="C8" i="232"/>
  <c r="C11" i="232" s="1"/>
  <c r="H8" i="232"/>
  <c r="M8" i="232"/>
  <c r="Q8" i="232"/>
  <c r="D9" i="232"/>
  <c r="M9" i="232"/>
  <c r="M10" i="232" s="1"/>
  <c r="Q10" i="232"/>
  <c r="B11" i="232"/>
  <c r="D11" i="232"/>
  <c r="B12" i="232"/>
  <c r="B21" i="232"/>
  <c r="C21" i="232"/>
  <c r="D21" i="232"/>
  <c r="E21" i="232"/>
  <c r="F21" i="232"/>
  <c r="B22" i="232" s="1"/>
  <c r="M11" i="232" s="1"/>
  <c r="G21" i="232"/>
  <c r="H21" i="232"/>
  <c r="I21" i="232"/>
  <c r="J21" i="232"/>
  <c r="K21" i="232"/>
  <c r="L21" i="232"/>
  <c r="M21" i="232"/>
  <c r="N21" i="232"/>
  <c r="O21" i="232"/>
  <c r="P21" i="232"/>
  <c r="Q21" i="232"/>
  <c r="R21" i="232"/>
  <c r="J22" i="232"/>
  <c r="B28" i="232"/>
  <c r="D10" i="232" s="1"/>
  <c r="C28" i="232"/>
  <c r="D28" i="232"/>
  <c r="E28" i="232"/>
  <c r="F28" i="232"/>
  <c r="H28" i="232"/>
  <c r="I28" i="232"/>
  <c r="H9" i="232" s="1"/>
  <c r="H10" i="232" s="1"/>
  <c r="J28" i="232"/>
  <c r="K28" i="232"/>
  <c r="L28" i="232"/>
  <c r="M28" i="232"/>
  <c r="N28" i="232"/>
  <c r="O28" i="232"/>
  <c r="P28" i="232"/>
  <c r="Q28" i="232"/>
  <c r="R28" i="232"/>
  <c r="S28" i="232"/>
  <c r="D1" i="233"/>
  <c r="P3" i="233"/>
  <c r="D6" i="233"/>
  <c r="E6" i="233"/>
  <c r="F6" i="233"/>
  <c r="G6" i="233"/>
  <c r="H6" i="233"/>
  <c r="I6" i="233"/>
  <c r="J6" i="233"/>
  <c r="K6" i="233"/>
  <c r="L6" i="233"/>
  <c r="M6" i="233"/>
  <c r="B7" i="233"/>
  <c r="C7" i="233"/>
  <c r="C11" i="233" s="1"/>
  <c r="D7" i="233"/>
  <c r="D8" i="233" s="1"/>
  <c r="D10" i="233" s="1"/>
  <c r="E7" i="233"/>
  <c r="F7" i="233"/>
  <c r="G7" i="233"/>
  <c r="H7" i="233"/>
  <c r="I7" i="233"/>
  <c r="J7" i="233"/>
  <c r="K7" i="233"/>
  <c r="L7" i="233"/>
  <c r="M7" i="233"/>
  <c r="Q7" i="233"/>
  <c r="B8" i="233"/>
  <c r="B13" i="233" s="1"/>
  <c r="C8" i="233"/>
  <c r="Q8" i="233"/>
  <c r="D9" i="233"/>
  <c r="Q10" i="233"/>
  <c r="D11" i="233"/>
  <c r="B12" i="233"/>
  <c r="D12" i="233" s="1"/>
  <c r="B21" i="233"/>
  <c r="B22" i="233" s="1"/>
  <c r="M11" i="233" s="1"/>
  <c r="C21" i="233"/>
  <c r="D21" i="233"/>
  <c r="E21" i="233"/>
  <c r="F21" i="233"/>
  <c r="G21" i="233"/>
  <c r="H21" i="233"/>
  <c r="I21" i="233"/>
  <c r="J21" i="233"/>
  <c r="K21" i="233"/>
  <c r="L21" i="233"/>
  <c r="M21" i="233"/>
  <c r="N21" i="233"/>
  <c r="O21" i="233"/>
  <c r="P21" i="233"/>
  <c r="Q21" i="233"/>
  <c r="R21" i="233"/>
  <c r="J22" i="233"/>
  <c r="B28" i="233"/>
  <c r="C28" i="233"/>
  <c r="H8" i="233" s="1"/>
  <c r="D28" i="233"/>
  <c r="E28" i="233"/>
  <c r="M8" i="233" s="1"/>
  <c r="F28" i="233"/>
  <c r="H28" i="233"/>
  <c r="I28" i="233"/>
  <c r="H9" i="233" s="1"/>
  <c r="H10" i="233" s="1"/>
  <c r="J28" i="233"/>
  <c r="K28" i="233"/>
  <c r="M9" i="233" s="1"/>
  <c r="L28" i="233"/>
  <c r="M28" i="233"/>
  <c r="N28" i="233"/>
  <c r="O28" i="233"/>
  <c r="P28" i="233"/>
  <c r="Q28" i="233"/>
  <c r="R28" i="233"/>
  <c r="S28" i="233"/>
  <c r="D1" i="234"/>
  <c r="P3" i="234"/>
  <c r="D6" i="234"/>
  <c r="E6" i="234"/>
  <c r="F6" i="234"/>
  <c r="G6" i="234"/>
  <c r="H6" i="234"/>
  <c r="I6" i="234"/>
  <c r="J6" i="234"/>
  <c r="K6" i="234"/>
  <c r="L6" i="234"/>
  <c r="M6" i="234"/>
  <c r="B7" i="234"/>
  <c r="B11" i="234" s="1"/>
  <c r="C7" i="234"/>
  <c r="C11" i="234" s="1"/>
  <c r="D7" i="234"/>
  <c r="E7" i="234"/>
  <c r="F7" i="234"/>
  <c r="G7" i="234"/>
  <c r="H7" i="234"/>
  <c r="I7" i="234"/>
  <c r="J7" i="234"/>
  <c r="K7" i="234"/>
  <c r="L7" i="234"/>
  <c r="M7" i="234"/>
  <c r="Q7" i="234"/>
  <c r="B8" i="234"/>
  <c r="B13" i="234" s="1"/>
  <c r="C8" i="234"/>
  <c r="D8" i="234"/>
  <c r="D10" i="234" s="1"/>
  <c r="Q8" i="234"/>
  <c r="D9" i="234"/>
  <c r="H9" i="234"/>
  <c r="H10" i="234" s="1"/>
  <c r="Q10" i="234"/>
  <c r="D11" i="234"/>
  <c r="B21" i="234"/>
  <c r="C21" i="234"/>
  <c r="J22" i="234" s="1"/>
  <c r="D21" i="234"/>
  <c r="E21" i="234"/>
  <c r="F21" i="234"/>
  <c r="G21" i="234"/>
  <c r="H21" i="234"/>
  <c r="I21" i="234"/>
  <c r="J21" i="234"/>
  <c r="B22" i="234" s="1"/>
  <c r="M11" i="234" s="1"/>
  <c r="K21" i="234"/>
  <c r="L21" i="234"/>
  <c r="M21" i="234"/>
  <c r="N21" i="234"/>
  <c r="O21" i="234"/>
  <c r="P21" i="234"/>
  <c r="Q21" i="234"/>
  <c r="R21" i="234"/>
  <c r="B28" i="234"/>
  <c r="C28" i="234"/>
  <c r="H8" i="234" s="1"/>
  <c r="D28" i="234"/>
  <c r="E28" i="234"/>
  <c r="M8" i="234" s="1"/>
  <c r="F28" i="234"/>
  <c r="H28" i="234"/>
  <c r="I28" i="234"/>
  <c r="J28" i="234"/>
  <c r="K28" i="234"/>
  <c r="M9" i="234" s="1"/>
  <c r="M10" i="234" s="1"/>
  <c r="L28" i="234"/>
  <c r="M28" i="234"/>
  <c r="N28" i="234"/>
  <c r="O28" i="234"/>
  <c r="P28" i="234"/>
  <c r="Q28" i="234"/>
  <c r="R28" i="234"/>
  <c r="S28" i="234"/>
  <c r="D1" i="235"/>
  <c r="P3" i="235"/>
  <c r="D6" i="235"/>
  <c r="E6" i="235"/>
  <c r="F6" i="235"/>
  <c r="G6" i="235"/>
  <c r="H6" i="235"/>
  <c r="I6" i="235"/>
  <c r="J6" i="235"/>
  <c r="K6" i="235"/>
  <c r="L6" i="235"/>
  <c r="M6" i="235"/>
  <c r="B7" i="235"/>
  <c r="B12" i="235" s="1"/>
  <c r="C7" i="235"/>
  <c r="D7" i="235"/>
  <c r="E7" i="235"/>
  <c r="F7" i="235"/>
  <c r="G7" i="235"/>
  <c r="H7" i="235"/>
  <c r="I7" i="235"/>
  <c r="J7" i="235"/>
  <c r="K7" i="235"/>
  <c r="L7" i="235"/>
  <c r="M7" i="235"/>
  <c r="Q7" i="235"/>
  <c r="Q8" i="235" s="1"/>
  <c r="B8" i="235"/>
  <c r="B13" i="235" s="1"/>
  <c r="C8" i="235"/>
  <c r="D8" i="235"/>
  <c r="D9" i="235"/>
  <c r="H9" i="235"/>
  <c r="H10" i="235" s="1"/>
  <c r="D10" i="235"/>
  <c r="Q10" i="235"/>
  <c r="C11" i="235"/>
  <c r="D11" i="235"/>
  <c r="B21" i="235"/>
  <c r="B22" i="235" s="1"/>
  <c r="M11" i="235" s="1"/>
  <c r="C21" i="235"/>
  <c r="J22" i="235" s="1"/>
  <c r="D21" i="235"/>
  <c r="E21" i="235"/>
  <c r="F21" i="235"/>
  <c r="G21" i="235"/>
  <c r="H21" i="235"/>
  <c r="I21" i="235"/>
  <c r="J21" i="235"/>
  <c r="K21" i="235"/>
  <c r="L21" i="235"/>
  <c r="M21" i="235"/>
  <c r="N21" i="235"/>
  <c r="O21" i="235"/>
  <c r="P21" i="235"/>
  <c r="Q21" i="235"/>
  <c r="R21" i="235"/>
  <c r="B28" i="235"/>
  <c r="C28" i="235"/>
  <c r="H8" i="235" s="1"/>
  <c r="D28" i="235"/>
  <c r="E28" i="235"/>
  <c r="M8" i="235" s="1"/>
  <c r="F28" i="235"/>
  <c r="H28" i="235"/>
  <c r="I28" i="235"/>
  <c r="J28" i="235"/>
  <c r="K28" i="235"/>
  <c r="M9" i="235" s="1"/>
  <c r="L28" i="235"/>
  <c r="M28" i="235"/>
  <c r="N28" i="235"/>
  <c r="O28" i="235"/>
  <c r="P28" i="235"/>
  <c r="Q28" i="235"/>
  <c r="R28" i="235"/>
  <c r="S28" i="235"/>
  <c r="D1" i="236"/>
  <c r="P3" i="236"/>
  <c r="D6" i="236"/>
  <c r="E6" i="236"/>
  <c r="F6" i="236"/>
  <c r="G6" i="236"/>
  <c r="H6" i="236"/>
  <c r="I6" i="236"/>
  <c r="J6" i="236"/>
  <c r="K6" i="236"/>
  <c r="L6" i="236"/>
  <c r="M6" i="236"/>
  <c r="B7" i="236"/>
  <c r="B11" i="236" s="1"/>
  <c r="C7" i="236"/>
  <c r="C11" i="236" s="1"/>
  <c r="D7" i="236"/>
  <c r="E7" i="236"/>
  <c r="F7" i="236"/>
  <c r="G7" i="236"/>
  <c r="H7" i="236"/>
  <c r="I7" i="236"/>
  <c r="J7" i="236"/>
  <c r="K7" i="236"/>
  <c r="L7" i="236"/>
  <c r="M7" i="236"/>
  <c r="Q7" i="236"/>
  <c r="Q8" i="236" s="1"/>
  <c r="B8" i="236"/>
  <c r="B13" i="236" s="1"/>
  <c r="C8" i="236"/>
  <c r="D8" i="236"/>
  <c r="H8" i="236"/>
  <c r="M8" i="236"/>
  <c r="D9" i="236"/>
  <c r="Q10" i="236"/>
  <c r="D11" i="236"/>
  <c r="B21" i="236"/>
  <c r="B22" i="236" s="1"/>
  <c r="M11" i="236" s="1"/>
  <c r="C21" i="236"/>
  <c r="D21" i="236"/>
  <c r="E21" i="236"/>
  <c r="J22" i="236" s="1"/>
  <c r="F21" i="236"/>
  <c r="G21" i="236"/>
  <c r="H21" i="236"/>
  <c r="I21" i="236"/>
  <c r="J21" i="236"/>
  <c r="K21" i="236"/>
  <c r="L21" i="236"/>
  <c r="M21" i="236"/>
  <c r="N21" i="236"/>
  <c r="O21" i="236"/>
  <c r="P21" i="236"/>
  <c r="Q21" i="236"/>
  <c r="R21" i="236"/>
  <c r="B28" i="236"/>
  <c r="D10" i="236" s="1"/>
  <c r="C28" i="236"/>
  <c r="D28" i="236"/>
  <c r="E28" i="236"/>
  <c r="F28" i="236"/>
  <c r="H28" i="236"/>
  <c r="I28" i="236"/>
  <c r="H9" i="236" s="1"/>
  <c r="H10" i="236" s="1"/>
  <c r="J28" i="236"/>
  <c r="K28" i="236"/>
  <c r="M9" i="236" s="1"/>
  <c r="M10" i="236" s="1"/>
  <c r="L28" i="236"/>
  <c r="M28" i="236"/>
  <c r="N28" i="236"/>
  <c r="O28" i="236"/>
  <c r="P28" i="236"/>
  <c r="Q28" i="236"/>
  <c r="R28" i="236"/>
  <c r="S28" i="236"/>
  <c r="D1" i="237"/>
  <c r="P3" i="237"/>
  <c r="D6" i="237"/>
  <c r="E6" i="237"/>
  <c r="F6" i="237"/>
  <c r="G6" i="237"/>
  <c r="H6" i="237"/>
  <c r="I6" i="237"/>
  <c r="J6" i="237"/>
  <c r="K6" i="237"/>
  <c r="L6" i="237"/>
  <c r="M6" i="237"/>
  <c r="B7" i="237"/>
  <c r="B12" i="237" s="1"/>
  <c r="C7" i="237"/>
  <c r="D7" i="237"/>
  <c r="D8" i="237" s="1"/>
  <c r="E7" i="237"/>
  <c r="F7" i="237"/>
  <c r="G7" i="237"/>
  <c r="H7" i="237"/>
  <c r="I7" i="237"/>
  <c r="J7" i="237"/>
  <c r="K7" i="237"/>
  <c r="L7" i="237"/>
  <c r="M7" i="237"/>
  <c r="Q7" i="237"/>
  <c r="Q8" i="237" s="1"/>
  <c r="B8" i="237"/>
  <c r="C8" i="237"/>
  <c r="C11" i="237" s="1"/>
  <c r="H8" i="237"/>
  <c r="M8" i="237"/>
  <c r="D9" i="237"/>
  <c r="M9" i="237"/>
  <c r="M10" i="237"/>
  <c r="Q10" i="237"/>
  <c r="B11" i="237"/>
  <c r="D11" i="237"/>
  <c r="B21" i="237"/>
  <c r="C21" i="237"/>
  <c r="D21" i="237"/>
  <c r="B22" i="237" s="1"/>
  <c r="M11" i="237" s="1"/>
  <c r="E21" i="237"/>
  <c r="F21" i="237"/>
  <c r="G21" i="237"/>
  <c r="J22" i="237" s="1"/>
  <c r="H21" i="237"/>
  <c r="I21" i="237"/>
  <c r="J21" i="237"/>
  <c r="K21" i="237"/>
  <c r="L21" i="237"/>
  <c r="M21" i="237"/>
  <c r="N21" i="237"/>
  <c r="O21" i="237"/>
  <c r="P21" i="237"/>
  <c r="Q21" i="237"/>
  <c r="R21" i="237"/>
  <c r="B28" i="237"/>
  <c r="D10" i="237" s="1"/>
  <c r="C28" i="237"/>
  <c r="D28" i="237"/>
  <c r="E28" i="237"/>
  <c r="F28" i="237"/>
  <c r="H28" i="237"/>
  <c r="I28" i="237"/>
  <c r="H9" i="237" s="1"/>
  <c r="H10" i="237" s="1"/>
  <c r="J28" i="237"/>
  <c r="K28" i="237"/>
  <c r="L28" i="237"/>
  <c r="M28" i="237"/>
  <c r="N28" i="237"/>
  <c r="O28" i="237"/>
  <c r="P28" i="237"/>
  <c r="Q28" i="237"/>
  <c r="R28" i="237"/>
  <c r="S28" i="237"/>
  <c r="D1" i="238"/>
  <c r="P3" i="238"/>
  <c r="D6" i="238"/>
  <c r="E6" i="238"/>
  <c r="F6" i="238"/>
  <c r="G6" i="238"/>
  <c r="H6" i="238"/>
  <c r="I6" i="238"/>
  <c r="J6" i="238"/>
  <c r="K6" i="238"/>
  <c r="K7" i="238" s="1"/>
  <c r="L6" i="238"/>
  <c r="M6" i="238"/>
  <c r="B7" i="238"/>
  <c r="C7" i="238"/>
  <c r="C11" i="238" s="1"/>
  <c r="D7" i="238"/>
  <c r="D8" i="238" s="1"/>
  <c r="E7" i="238"/>
  <c r="F7" i="238"/>
  <c r="G7" i="238"/>
  <c r="H7" i="238"/>
  <c r="I7" i="238"/>
  <c r="J7" i="238"/>
  <c r="L7" i="238"/>
  <c r="M7" i="238"/>
  <c r="Q7" i="238"/>
  <c r="B8" i="238"/>
  <c r="C8" i="238"/>
  <c r="H8" i="238"/>
  <c r="M8" i="238"/>
  <c r="Q8" i="238"/>
  <c r="D9" i="238"/>
  <c r="M9" i="238"/>
  <c r="M10" i="238" s="1"/>
  <c r="Q10" i="238"/>
  <c r="B11" i="238"/>
  <c r="D11" i="238"/>
  <c r="B12" i="238"/>
  <c r="B13" i="238"/>
  <c r="D12" i="238" s="1"/>
  <c r="I12" i="238" s="1"/>
  <c r="B21" i="238"/>
  <c r="B22" i="238" s="1"/>
  <c r="M11" i="238" s="1"/>
  <c r="C21" i="238"/>
  <c r="D21" i="238"/>
  <c r="E21" i="238"/>
  <c r="F21" i="238"/>
  <c r="G21" i="238"/>
  <c r="H21" i="238"/>
  <c r="I21" i="238"/>
  <c r="J21" i="238"/>
  <c r="K21" i="238"/>
  <c r="L21" i="238"/>
  <c r="M21" i="238"/>
  <c r="N21" i="238"/>
  <c r="O21" i="238"/>
  <c r="P21" i="238"/>
  <c r="Q21" i="238"/>
  <c r="R21" i="238"/>
  <c r="J22" i="238"/>
  <c r="B28" i="238"/>
  <c r="D10" i="238" s="1"/>
  <c r="C28" i="238"/>
  <c r="D28" i="238"/>
  <c r="E28" i="238"/>
  <c r="F28" i="238"/>
  <c r="H28" i="238"/>
  <c r="I28" i="238"/>
  <c r="H9" i="238" s="1"/>
  <c r="H10" i="238" s="1"/>
  <c r="J28" i="238"/>
  <c r="K28" i="238"/>
  <c r="L28" i="238"/>
  <c r="M28" i="238"/>
  <c r="N28" i="238"/>
  <c r="O28" i="238"/>
  <c r="P28" i="238"/>
  <c r="Q28" i="238"/>
  <c r="R28" i="238"/>
  <c r="S28" i="238"/>
  <c r="D1" i="239"/>
  <c r="O3" i="239"/>
  <c r="P3" i="239"/>
  <c r="D6" i="239"/>
  <c r="E6" i="239"/>
  <c r="F6" i="239"/>
  <c r="G6" i="239"/>
  <c r="H6" i="239"/>
  <c r="I6" i="239"/>
  <c r="J6" i="239"/>
  <c r="K6" i="239"/>
  <c r="L6" i="239"/>
  <c r="M6" i="239"/>
  <c r="B7" i="239"/>
  <c r="B12" i="239" s="1"/>
  <c r="D12" i="239" s="1"/>
  <c r="I12" i="239" s="1"/>
  <c r="C7" i="239"/>
  <c r="D7" i="239"/>
  <c r="E7" i="239"/>
  <c r="F7" i="239"/>
  <c r="G7" i="239"/>
  <c r="H7" i="239"/>
  <c r="I7" i="239"/>
  <c r="J7" i="239"/>
  <c r="K7" i="239"/>
  <c r="L7" i="239"/>
  <c r="M7" i="239"/>
  <c r="Q7" i="239"/>
  <c r="Q8" i="239" s="1"/>
  <c r="B8" i="239"/>
  <c r="C8" i="239"/>
  <c r="D8" i="239"/>
  <c r="M8" i="239"/>
  <c r="D9" i="239"/>
  <c r="Q10" i="239"/>
  <c r="C11" i="239"/>
  <c r="D11" i="239"/>
  <c r="B13" i="239"/>
  <c r="B21" i="239"/>
  <c r="B22" i="239" s="1"/>
  <c r="M11" i="239" s="1"/>
  <c r="C21" i="239"/>
  <c r="D21" i="239"/>
  <c r="E21" i="239"/>
  <c r="J22" i="239" s="1"/>
  <c r="F21" i="239"/>
  <c r="G21" i="239"/>
  <c r="H21" i="239"/>
  <c r="I21" i="239"/>
  <c r="J21" i="239"/>
  <c r="K21" i="239"/>
  <c r="L21" i="239"/>
  <c r="M21" i="239"/>
  <c r="N21" i="239"/>
  <c r="O21" i="239"/>
  <c r="P21" i="239"/>
  <c r="Q21" i="239"/>
  <c r="R21" i="239"/>
  <c r="B28" i="239"/>
  <c r="D10" i="239" s="1"/>
  <c r="C28" i="239"/>
  <c r="H8" i="239" s="1"/>
  <c r="D28" i="239"/>
  <c r="E28" i="239"/>
  <c r="F28" i="239"/>
  <c r="H28" i="239"/>
  <c r="I28" i="239"/>
  <c r="J28" i="239"/>
  <c r="K28" i="239"/>
  <c r="L28" i="239"/>
  <c r="M28" i="239"/>
  <c r="N28" i="239"/>
  <c r="O28" i="239"/>
  <c r="P28" i="239"/>
  <c r="H9" i="239" s="1"/>
  <c r="H10" i="239" s="1"/>
  <c r="Q28" i="239"/>
  <c r="R28" i="239"/>
  <c r="M9" i="239" s="1"/>
  <c r="M10" i="239" s="1"/>
  <c r="S28" i="239"/>
  <c r="D1" i="240"/>
  <c r="O3" i="240"/>
  <c r="P3" i="240"/>
  <c r="M6" i="240"/>
  <c r="B7" i="240"/>
  <c r="C7" i="240"/>
  <c r="C11" i="240" s="1"/>
  <c r="D7" i="240"/>
  <c r="E7" i="240"/>
  <c r="D8" i="240" s="1"/>
  <c r="F7" i="240"/>
  <c r="G7" i="240"/>
  <c r="H7" i="240"/>
  <c r="I7" i="240"/>
  <c r="J7" i="240"/>
  <c r="K7" i="240"/>
  <c r="M7" i="240"/>
  <c r="Q7" i="240"/>
  <c r="B8" i="240"/>
  <c r="C8" i="240"/>
  <c r="H8" i="240"/>
  <c r="M8" i="240"/>
  <c r="Q8" i="240"/>
  <c r="D9" i="240"/>
  <c r="M9" i="240"/>
  <c r="M10" i="240" s="1"/>
  <c r="Q10" i="240"/>
  <c r="B11" i="240"/>
  <c r="D11" i="240"/>
  <c r="B13" i="240"/>
  <c r="B21" i="240"/>
  <c r="C21" i="240"/>
  <c r="D21" i="240"/>
  <c r="B22" i="240" s="1"/>
  <c r="M11" i="240" s="1"/>
  <c r="E21" i="240"/>
  <c r="F21" i="240"/>
  <c r="G21" i="240"/>
  <c r="H21" i="240"/>
  <c r="I21" i="240"/>
  <c r="J21" i="240"/>
  <c r="K21" i="240"/>
  <c r="L21" i="240"/>
  <c r="M21" i="240"/>
  <c r="N21" i="240"/>
  <c r="O21" i="240"/>
  <c r="P21" i="240"/>
  <c r="Q21" i="240"/>
  <c r="R21" i="240"/>
  <c r="J22" i="240"/>
  <c r="B28" i="240"/>
  <c r="D10" i="240" s="1"/>
  <c r="C28" i="240"/>
  <c r="D28" i="240"/>
  <c r="E28" i="240"/>
  <c r="F28" i="240"/>
  <c r="H28" i="240"/>
  <c r="I28" i="240"/>
  <c r="H9" i="240" s="1"/>
  <c r="H10" i="240" s="1"/>
  <c r="J28" i="240"/>
  <c r="K28" i="240"/>
  <c r="L28" i="240"/>
  <c r="M28" i="240"/>
  <c r="N28" i="240"/>
  <c r="O28" i="240"/>
  <c r="P28" i="240"/>
  <c r="Q28" i="240"/>
  <c r="R28" i="240"/>
  <c r="S28" i="240"/>
  <c r="D1" i="241"/>
  <c r="O3" i="241"/>
  <c r="P3" i="241"/>
  <c r="B7" i="241"/>
  <c r="B11" i="241" s="1"/>
  <c r="C7" i="241"/>
  <c r="B12" i="241" s="1"/>
  <c r="D7" i="241"/>
  <c r="E7" i="241"/>
  <c r="F7" i="241"/>
  <c r="G7" i="241"/>
  <c r="H7" i="241"/>
  <c r="I7" i="241"/>
  <c r="J7" i="241"/>
  <c r="K7" i="241"/>
  <c r="L7" i="241"/>
  <c r="M7" i="241"/>
  <c r="Q7" i="241"/>
  <c r="B8" i="241"/>
  <c r="B13" i="241" s="1"/>
  <c r="C8" i="241"/>
  <c r="D8" i="241"/>
  <c r="D10" i="241" s="1"/>
  <c r="H8" i="241"/>
  <c r="Q8" i="241"/>
  <c r="D9" i="241"/>
  <c r="H9" i="241"/>
  <c r="H10" i="241" s="1"/>
  <c r="Q10" i="241"/>
  <c r="C11" i="241"/>
  <c r="D11" i="241"/>
  <c r="B21" i="241"/>
  <c r="C21" i="241"/>
  <c r="D21" i="241"/>
  <c r="E21" i="241"/>
  <c r="J22" i="241" s="1"/>
  <c r="F21" i="241"/>
  <c r="G21" i="241"/>
  <c r="H21" i="241"/>
  <c r="I21" i="241"/>
  <c r="J21" i="241"/>
  <c r="K21" i="241"/>
  <c r="L21" i="241"/>
  <c r="M21" i="241"/>
  <c r="N21" i="241"/>
  <c r="O21" i="241"/>
  <c r="P21" i="241"/>
  <c r="Q21" i="241"/>
  <c r="R21" i="241"/>
  <c r="B22" i="241"/>
  <c r="M11" i="241" s="1"/>
  <c r="B28" i="241"/>
  <c r="C28" i="241"/>
  <c r="D28" i="241"/>
  <c r="E28" i="241"/>
  <c r="M8" i="241" s="1"/>
  <c r="F28" i="241"/>
  <c r="H28" i="241"/>
  <c r="I28" i="241"/>
  <c r="J28" i="241"/>
  <c r="K28" i="241"/>
  <c r="M9" i="241" s="1"/>
  <c r="M10" i="241" s="1"/>
  <c r="L28" i="241"/>
  <c r="M28" i="241"/>
  <c r="N28" i="241"/>
  <c r="O28" i="241"/>
  <c r="P28" i="241"/>
  <c r="Q28" i="241"/>
  <c r="R28" i="241"/>
  <c r="S28" i="241"/>
  <c r="D1" i="242"/>
  <c r="O3" i="242"/>
  <c r="P3" i="242"/>
  <c r="D6" i="242"/>
  <c r="E6" i="242"/>
  <c r="F6" i="242"/>
  <c r="G6" i="242"/>
  <c r="H6" i="242"/>
  <c r="I6" i="242"/>
  <c r="J6" i="242"/>
  <c r="K6" i="242"/>
  <c r="L6" i="242"/>
  <c r="M6" i="242"/>
  <c r="B7" i="242"/>
  <c r="C7" i="242"/>
  <c r="C11" i="242" s="1"/>
  <c r="D7" i="242"/>
  <c r="D8" i="242" s="1"/>
  <c r="E7" i="242"/>
  <c r="F7" i="242"/>
  <c r="G7" i="242"/>
  <c r="H7" i="242"/>
  <c r="I7" i="242"/>
  <c r="J7" i="242"/>
  <c r="K7" i="242"/>
  <c r="L7" i="242"/>
  <c r="M7" i="242"/>
  <c r="Q7" i="242"/>
  <c r="B8" i="242"/>
  <c r="C8" i="242"/>
  <c r="H8" i="242"/>
  <c r="M8" i="242"/>
  <c r="Q8" i="242"/>
  <c r="D9" i="242"/>
  <c r="M9" i="242"/>
  <c r="M10" i="242" s="1"/>
  <c r="Q10" i="242"/>
  <c r="B11" i="242"/>
  <c r="D11" i="242"/>
  <c r="B12" i="242"/>
  <c r="B13" i="242"/>
  <c r="D12" i="242" s="1"/>
  <c r="I12" i="242" s="1"/>
  <c r="B21" i="242"/>
  <c r="B22" i="242" s="1"/>
  <c r="M11" i="242" s="1"/>
  <c r="C21" i="242"/>
  <c r="D21" i="242"/>
  <c r="E21" i="242"/>
  <c r="F21" i="242"/>
  <c r="G21" i="242"/>
  <c r="H21" i="242"/>
  <c r="I21" i="242"/>
  <c r="J21" i="242"/>
  <c r="K21" i="242"/>
  <c r="L21" i="242"/>
  <c r="M21" i="242"/>
  <c r="N21" i="242"/>
  <c r="O21" i="242"/>
  <c r="P21" i="242"/>
  <c r="Q21" i="242"/>
  <c r="R21" i="242"/>
  <c r="J22" i="242"/>
  <c r="B28" i="242"/>
  <c r="D10" i="242" s="1"/>
  <c r="C28" i="242"/>
  <c r="D28" i="242"/>
  <c r="E28" i="242"/>
  <c r="F28" i="242"/>
  <c r="H28" i="242"/>
  <c r="I28" i="242"/>
  <c r="H9" i="242" s="1"/>
  <c r="H10" i="242" s="1"/>
  <c r="J28" i="242"/>
  <c r="K28" i="242"/>
  <c r="L28" i="242"/>
  <c r="M28" i="242"/>
  <c r="N28" i="242"/>
  <c r="O28" i="242"/>
  <c r="P28" i="242"/>
  <c r="Q28" i="242"/>
  <c r="R28" i="242"/>
  <c r="S28" i="242"/>
  <c r="D1" i="243"/>
  <c r="O3" i="243"/>
  <c r="P3" i="243"/>
  <c r="D6" i="243"/>
  <c r="E6" i="243"/>
  <c r="F6" i="243"/>
  <c r="G6" i="243"/>
  <c r="G7" i="243" s="1"/>
  <c r="H6" i="243"/>
  <c r="I6" i="243"/>
  <c r="J6" i="243"/>
  <c r="K6" i="243"/>
  <c r="L6" i="243"/>
  <c r="M6" i="243"/>
  <c r="B7" i="243"/>
  <c r="B12" i="243" s="1"/>
  <c r="D12" i="243" s="1"/>
  <c r="I12" i="243" s="1"/>
  <c r="C7" i="243"/>
  <c r="D7" i="243"/>
  <c r="E7" i="243"/>
  <c r="F7" i="243"/>
  <c r="H7" i="243"/>
  <c r="I7" i="243"/>
  <c r="J7" i="243"/>
  <c r="K7" i="243"/>
  <c r="L7" i="243"/>
  <c r="M7" i="243"/>
  <c r="Q7" i="243"/>
  <c r="Q8" i="243" s="1"/>
  <c r="B8" i="243"/>
  <c r="C8" i="243"/>
  <c r="D8" i="243"/>
  <c r="M8" i="243"/>
  <c r="D9" i="243"/>
  <c r="Q10" i="243"/>
  <c r="C11" i="243"/>
  <c r="D11" i="243"/>
  <c r="B13" i="243"/>
  <c r="B21" i="243"/>
  <c r="B22" i="243" s="1"/>
  <c r="M11" i="243" s="1"/>
  <c r="C21" i="243"/>
  <c r="J22" i="243" s="1"/>
  <c r="D21" i="243"/>
  <c r="E21" i="243"/>
  <c r="F21" i="243"/>
  <c r="G21" i="243"/>
  <c r="H21" i="243"/>
  <c r="I21" i="243"/>
  <c r="J21" i="243"/>
  <c r="K21" i="243"/>
  <c r="L21" i="243"/>
  <c r="M21" i="243"/>
  <c r="N21" i="243"/>
  <c r="O21" i="243"/>
  <c r="P21" i="243"/>
  <c r="Q21" i="243"/>
  <c r="R21" i="243"/>
  <c r="B28" i="243"/>
  <c r="D10" i="243" s="1"/>
  <c r="C28" i="243"/>
  <c r="H8" i="243" s="1"/>
  <c r="D28" i="243"/>
  <c r="E28" i="243"/>
  <c r="F28" i="243"/>
  <c r="H28" i="243"/>
  <c r="I28" i="243"/>
  <c r="J28" i="243"/>
  <c r="K28" i="243"/>
  <c r="L28" i="243"/>
  <c r="M28" i="243"/>
  <c r="N28" i="243"/>
  <c r="O28" i="243"/>
  <c r="P28" i="243"/>
  <c r="H9" i="243" s="1"/>
  <c r="H10" i="243" s="1"/>
  <c r="Q28" i="243"/>
  <c r="R28" i="243"/>
  <c r="M9" i="243" s="1"/>
  <c r="M10" i="243" s="1"/>
  <c r="S28" i="243"/>
  <c r="D1" i="244"/>
  <c r="O3" i="244"/>
  <c r="P3" i="244"/>
  <c r="D6" i="244"/>
  <c r="E6" i="244"/>
  <c r="F6" i="244"/>
  <c r="F7" i="244" s="1"/>
  <c r="G6" i="244"/>
  <c r="H6" i="244"/>
  <c r="I6" i="244"/>
  <c r="J6" i="244"/>
  <c r="K6" i="244"/>
  <c r="L6" i="244"/>
  <c r="M6" i="244"/>
  <c r="B7" i="244"/>
  <c r="C7" i="244"/>
  <c r="C11" i="244" s="1"/>
  <c r="D7" i="244"/>
  <c r="D8" i="244" s="1"/>
  <c r="D10" i="244" s="1"/>
  <c r="E7" i="244"/>
  <c r="G7" i="244"/>
  <c r="H7" i="244"/>
  <c r="I7" i="244"/>
  <c r="J7" i="244"/>
  <c r="K7" i="244"/>
  <c r="L7" i="244"/>
  <c r="M7" i="244"/>
  <c r="Q7" i="244"/>
  <c r="B8" i="244"/>
  <c r="B13" i="244" s="1"/>
  <c r="C8" i="244"/>
  <c r="Q8" i="244"/>
  <c r="D9" i="244"/>
  <c r="Q10" i="244"/>
  <c r="D11" i="244"/>
  <c r="B12" i="244"/>
  <c r="D12" i="244" s="1"/>
  <c r="B21" i="244"/>
  <c r="B22" i="244" s="1"/>
  <c r="M11" i="244" s="1"/>
  <c r="C21" i="244"/>
  <c r="J22" i="244" s="1"/>
  <c r="D21" i="244"/>
  <c r="E21" i="244"/>
  <c r="F21" i="244"/>
  <c r="G21" i="244"/>
  <c r="H21" i="244"/>
  <c r="I21" i="244"/>
  <c r="J21" i="244"/>
  <c r="K21" i="244"/>
  <c r="L21" i="244"/>
  <c r="M21" i="244"/>
  <c r="N21" i="244"/>
  <c r="O21" i="244"/>
  <c r="P21" i="244"/>
  <c r="Q21" i="244"/>
  <c r="R21" i="244"/>
  <c r="B28" i="244"/>
  <c r="C28" i="244"/>
  <c r="H8" i="244" s="1"/>
  <c r="D28" i="244"/>
  <c r="E28" i="244"/>
  <c r="M8" i="244" s="1"/>
  <c r="F28" i="244"/>
  <c r="H28" i="244"/>
  <c r="I28" i="244"/>
  <c r="H9" i="244" s="1"/>
  <c r="H10" i="244" s="1"/>
  <c r="J28" i="244"/>
  <c r="K28" i="244"/>
  <c r="M9" i="244" s="1"/>
  <c r="M10" i="244" s="1"/>
  <c r="L28" i="244"/>
  <c r="M28" i="244"/>
  <c r="N28" i="244"/>
  <c r="O28" i="244"/>
  <c r="P28" i="244"/>
  <c r="Q28" i="244"/>
  <c r="R28" i="244"/>
  <c r="S28" i="244"/>
  <c r="D1" i="245"/>
  <c r="O3" i="245"/>
  <c r="P3" i="245"/>
  <c r="D6" i="245"/>
  <c r="D7" i="245" s="1"/>
  <c r="D8" i="245" s="1"/>
  <c r="E6" i="245"/>
  <c r="F6" i="245"/>
  <c r="G6" i="245"/>
  <c r="H6" i="245"/>
  <c r="I6" i="245"/>
  <c r="I7" i="245" s="1"/>
  <c r="J6" i="245"/>
  <c r="K6" i="245"/>
  <c r="L6" i="245"/>
  <c r="M6" i="245"/>
  <c r="B7" i="245"/>
  <c r="B12" i="245" s="1"/>
  <c r="D12" i="245" s="1"/>
  <c r="I12" i="245" s="1"/>
  <c r="C7" i="245"/>
  <c r="E7" i="245"/>
  <c r="F7" i="245"/>
  <c r="G7" i="245"/>
  <c r="H7" i="245"/>
  <c r="J7" i="245"/>
  <c r="K7" i="245"/>
  <c r="L7" i="245"/>
  <c r="M7" i="245"/>
  <c r="Q7" i="245"/>
  <c r="Q8" i="245" s="1"/>
  <c r="B8" i="245"/>
  <c r="C8" i="245"/>
  <c r="B13" i="245" s="1"/>
  <c r="H8" i="245"/>
  <c r="M8" i="245"/>
  <c r="D9" i="245"/>
  <c r="H9" i="245"/>
  <c r="H10" i="245" s="1"/>
  <c r="Q10" i="245"/>
  <c r="D11" i="245"/>
  <c r="B21" i="245"/>
  <c r="B22" i="245" s="1"/>
  <c r="M11" i="245" s="1"/>
  <c r="C21" i="245"/>
  <c r="J22" i="245" s="1"/>
  <c r="D21" i="245"/>
  <c r="E21" i="245"/>
  <c r="F21" i="245"/>
  <c r="G21" i="245"/>
  <c r="H21" i="245"/>
  <c r="I21" i="245"/>
  <c r="J21" i="245"/>
  <c r="K21" i="245"/>
  <c r="L21" i="245"/>
  <c r="M21" i="245"/>
  <c r="N21" i="245"/>
  <c r="O21" i="245"/>
  <c r="P21" i="245"/>
  <c r="Q21" i="245"/>
  <c r="R21" i="245"/>
  <c r="B28" i="245"/>
  <c r="C28" i="245"/>
  <c r="D28" i="245"/>
  <c r="E28" i="245"/>
  <c r="F28" i="245"/>
  <c r="H28" i="245"/>
  <c r="I28" i="245"/>
  <c r="J28" i="245"/>
  <c r="K28" i="245"/>
  <c r="L28" i="245"/>
  <c r="M28" i="245"/>
  <c r="N28" i="245"/>
  <c r="O28" i="245"/>
  <c r="P28" i="245"/>
  <c r="Q28" i="245"/>
  <c r="R28" i="245"/>
  <c r="M9" i="245" s="1"/>
  <c r="M10" i="245" s="1"/>
  <c r="S28" i="245"/>
  <c r="D1" i="246"/>
  <c r="O3" i="246"/>
  <c r="P3" i="246"/>
  <c r="D6" i="246"/>
  <c r="E6" i="246"/>
  <c r="F6" i="246"/>
  <c r="G6" i="246"/>
  <c r="H6" i="246"/>
  <c r="I6" i="246"/>
  <c r="J6" i="246"/>
  <c r="K6" i="246"/>
  <c r="L6" i="246"/>
  <c r="M6" i="246"/>
  <c r="B7" i="246"/>
  <c r="B11" i="246" s="1"/>
  <c r="C7" i="246"/>
  <c r="B12" i="246" s="1"/>
  <c r="D7" i="246"/>
  <c r="E7" i="246"/>
  <c r="F7" i="246"/>
  <c r="G7" i="246"/>
  <c r="H7" i="246"/>
  <c r="I7" i="246"/>
  <c r="J7" i="246"/>
  <c r="K7" i="246"/>
  <c r="L7" i="246"/>
  <c r="M7" i="246"/>
  <c r="Q7" i="246"/>
  <c r="B8" i="246"/>
  <c r="B13" i="246" s="1"/>
  <c r="C8" i="246"/>
  <c r="D8" i="246"/>
  <c r="D10" i="246" s="1"/>
  <c r="Q8" i="246"/>
  <c r="D9" i="246"/>
  <c r="H9" i="246"/>
  <c r="H10" i="246" s="1"/>
  <c r="Q10" i="246"/>
  <c r="D11" i="246"/>
  <c r="B21" i="246"/>
  <c r="C21" i="246"/>
  <c r="J22" i="246" s="1"/>
  <c r="D21" i="246"/>
  <c r="E21" i="246"/>
  <c r="F21" i="246"/>
  <c r="G21" i="246"/>
  <c r="H21" i="246"/>
  <c r="I21" i="246"/>
  <c r="J21" i="246"/>
  <c r="B22" i="246" s="1"/>
  <c r="M11" i="246" s="1"/>
  <c r="K21" i="246"/>
  <c r="L21" i="246"/>
  <c r="M21" i="246"/>
  <c r="N21" i="246"/>
  <c r="O21" i="246"/>
  <c r="P21" i="246"/>
  <c r="Q21" i="246"/>
  <c r="R21" i="246"/>
  <c r="B28" i="246"/>
  <c r="C28" i="246"/>
  <c r="H8" i="246" s="1"/>
  <c r="D28" i="246"/>
  <c r="E28" i="246"/>
  <c r="M8" i="246" s="1"/>
  <c r="F28" i="246"/>
  <c r="H28" i="246"/>
  <c r="I28" i="246"/>
  <c r="J28" i="246"/>
  <c r="K28" i="246"/>
  <c r="M9" i="246" s="1"/>
  <c r="M10" i="246" s="1"/>
  <c r="L28" i="246"/>
  <c r="M28" i="246"/>
  <c r="N28" i="246"/>
  <c r="O28" i="246"/>
  <c r="P28" i="246"/>
  <c r="Q28" i="246"/>
  <c r="R28" i="246"/>
  <c r="S28" i="246"/>
  <c r="D1" i="247"/>
  <c r="O3" i="247"/>
  <c r="P3" i="247"/>
  <c r="D6" i="247"/>
  <c r="E6" i="247"/>
  <c r="F6" i="247"/>
  <c r="G6" i="247"/>
  <c r="H6" i="247"/>
  <c r="I6" i="247"/>
  <c r="I7" i="247" s="1"/>
  <c r="J6" i="247"/>
  <c r="K6" i="247"/>
  <c r="K7" i="247" s="1"/>
  <c r="L6" i="247"/>
  <c r="M6" i="247"/>
  <c r="B7" i="247"/>
  <c r="B12" i="247" s="1"/>
  <c r="D12" i="247" s="1"/>
  <c r="I12" i="247" s="1"/>
  <c r="C7" i="247"/>
  <c r="C11" i="247" s="1"/>
  <c r="D7" i="247"/>
  <c r="D8" i="247" s="1"/>
  <c r="D10" i="247" s="1"/>
  <c r="E7" i="247"/>
  <c r="F7" i="247"/>
  <c r="G7" i="247"/>
  <c r="H7" i="247"/>
  <c r="J7" i="247"/>
  <c r="L7" i="247"/>
  <c r="M7" i="247"/>
  <c r="Q7" i="247"/>
  <c r="Q8" i="247" s="1"/>
  <c r="B8" i="247"/>
  <c r="C8" i="247"/>
  <c r="H8" i="247"/>
  <c r="M8" i="247"/>
  <c r="D9" i="247"/>
  <c r="M9" i="247"/>
  <c r="M10" i="247" s="1"/>
  <c r="Q10" i="247"/>
  <c r="B11" i="247"/>
  <c r="D11" i="247"/>
  <c r="B13" i="247"/>
  <c r="B21" i="247"/>
  <c r="B22" i="247" s="1"/>
  <c r="M11" i="247" s="1"/>
  <c r="C21" i="247"/>
  <c r="D21" i="247"/>
  <c r="E21" i="247"/>
  <c r="F21" i="247"/>
  <c r="G21" i="247"/>
  <c r="H21" i="247"/>
  <c r="I21" i="247"/>
  <c r="J21" i="247"/>
  <c r="K21" i="247"/>
  <c r="J22" i="247" s="1"/>
  <c r="L21" i="247"/>
  <c r="M21" i="247"/>
  <c r="N21" i="247"/>
  <c r="O21" i="247"/>
  <c r="P21" i="247"/>
  <c r="Q21" i="247"/>
  <c r="R21" i="247"/>
  <c r="B28" i="247"/>
  <c r="C28" i="247"/>
  <c r="D28" i="247"/>
  <c r="E28" i="247"/>
  <c r="F28" i="247"/>
  <c r="H28" i="247"/>
  <c r="I28" i="247"/>
  <c r="H9" i="247" s="1"/>
  <c r="H10" i="247" s="1"/>
  <c r="J28" i="247"/>
  <c r="K28" i="247"/>
  <c r="L28" i="247"/>
  <c r="M28" i="247"/>
  <c r="N28" i="247"/>
  <c r="O28" i="247"/>
  <c r="P28" i="247"/>
  <c r="Q28" i="247"/>
  <c r="R28" i="247"/>
  <c r="S28" i="247"/>
  <c r="D1" i="248"/>
  <c r="O3" i="248"/>
  <c r="P3" i="248"/>
  <c r="D6" i="248"/>
  <c r="E6" i="248"/>
  <c r="F6" i="248"/>
  <c r="G6" i="248"/>
  <c r="H6" i="248"/>
  <c r="I6" i="248"/>
  <c r="J6" i="248"/>
  <c r="K6" i="248"/>
  <c r="L6" i="248"/>
  <c r="L7" i="248" s="1"/>
  <c r="M6" i="248"/>
  <c r="B7" i="248"/>
  <c r="B11" i="248" s="1"/>
  <c r="C7" i="248"/>
  <c r="D7" i="248"/>
  <c r="E7" i="248"/>
  <c r="D8" i="248" s="1"/>
  <c r="D10" i="248" s="1"/>
  <c r="F7" i="248"/>
  <c r="G7" i="248"/>
  <c r="H7" i="248"/>
  <c r="I7" i="248"/>
  <c r="J7" i="248"/>
  <c r="K7" i="248"/>
  <c r="M7" i="248"/>
  <c r="Q7" i="248"/>
  <c r="Q8" i="248" s="1"/>
  <c r="B8" i="248"/>
  <c r="B13" i="248" s="1"/>
  <c r="C8" i="248"/>
  <c r="D9" i="248"/>
  <c r="H9" i="248"/>
  <c r="H10" i="248" s="1"/>
  <c r="Q10" i="248"/>
  <c r="C11" i="248"/>
  <c r="D11" i="248"/>
  <c r="B21" i="248"/>
  <c r="B22" i="248" s="1"/>
  <c r="M11" i="248" s="1"/>
  <c r="C21" i="248"/>
  <c r="J22" i="248" s="1"/>
  <c r="D21" i="248"/>
  <c r="E21" i="248"/>
  <c r="F21" i="248"/>
  <c r="G21" i="248"/>
  <c r="H21" i="248"/>
  <c r="I21" i="248"/>
  <c r="J21" i="248"/>
  <c r="K21" i="248"/>
  <c r="L21" i="248"/>
  <c r="M21" i="248"/>
  <c r="N21" i="248"/>
  <c r="O21" i="248"/>
  <c r="P21" i="248"/>
  <c r="Q21" i="248"/>
  <c r="R21" i="248"/>
  <c r="B28" i="248"/>
  <c r="C28" i="248"/>
  <c r="H8" i="248" s="1"/>
  <c r="D28" i="248"/>
  <c r="E28" i="248"/>
  <c r="M8" i="248" s="1"/>
  <c r="F28" i="248"/>
  <c r="H28" i="248"/>
  <c r="I28" i="248"/>
  <c r="J28" i="248"/>
  <c r="K28" i="248"/>
  <c r="M9" i="248" s="1"/>
  <c r="L28" i="248"/>
  <c r="M28" i="248"/>
  <c r="N28" i="248"/>
  <c r="O28" i="248"/>
  <c r="P28" i="248"/>
  <c r="Q28" i="248"/>
  <c r="R28" i="248"/>
  <c r="S28" i="248"/>
  <c r="D1" i="249"/>
  <c r="O3" i="249"/>
  <c r="P3" i="249"/>
  <c r="D6" i="249"/>
  <c r="E6" i="249"/>
  <c r="F6" i="249"/>
  <c r="F7" i="249" s="1"/>
  <c r="G6" i="249"/>
  <c r="H6" i="249"/>
  <c r="I6" i="249"/>
  <c r="J6" i="249"/>
  <c r="K6" i="249"/>
  <c r="L6" i="249"/>
  <c r="M6" i="249"/>
  <c r="M7" i="249" s="1"/>
  <c r="B7" i="249"/>
  <c r="B11" i="249" s="1"/>
  <c r="C7" i="249"/>
  <c r="C11" i="249" s="1"/>
  <c r="D7" i="249"/>
  <c r="D8" i="249" s="1"/>
  <c r="E7" i="249"/>
  <c r="G7" i="249"/>
  <c r="H7" i="249"/>
  <c r="I7" i="249"/>
  <c r="J7" i="249"/>
  <c r="K7" i="249"/>
  <c r="L7" i="249"/>
  <c r="Q7" i="249"/>
  <c r="Q8" i="249" s="1"/>
  <c r="B8" i="249"/>
  <c r="C8" i="249"/>
  <c r="H8" i="249"/>
  <c r="D9" i="249"/>
  <c r="M9" i="249"/>
  <c r="Q10" i="249"/>
  <c r="D11" i="249"/>
  <c r="B13" i="249"/>
  <c r="B21" i="249"/>
  <c r="C21" i="249"/>
  <c r="J22" i="249" s="1"/>
  <c r="D21" i="249"/>
  <c r="B22" i="249" s="1"/>
  <c r="M11" i="249" s="1"/>
  <c r="E21" i="249"/>
  <c r="F21" i="249"/>
  <c r="G21" i="249"/>
  <c r="H21" i="249"/>
  <c r="I21" i="249"/>
  <c r="J21" i="249"/>
  <c r="K21" i="249"/>
  <c r="L21" i="249"/>
  <c r="M21" i="249"/>
  <c r="N21" i="249"/>
  <c r="O21" i="249"/>
  <c r="P21" i="249"/>
  <c r="Q21" i="249"/>
  <c r="R21" i="249"/>
  <c r="B28" i="249"/>
  <c r="D10" i="249" s="1"/>
  <c r="C28" i="249"/>
  <c r="D28" i="249"/>
  <c r="E28" i="249"/>
  <c r="M8" i="249" s="1"/>
  <c r="F28" i="249"/>
  <c r="H28" i="249"/>
  <c r="I28" i="249"/>
  <c r="H9" i="249" s="1"/>
  <c r="H10" i="249" s="1"/>
  <c r="J28" i="249"/>
  <c r="K28" i="249"/>
  <c r="L28" i="249"/>
  <c r="M28" i="249"/>
  <c r="N28" i="249"/>
  <c r="O28" i="249"/>
  <c r="P28" i="249"/>
  <c r="Q28" i="249"/>
  <c r="R28" i="249"/>
  <c r="S28" i="249"/>
  <c r="D1" i="250"/>
  <c r="O3" i="250"/>
  <c r="O4" i="250"/>
  <c r="D6" i="250"/>
  <c r="E6" i="250"/>
  <c r="F6" i="250"/>
  <c r="G6" i="250"/>
  <c r="H6" i="250"/>
  <c r="I6" i="250"/>
  <c r="J6" i="250"/>
  <c r="K6" i="250"/>
  <c r="L6" i="250"/>
  <c r="M6" i="250"/>
  <c r="B7" i="250"/>
  <c r="B11" i="250" s="1"/>
  <c r="C7" i="250"/>
  <c r="C11" i="250" s="1"/>
  <c r="D7" i="250"/>
  <c r="E7" i="250"/>
  <c r="D8" i="250" s="1"/>
  <c r="F7" i="250"/>
  <c r="G7" i="250"/>
  <c r="H7" i="250"/>
  <c r="I7" i="250"/>
  <c r="J7" i="250"/>
  <c r="K7" i="250"/>
  <c r="L7" i="250"/>
  <c r="M7" i="250"/>
  <c r="Q7" i="250"/>
  <c r="Q8" i="250" s="1"/>
  <c r="B8" i="250"/>
  <c r="B13" i="250" s="1"/>
  <c r="C8" i="250"/>
  <c r="H8" i="250"/>
  <c r="M8" i="250"/>
  <c r="D9" i="250"/>
  <c r="Q10" i="250"/>
  <c r="D11" i="250"/>
  <c r="B21" i="250"/>
  <c r="B22" i="250" s="1"/>
  <c r="M11" i="250" s="1"/>
  <c r="C21" i="250"/>
  <c r="D21" i="250"/>
  <c r="E21" i="250"/>
  <c r="J22" i="250" s="1"/>
  <c r="F21" i="250"/>
  <c r="G21" i="250"/>
  <c r="H21" i="250"/>
  <c r="I21" i="250"/>
  <c r="J21" i="250"/>
  <c r="K21" i="250"/>
  <c r="L21" i="250"/>
  <c r="M21" i="250"/>
  <c r="N21" i="250"/>
  <c r="O21" i="250"/>
  <c r="P21" i="250"/>
  <c r="Q21" i="250"/>
  <c r="R21" i="250"/>
  <c r="B28" i="250"/>
  <c r="C28" i="250"/>
  <c r="D28" i="250"/>
  <c r="E28" i="250"/>
  <c r="F28" i="250"/>
  <c r="H28" i="250"/>
  <c r="I28" i="250"/>
  <c r="H9" i="250" s="1"/>
  <c r="H10" i="250" s="1"/>
  <c r="J28" i="250"/>
  <c r="K28" i="250"/>
  <c r="M9" i="250" s="1"/>
  <c r="M10" i="250" s="1"/>
  <c r="L28" i="250"/>
  <c r="M28" i="250"/>
  <c r="N28" i="250"/>
  <c r="O28" i="250"/>
  <c r="P28" i="250"/>
  <c r="Q28" i="250"/>
  <c r="R28" i="250"/>
  <c r="S28" i="250"/>
  <c r="D1" i="251"/>
  <c r="O3" i="251"/>
  <c r="O4" i="251"/>
  <c r="D6" i="251"/>
  <c r="E6" i="251"/>
  <c r="F6" i="251"/>
  <c r="G6" i="251"/>
  <c r="H6" i="251"/>
  <c r="H7" i="251" s="1"/>
  <c r="I6" i="251"/>
  <c r="J6" i="251"/>
  <c r="K6" i="251"/>
  <c r="L6" i="251"/>
  <c r="M6" i="251"/>
  <c r="M7" i="251" s="1"/>
  <c r="B7" i="251"/>
  <c r="C7" i="251"/>
  <c r="C11" i="251" s="1"/>
  <c r="D7" i="251"/>
  <c r="D8" i="251" s="1"/>
  <c r="E7" i="251"/>
  <c r="F7" i="251"/>
  <c r="G7" i="251"/>
  <c r="I7" i="251"/>
  <c r="J7" i="251"/>
  <c r="K7" i="251"/>
  <c r="L7" i="251"/>
  <c r="Q7" i="251"/>
  <c r="B8" i="251"/>
  <c r="B11" i="251" s="1"/>
  <c r="C8" i="251"/>
  <c r="Q8" i="251"/>
  <c r="D9" i="251"/>
  <c r="Q10" i="251"/>
  <c r="D11" i="251"/>
  <c r="B21" i="251"/>
  <c r="C21" i="251"/>
  <c r="J22" i="251" s="1"/>
  <c r="D21" i="251"/>
  <c r="E21" i="251"/>
  <c r="F21" i="251"/>
  <c r="B22" i="251" s="1"/>
  <c r="M11" i="251" s="1"/>
  <c r="G21" i="251"/>
  <c r="H21" i="251"/>
  <c r="I21" i="251"/>
  <c r="J21" i="251"/>
  <c r="K21" i="251"/>
  <c r="L21" i="251"/>
  <c r="M21" i="251"/>
  <c r="N21" i="251"/>
  <c r="O21" i="251"/>
  <c r="P21" i="251"/>
  <c r="Q21" i="251"/>
  <c r="R21" i="251"/>
  <c r="B28" i="251"/>
  <c r="D10" i="251" s="1"/>
  <c r="C28" i="251"/>
  <c r="H8" i="251" s="1"/>
  <c r="D28" i="251"/>
  <c r="E28" i="251"/>
  <c r="M8" i="251" s="1"/>
  <c r="F28" i="251"/>
  <c r="H28" i="251"/>
  <c r="I28" i="251"/>
  <c r="H9" i="251" s="1"/>
  <c r="J28" i="251"/>
  <c r="K28" i="251"/>
  <c r="M9" i="251" s="1"/>
  <c r="L28" i="251"/>
  <c r="M28" i="251"/>
  <c r="N28" i="251"/>
  <c r="O28" i="251"/>
  <c r="P28" i="251"/>
  <c r="Q28" i="251"/>
  <c r="R28" i="251"/>
  <c r="S28" i="251"/>
  <c r="D1" i="252"/>
  <c r="O3" i="252"/>
  <c r="O4" i="252"/>
  <c r="D6" i="252"/>
  <c r="D7" i="252" s="1"/>
  <c r="D8" i="252" s="1"/>
  <c r="E6" i="252"/>
  <c r="F6" i="252"/>
  <c r="G6" i="252"/>
  <c r="H6" i="252"/>
  <c r="I6" i="252"/>
  <c r="I7" i="252" s="1"/>
  <c r="J6" i="252"/>
  <c r="K6" i="252"/>
  <c r="L6" i="252"/>
  <c r="M6" i="252"/>
  <c r="B7" i="252"/>
  <c r="B12" i="252" s="1"/>
  <c r="C7" i="252"/>
  <c r="E7" i="252"/>
  <c r="F7" i="252"/>
  <c r="G7" i="252"/>
  <c r="H7" i="252"/>
  <c r="J7" i="252"/>
  <c r="K7" i="252"/>
  <c r="L7" i="252"/>
  <c r="M7" i="252"/>
  <c r="Q7" i="252"/>
  <c r="Q8" i="252" s="1"/>
  <c r="B8" i="252"/>
  <c r="C8" i="252"/>
  <c r="C11" i="252" s="1"/>
  <c r="H8" i="252"/>
  <c r="M8" i="252"/>
  <c r="D9" i="252"/>
  <c r="M9" i="252"/>
  <c r="M10" i="252"/>
  <c r="Q10" i="252"/>
  <c r="B11" i="252"/>
  <c r="D11" i="252"/>
  <c r="B21" i="252"/>
  <c r="C21" i="252"/>
  <c r="D21" i="252"/>
  <c r="B22" i="252" s="1"/>
  <c r="M11" i="252" s="1"/>
  <c r="E21" i="252"/>
  <c r="F21" i="252"/>
  <c r="G21" i="252"/>
  <c r="J22" i="252" s="1"/>
  <c r="H21" i="252"/>
  <c r="I21" i="252"/>
  <c r="J21" i="252"/>
  <c r="K21" i="252"/>
  <c r="L21" i="252"/>
  <c r="M21" i="252"/>
  <c r="N21" i="252"/>
  <c r="O21" i="252"/>
  <c r="P21" i="252"/>
  <c r="Q21" i="252"/>
  <c r="R21" i="252"/>
  <c r="B28" i="252"/>
  <c r="D10" i="252" s="1"/>
  <c r="C28" i="252"/>
  <c r="D28" i="252"/>
  <c r="E28" i="252"/>
  <c r="F28" i="252"/>
  <c r="H28" i="252"/>
  <c r="I28" i="252"/>
  <c r="H9" i="252" s="1"/>
  <c r="H10" i="252" s="1"/>
  <c r="J28" i="252"/>
  <c r="K28" i="252"/>
  <c r="L28" i="252"/>
  <c r="M28" i="252"/>
  <c r="N28" i="252"/>
  <c r="O28" i="252"/>
  <c r="P28" i="252"/>
  <c r="Q28" i="252"/>
  <c r="R28" i="252"/>
  <c r="S28" i="252"/>
  <c r="D1" i="253"/>
  <c r="O3" i="253"/>
  <c r="O4" i="253"/>
  <c r="D6" i="253"/>
  <c r="E6" i="253"/>
  <c r="F6" i="253"/>
  <c r="G6" i="253"/>
  <c r="H6" i="253"/>
  <c r="I6" i="253"/>
  <c r="J6" i="253"/>
  <c r="K6" i="253"/>
  <c r="L6" i="253"/>
  <c r="M6" i="253"/>
  <c r="B7" i="253"/>
  <c r="B11" i="253" s="1"/>
  <c r="C7" i="253"/>
  <c r="B12" i="253" s="1"/>
  <c r="D7" i="253"/>
  <c r="E7" i="253"/>
  <c r="D8" i="253" s="1"/>
  <c r="D10" i="253" s="1"/>
  <c r="F7" i="253"/>
  <c r="G7" i="253"/>
  <c r="H7" i="253"/>
  <c r="I7" i="253"/>
  <c r="J7" i="253"/>
  <c r="K7" i="253"/>
  <c r="L7" i="253"/>
  <c r="M7" i="253"/>
  <c r="Q7" i="253"/>
  <c r="B8" i="253"/>
  <c r="B13" i="253" s="1"/>
  <c r="C8" i="253"/>
  <c r="H8" i="253"/>
  <c r="Q8" i="253"/>
  <c r="D9" i="253"/>
  <c r="H9" i="253"/>
  <c r="H10" i="253" s="1"/>
  <c r="Q10" i="253"/>
  <c r="C11" i="253"/>
  <c r="D11" i="253"/>
  <c r="B21" i="253"/>
  <c r="C21" i="253"/>
  <c r="D21" i="253"/>
  <c r="E21" i="253"/>
  <c r="F21" i="253"/>
  <c r="G21" i="253"/>
  <c r="J22" i="253" s="1"/>
  <c r="H21" i="253"/>
  <c r="I21" i="253"/>
  <c r="J21" i="253"/>
  <c r="K21" i="253"/>
  <c r="L21" i="253"/>
  <c r="M21" i="253"/>
  <c r="N21" i="253"/>
  <c r="O21" i="253"/>
  <c r="P21" i="253"/>
  <c r="Q21" i="253"/>
  <c r="R21" i="253"/>
  <c r="B22" i="253"/>
  <c r="M11" i="253" s="1"/>
  <c r="B28" i="253"/>
  <c r="C28" i="253"/>
  <c r="D28" i="253"/>
  <c r="E28" i="253"/>
  <c r="M8" i="253" s="1"/>
  <c r="F28" i="253"/>
  <c r="H28" i="253"/>
  <c r="I28" i="253"/>
  <c r="J28" i="253"/>
  <c r="K28" i="253"/>
  <c r="M9" i="253" s="1"/>
  <c r="L28" i="253"/>
  <c r="M28" i="253"/>
  <c r="N28" i="253"/>
  <c r="O28" i="253"/>
  <c r="P28" i="253"/>
  <c r="Q28" i="253"/>
  <c r="R28" i="253"/>
  <c r="S28" i="253"/>
  <c r="D1" i="254"/>
  <c r="O3" i="254"/>
  <c r="O4" i="254"/>
  <c r="D6" i="254"/>
  <c r="E6" i="254"/>
  <c r="F6" i="254"/>
  <c r="F7" i="254" s="1"/>
  <c r="G6" i="254"/>
  <c r="H6" i="254"/>
  <c r="I6" i="254"/>
  <c r="I7" i="254" s="1"/>
  <c r="J6" i="254"/>
  <c r="K6" i="254"/>
  <c r="L6" i="254"/>
  <c r="M6" i="254"/>
  <c r="B7" i="254"/>
  <c r="C7" i="254"/>
  <c r="C11" i="254" s="1"/>
  <c r="D7" i="254"/>
  <c r="D8" i="254" s="1"/>
  <c r="E7" i="254"/>
  <c r="G7" i="254"/>
  <c r="H7" i="254"/>
  <c r="J7" i="254"/>
  <c r="K7" i="254"/>
  <c r="L7" i="254"/>
  <c r="M7" i="254"/>
  <c r="Q7" i="254"/>
  <c r="B8" i="254"/>
  <c r="C8" i="254"/>
  <c r="H8" i="254"/>
  <c r="M8" i="254"/>
  <c r="Q8" i="254"/>
  <c r="D9" i="254"/>
  <c r="M9" i="254"/>
  <c r="M10" i="254" s="1"/>
  <c r="Q10" i="254"/>
  <c r="B11" i="254"/>
  <c r="D11" i="254"/>
  <c r="B12" i="254"/>
  <c r="B13" i="254"/>
  <c r="D12" i="254" s="1"/>
  <c r="B21" i="254"/>
  <c r="C21" i="254"/>
  <c r="D21" i="254"/>
  <c r="B22" i="254" s="1"/>
  <c r="M11" i="254" s="1"/>
  <c r="E21" i="254"/>
  <c r="F21" i="254"/>
  <c r="G21" i="254"/>
  <c r="H21" i="254"/>
  <c r="I21" i="254"/>
  <c r="J21" i="254"/>
  <c r="K21" i="254"/>
  <c r="L21" i="254"/>
  <c r="M21" i="254"/>
  <c r="N21" i="254"/>
  <c r="O21" i="254"/>
  <c r="P21" i="254"/>
  <c r="Q21" i="254"/>
  <c r="R21" i="254"/>
  <c r="J22" i="254"/>
  <c r="B28" i="254"/>
  <c r="D10" i="254" s="1"/>
  <c r="C28" i="254"/>
  <c r="D28" i="254"/>
  <c r="E28" i="254"/>
  <c r="F28" i="254"/>
  <c r="H28" i="254"/>
  <c r="I28" i="254"/>
  <c r="H9" i="254" s="1"/>
  <c r="H10" i="254" s="1"/>
  <c r="J28" i="254"/>
  <c r="K28" i="254"/>
  <c r="L28" i="254"/>
  <c r="M28" i="254"/>
  <c r="N28" i="254"/>
  <c r="O28" i="254"/>
  <c r="P28" i="254"/>
  <c r="Q28" i="254"/>
  <c r="R28" i="254"/>
  <c r="S28" i="254"/>
  <c r="D1" i="255"/>
  <c r="O3" i="255"/>
  <c r="O4" i="255"/>
  <c r="D6" i="255"/>
  <c r="E6" i="255"/>
  <c r="F6" i="255"/>
  <c r="G6" i="255"/>
  <c r="G7" i="255" s="1"/>
  <c r="H6" i="255"/>
  <c r="I6" i="255"/>
  <c r="J6" i="255"/>
  <c r="K6" i="255"/>
  <c r="L6" i="255"/>
  <c r="M6" i="255"/>
  <c r="B7" i="255"/>
  <c r="B11" i="255" s="1"/>
  <c r="C7" i="255"/>
  <c r="D7" i="255"/>
  <c r="E7" i="255"/>
  <c r="F7" i="255"/>
  <c r="H7" i="255"/>
  <c r="I7" i="255"/>
  <c r="J7" i="255"/>
  <c r="K7" i="255"/>
  <c r="L7" i="255"/>
  <c r="M7" i="255"/>
  <c r="Q7" i="255"/>
  <c r="B8" i="255"/>
  <c r="C8" i="255"/>
  <c r="B13" i="255" s="1"/>
  <c r="D8" i="255"/>
  <c r="M8" i="255"/>
  <c r="Q8" i="255"/>
  <c r="D9" i="255"/>
  <c r="Q10" i="255"/>
  <c r="C11" i="255"/>
  <c r="D11" i="255"/>
  <c r="B12" i="255"/>
  <c r="B21" i="255"/>
  <c r="B22" i="255" s="1"/>
  <c r="M11" i="255" s="1"/>
  <c r="C21" i="255"/>
  <c r="D21" i="255"/>
  <c r="E21" i="255"/>
  <c r="J22" i="255" s="1"/>
  <c r="F21" i="255"/>
  <c r="G21" i="255"/>
  <c r="H21" i="255"/>
  <c r="I21" i="255"/>
  <c r="J21" i="255"/>
  <c r="K21" i="255"/>
  <c r="L21" i="255"/>
  <c r="M21" i="255"/>
  <c r="N21" i="255"/>
  <c r="O21" i="255"/>
  <c r="P21" i="255"/>
  <c r="Q21" i="255"/>
  <c r="R21" i="255"/>
  <c r="B28" i="255"/>
  <c r="D10" i="255" s="1"/>
  <c r="C28" i="255"/>
  <c r="H8" i="255" s="1"/>
  <c r="D28" i="255"/>
  <c r="E28" i="255"/>
  <c r="F28" i="255"/>
  <c r="H28" i="255"/>
  <c r="I28" i="255"/>
  <c r="J28" i="255"/>
  <c r="K28" i="255"/>
  <c r="M9" i="255" s="1"/>
  <c r="M10" i="255" s="1"/>
  <c r="L28" i="255"/>
  <c r="M28" i="255"/>
  <c r="N28" i="255"/>
  <c r="O28" i="255"/>
  <c r="P28" i="255"/>
  <c r="H9" i="255" s="1"/>
  <c r="Q28" i="255"/>
  <c r="R28" i="255"/>
  <c r="S28" i="255"/>
  <c r="D1" i="256"/>
  <c r="O3" i="256"/>
  <c r="O4" i="256"/>
  <c r="D6" i="256"/>
  <c r="E6" i="256"/>
  <c r="F6" i="256"/>
  <c r="F7" i="256" s="1"/>
  <c r="G6" i="256"/>
  <c r="H6" i="256"/>
  <c r="H7" i="256" s="1"/>
  <c r="I6" i="256"/>
  <c r="J6" i="256"/>
  <c r="K6" i="256"/>
  <c r="L6" i="256"/>
  <c r="M6" i="256"/>
  <c r="M7" i="256" s="1"/>
  <c r="B7" i="256"/>
  <c r="C7" i="256"/>
  <c r="C11" i="256" s="1"/>
  <c r="D7" i="256"/>
  <c r="E7" i="256"/>
  <c r="G7" i="256"/>
  <c r="I7" i="256"/>
  <c r="J7" i="256"/>
  <c r="K7" i="256"/>
  <c r="L7" i="256"/>
  <c r="Q7" i="256"/>
  <c r="B8" i="256"/>
  <c r="B13" i="256" s="1"/>
  <c r="C8" i="256"/>
  <c r="D8" i="256"/>
  <c r="Q8" i="256"/>
  <c r="D9" i="256"/>
  <c r="Q10" i="256"/>
  <c r="D11" i="256"/>
  <c r="B12" i="256"/>
  <c r="D12" i="256" s="1"/>
  <c r="I12" i="256" s="1"/>
  <c r="B21" i="256"/>
  <c r="C21" i="256"/>
  <c r="J22" i="256" s="1"/>
  <c r="D21" i="256"/>
  <c r="E21" i="256"/>
  <c r="F21" i="256"/>
  <c r="G21" i="256"/>
  <c r="H21" i="256"/>
  <c r="B22" i="256" s="1"/>
  <c r="M11" i="256" s="1"/>
  <c r="I21" i="256"/>
  <c r="J21" i="256"/>
  <c r="K21" i="256"/>
  <c r="L21" i="256"/>
  <c r="M21" i="256"/>
  <c r="N21" i="256"/>
  <c r="O21" i="256"/>
  <c r="P21" i="256"/>
  <c r="Q21" i="256"/>
  <c r="R21" i="256"/>
  <c r="B28" i="256"/>
  <c r="D10" i="256" s="1"/>
  <c r="C28" i="256"/>
  <c r="H8" i="256" s="1"/>
  <c r="D28" i="256"/>
  <c r="E28" i="256"/>
  <c r="M8" i="256" s="1"/>
  <c r="F28" i="256"/>
  <c r="H28" i="256"/>
  <c r="I28" i="256"/>
  <c r="H9" i="256" s="1"/>
  <c r="H10" i="256" s="1"/>
  <c r="J28" i="256"/>
  <c r="K28" i="256"/>
  <c r="M9" i="256" s="1"/>
  <c r="L28" i="256"/>
  <c r="M28" i="256"/>
  <c r="N28" i="256"/>
  <c r="O28" i="256"/>
  <c r="P28" i="256"/>
  <c r="Q28" i="256"/>
  <c r="R28" i="256"/>
  <c r="S28" i="256"/>
  <c r="D1" i="257"/>
  <c r="O3" i="257"/>
  <c r="O4" i="257"/>
  <c r="D6" i="257"/>
  <c r="E6" i="257"/>
  <c r="F6" i="257"/>
  <c r="G6" i="257"/>
  <c r="H6" i="257"/>
  <c r="I6" i="257"/>
  <c r="J6" i="257"/>
  <c r="K6" i="257"/>
  <c r="L6" i="257"/>
  <c r="M6" i="257"/>
  <c r="B7" i="257"/>
  <c r="B12" i="257" s="1"/>
  <c r="D12" i="257" s="1"/>
  <c r="I12" i="257" s="1"/>
  <c r="C7" i="257"/>
  <c r="D7" i="257"/>
  <c r="D8" i="257" s="1"/>
  <c r="E7" i="257"/>
  <c r="F7" i="257"/>
  <c r="G7" i="257"/>
  <c r="H7" i="257"/>
  <c r="I7" i="257"/>
  <c r="J7" i="257"/>
  <c r="K7" i="257"/>
  <c r="L7" i="257"/>
  <c r="M7" i="257"/>
  <c r="Q7" i="257"/>
  <c r="Q8" i="257" s="1"/>
  <c r="B8" i="257"/>
  <c r="C8" i="257"/>
  <c r="B13" i="257" s="1"/>
  <c r="H8" i="257"/>
  <c r="D9" i="257"/>
  <c r="H9" i="257"/>
  <c r="H10" i="257" s="1"/>
  <c r="Q10" i="257"/>
  <c r="D11" i="257"/>
  <c r="B21" i="257"/>
  <c r="B22" i="257" s="1"/>
  <c r="M11" i="257" s="1"/>
  <c r="C21" i="257"/>
  <c r="D21" i="257"/>
  <c r="E21" i="257"/>
  <c r="F21" i="257"/>
  <c r="G21" i="257"/>
  <c r="H21" i="257"/>
  <c r="I21" i="257"/>
  <c r="J22" i="257" s="1"/>
  <c r="J21" i="257"/>
  <c r="K21" i="257"/>
  <c r="L21" i="257"/>
  <c r="M21" i="257"/>
  <c r="N21" i="257"/>
  <c r="O21" i="257"/>
  <c r="P21" i="257"/>
  <c r="Q21" i="257"/>
  <c r="R21" i="257"/>
  <c r="B28" i="257"/>
  <c r="C28" i="257"/>
  <c r="D28" i="257"/>
  <c r="E28" i="257"/>
  <c r="M8" i="257" s="1"/>
  <c r="F28" i="257"/>
  <c r="H28" i="257"/>
  <c r="I28" i="257"/>
  <c r="J28" i="257"/>
  <c r="K28" i="257"/>
  <c r="M9" i="257" s="1"/>
  <c r="M10" i="257" s="1"/>
  <c r="L28" i="257"/>
  <c r="M28" i="257"/>
  <c r="N28" i="257"/>
  <c r="O28" i="257"/>
  <c r="P28" i="257"/>
  <c r="Q28" i="257"/>
  <c r="R28" i="257"/>
  <c r="S28" i="257"/>
  <c r="D1" i="258"/>
  <c r="O3" i="258"/>
  <c r="O4" i="258"/>
  <c r="D6" i="258"/>
  <c r="E6" i="258"/>
  <c r="F6" i="258"/>
  <c r="G6" i="258"/>
  <c r="H6" i="258"/>
  <c r="I6" i="258"/>
  <c r="J6" i="258"/>
  <c r="K6" i="258"/>
  <c r="L6" i="258"/>
  <c r="M6" i="258"/>
  <c r="B7" i="258"/>
  <c r="C7" i="258"/>
  <c r="B12" i="258" s="1"/>
  <c r="D7" i="258"/>
  <c r="E7" i="258"/>
  <c r="F7" i="258"/>
  <c r="G7" i="258"/>
  <c r="H7" i="258"/>
  <c r="I7" i="258"/>
  <c r="J7" i="258"/>
  <c r="K7" i="258"/>
  <c r="L7" i="258"/>
  <c r="M7" i="258"/>
  <c r="Q7" i="258"/>
  <c r="B8" i="258"/>
  <c r="B13" i="258" s="1"/>
  <c r="C8" i="258"/>
  <c r="D8" i="258"/>
  <c r="Q8" i="258"/>
  <c r="D9" i="258"/>
  <c r="H9" i="258"/>
  <c r="Q10" i="258"/>
  <c r="D11" i="258"/>
  <c r="B21" i="258"/>
  <c r="C21" i="258"/>
  <c r="J22" i="258" s="1"/>
  <c r="D21" i="258"/>
  <c r="E21" i="258"/>
  <c r="F21" i="258"/>
  <c r="G21" i="258"/>
  <c r="H21" i="258"/>
  <c r="I21" i="258"/>
  <c r="J21" i="258"/>
  <c r="B22" i="258" s="1"/>
  <c r="M11" i="258" s="1"/>
  <c r="K21" i="258"/>
  <c r="L21" i="258"/>
  <c r="M21" i="258"/>
  <c r="N21" i="258"/>
  <c r="O21" i="258"/>
  <c r="P21" i="258"/>
  <c r="Q21" i="258"/>
  <c r="R21" i="258"/>
  <c r="B28" i="258"/>
  <c r="D10" i="258" s="1"/>
  <c r="C28" i="258"/>
  <c r="H8" i="258" s="1"/>
  <c r="D28" i="258"/>
  <c r="E28" i="258"/>
  <c r="M8" i="258" s="1"/>
  <c r="F28" i="258"/>
  <c r="H28" i="258"/>
  <c r="I28" i="258"/>
  <c r="J28" i="258"/>
  <c r="K28" i="258"/>
  <c r="M9" i="258" s="1"/>
  <c r="L28" i="258"/>
  <c r="M28" i="258"/>
  <c r="N28" i="258"/>
  <c r="O28" i="258"/>
  <c r="P28" i="258"/>
  <c r="Q28" i="258"/>
  <c r="R28" i="258"/>
  <c r="S28" i="258"/>
  <c r="D12" i="258" l="1"/>
  <c r="I12" i="258" s="1"/>
  <c r="I12" i="244"/>
  <c r="D12" i="255"/>
  <c r="I12" i="255" s="1"/>
  <c r="M10" i="251"/>
  <c r="D10" i="250"/>
  <c r="D12" i="241"/>
  <c r="I12" i="241" s="1"/>
  <c r="D10" i="245"/>
  <c r="M10" i="258"/>
  <c r="D12" i="252"/>
  <c r="I12" i="252" s="1"/>
  <c r="H10" i="251"/>
  <c r="D12" i="235"/>
  <c r="I12" i="235" s="1"/>
  <c r="H10" i="228"/>
  <c r="M10" i="249"/>
  <c r="D12" i="246"/>
  <c r="I12" i="246" s="1"/>
  <c r="D12" i="253"/>
  <c r="I12" i="253" s="1"/>
  <c r="M10" i="248"/>
  <c r="M10" i="229"/>
  <c r="I12" i="233"/>
  <c r="I12" i="254"/>
  <c r="M10" i="235"/>
  <c r="M10" i="256"/>
  <c r="H10" i="255"/>
  <c r="H10" i="258"/>
  <c r="D10" i="257"/>
  <c r="M10" i="253"/>
  <c r="M10" i="233"/>
  <c r="B12" i="234"/>
  <c r="D12" i="234" s="1"/>
  <c r="I12" i="234" s="1"/>
  <c r="B11" i="243"/>
  <c r="B11" i="239"/>
  <c r="C11" i="257"/>
  <c r="B11" i="256"/>
  <c r="B13" i="251"/>
  <c r="B12" i="248"/>
  <c r="D12" i="248" s="1"/>
  <c r="I12" i="248" s="1"/>
  <c r="C11" i="245"/>
  <c r="B11" i="244"/>
  <c r="B11" i="233"/>
  <c r="B12" i="229"/>
  <c r="D12" i="229" s="1"/>
  <c r="I12" i="229" s="1"/>
  <c r="C11" i="258"/>
  <c r="B11" i="257"/>
  <c r="B13" i="252"/>
  <c r="B12" i="249"/>
  <c r="D12" i="249" s="1"/>
  <c r="I12" i="249" s="1"/>
  <c r="C11" i="246"/>
  <c r="B11" i="245"/>
  <c r="B13" i="237"/>
  <c r="D12" i="237" s="1"/>
  <c r="I12" i="237" s="1"/>
  <c r="B13" i="231"/>
  <c r="D12" i="231" s="1"/>
  <c r="I12" i="231" s="1"/>
  <c r="B11" i="258"/>
  <c r="B12" i="250"/>
  <c r="D12" i="250" s="1"/>
  <c r="I12" i="250" s="1"/>
  <c r="B12" i="236"/>
  <c r="D12" i="236" s="1"/>
  <c r="I12" i="236" s="1"/>
  <c r="B12" i="230"/>
  <c r="D12" i="230" s="1"/>
  <c r="I12" i="230" s="1"/>
  <c r="B13" i="232"/>
  <c r="D12" i="232" s="1"/>
  <c r="I12" i="232" s="1"/>
  <c r="B11" i="235"/>
  <c r="B12" i="251"/>
  <c r="B12" i="240"/>
  <c r="D12" i="240" s="1"/>
  <c r="I12" i="240" s="1"/>
  <c r="D12" i="251" l="1"/>
  <c r="I12" i="251" s="1"/>
</calcChain>
</file>

<file path=xl/sharedStrings.xml><?xml version="1.0" encoding="utf-8"?>
<sst xmlns="http://schemas.openxmlformats.org/spreadsheetml/2006/main" count="3104" uniqueCount="106">
  <si>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</si>
  <si>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</si>
  <si>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</si>
  <si>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</si>
  <si>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</si>
  <si>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</si>
  <si>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р/с ООО (данные из выписки на конец месяца)</t>
  </si>
  <si>
    <t>Расходы нал ИП</t>
  </si>
  <si>
    <t>дата</t>
  </si>
  <si>
    <t>Расход</t>
  </si>
  <si>
    <t>Приход</t>
  </si>
  <si>
    <t>основание</t>
  </si>
  <si>
    <t>Итого</t>
  </si>
  <si>
    <t>Итого остаток нала</t>
  </si>
  <si>
    <t xml:space="preserve">ООО </t>
  </si>
  <si>
    <t>ИП</t>
  </si>
  <si>
    <t>нал</t>
  </si>
  <si>
    <t>Счетчики</t>
  </si>
  <si>
    <t>Терминал</t>
  </si>
  <si>
    <t>Kyocera 2035</t>
  </si>
  <si>
    <t>Xerox 8055</t>
  </si>
  <si>
    <t>Canon C3520i</t>
  </si>
  <si>
    <t>Canon TM-300</t>
  </si>
  <si>
    <t>Riso EZ 200E</t>
  </si>
  <si>
    <t>Возврат нал</t>
  </si>
  <si>
    <t>копии</t>
  </si>
  <si>
    <t>печать</t>
  </si>
  <si>
    <t>ч/б</t>
  </si>
  <si>
    <t>п/ц</t>
  </si>
  <si>
    <t>Общий</t>
  </si>
  <si>
    <t>Скан</t>
  </si>
  <si>
    <t>площадь</t>
  </si>
  <si>
    <t>кол-во</t>
  </si>
  <si>
    <t>мастер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</si>
  <si>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</si>
  <si>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</si>
  <si>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</si>
  <si>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</si>
  <si>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</si>
  <si>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</si>
  <si>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итого</t>
  </si>
  <si>
    <t>по приходкам</t>
  </si>
  <si>
    <t>Б/н</t>
  </si>
  <si>
    <t>брак</t>
  </si>
  <si>
    <t>Кол-во чеков</t>
  </si>
  <si>
    <t>Разница</t>
  </si>
  <si>
    <t>Сумма по приходкам</t>
  </si>
  <si>
    <t>Итго Нал</t>
  </si>
  <si>
    <t>Итого безнал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</si>
  <si>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</si>
  <si>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</si>
  <si>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</si>
  <si>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</si>
  <si>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</si>
  <si>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</si>
  <si>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</si>
  <si>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</si>
  <si>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</si>
  <si>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</si>
  <si>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</si>
  <si>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</si>
  <si>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</si>
  <si>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</si>
  <si>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</si>
  <si>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</si>
  <si>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</si>
  <si>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</si>
  <si>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Копии</t>
  </si>
  <si>
    <t>Брак по вине сотрудника</t>
  </si>
  <si>
    <t>Технический Брак</t>
  </si>
  <si>
    <t xml:space="preserve"> </t>
  </si>
  <si>
    <t>ип</t>
  </si>
  <si>
    <t>ооо</t>
  </si>
  <si>
    <t>Лист</t>
  </si>
  <si>
    <t>Сумма B12+B13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</si>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</sst>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3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0" borderId="4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43" xfId="0" applyNumberFormat="1" applyFont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24" xfId="0" applyFont="1" applyFill="1" applyBorder="1"/>
    <xf numFmtId="0" fontId="2" fillId="2" borderId="25" xfId="0" applyFont="1" applyFill="1" applyBorder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0" borderId="0" xfId="0" applyFont="1"/>
    <xf numFmtId="14" fontId="1" fillId="0" borderId="12" xfId="0" applyNumberFormat="1" applyFont="1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59" xfId="0" applyBorder="1"/>
    <xf numFmtId="0" fontId="0" fillId="0" borderId="53" xfId="0" applyBorder="1"/>
    <xf numFmtId="0" fontId="0" fillId="0" borderId="50" xfId="0" applyBorder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Border="1"/>
    <xf numFmtId="0" fontId="4" fillId="0" borderId="23" xfId="0" applyFont="1" applyBorder="1"/>
    <xf numFmtId="0" fontId="4" fillId="0" borderId="27" xfId="0" applyFont="1" applyBorder="1"/>
    <xf numFmtId="0" fontId="0" fillId="3" borderId="26" xfId="0" applyFill="1" applyBorder="1"/>
    <xf numFmtId="4" fontId="0" fillId="0" borderId="0" xfId="0" applyNumberFormat="1"/>
    <xf numFmtId="4" fontId="2" fillId="0" borderId="0" xfId="0" applyNumberFormat="1" applyFont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2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B2" sqref="B2"/>
    </sheetView>
  </sheetViews>
  <sheetFormatPr defaultColWidth="9.28515625" defaultRowHeight="11.25" customHeight="1" x14ac:dyDescent="0.3"/>
  <cols>
    <col min="1" max="1" width="22.7109375" style="62" customWidth="1"/>
    <col min="2" max="2" width="16.7109375" style="109" customWidth="1"/>
    <col min="3" max="3" width="15.28515625" style="109" customWidth="1"/>
    <col min="4" max="4" width="32.42578125" style="62" customWidth="1"/>
    <col min="5" max="5" width="12.7109375" style="62" customWidth="1"/>
    <col min="6" max="6" width="11.85546875" style="62" customWidth="1"/>
    <col min="7" max="7" width="9.28515625" style="62" customWidth="1"/>
    <col min="8" max="16384" width="9.28515625" style="62"/>
  </cols>
  <sheetData>
    <row r="1" spans="1:6" ht="17.25" customHeight="1" x14ac:dyDescent="0.3">
      <c r="A1" s="125" t="s">
        <v>0</v>
      </c>
      <c r="B1" s="123">
        <f>'01'!C2+'02'!C2+'03'!C2+'04'!C2+'05'!C2+'06'!C2+'07'!C2+'08'!C2+'09'!C2+'10'!C2+'11'!C2+'12'!C2+'13'!C2+'14'!C2+'15'!C2+'16'!C2+'17'!C2+'18'!C2+'19'!C2+'20'!C2+'21'!C2+'22'!C2+'23'!C2+'24'!C2+'25'!C2+'26'!C2+'27'!C2+'28'!C2+'29'!C2+'30'!C2+'31'!C2</f>
        <v>66219</v>
      </c>
    </row>
    <row r="2" spans="1:6" ht="17.25" customHeight="1" x14ac:dyDescent="0.3">
      <c r="A2" s="126" t="s">
        <v>1</v>
      </c>
      <c r="B2" s="124">
        <f>'01'!C3+'02'!C3+'03'!C3+'04'!C3+'05'!C3+'06'!C3+'07'!C3+'08'!C3+'09'!C3+'10'!C3+'11'!C3+'12'!C3+'13'!C3+'14'!C3+'15'!C3+'16'!C3+'17'!C3+'18'!C3+'19'!C3+'20'!C3+'21'!C3+'22'!C3+'23'!C3+'24'!C3+'25'!C3+'26'!C3+'27'!C3+'28'!C3+'29'!C3+'30'!C3+'31'!C3</f>
        <v>269349</v>
      </c>
    </row>
    <row r="3" spans="1:6" ht="17.25" customHeight="1" x14ac:dyDescent="0.3">
      <c r="A3" s="126" t="s">
        <v>2</v>
      </c>
      <c r="B3" s="124">
        <f>'01'!B2+'02'!B2+'03'!B2+'04'!B2+'05'!B2+'06'!B2+'07'!B2+'08'!B2+'09'!B2+'10'!B2+'11'!B2+'12'!B2+'13'!B2+'14'!B2+'15'!B2+'16'!B2+'17'!B2+'18'!B2+'19'!B2+'20'!B2+'21'!B2+'22'!B2+'23'!B2+'24'!B2+'25'!B2+'26'!B2+'27'!B2+'28'!B2+'29'!B2+'30'!B2+'31'!B2</f>
        <v>483</v>
      </c>
    </row>
    <row r="4" spans="1:6" ht="17.25" customHeight="1" x14ac:dyDescent="0.3">
      <c r="A4" s="126" t="s">
        <v>3</v>
      </c>
      <c r="B4" s="124">
        <f>'01'!B3+'02'!B3+'03'!B3+'04'!B3+'05'!B3+'06'!B3+'07'!B3+'08'!B3+'09'!B3+'10'!B3+'11'!B3+'12'!B3+'13'!B3+'14'!B3+'15'!B3+'16'!B3+'17'!B3+'18'!B3+'19'!B3+'20'!B3+'21'!B3+'22'!B3+'23'!B3+'24'!B3+'25'!B3+'26'!B3+'27'!B3+'28'!B3+'29'!B3+'30'!B3+'31'!B3</f>
        <v>38161</v>
      </c>
      <c r="D4" s="110"/>
      <c r="E4" s="110"/>
    </row>
    <row r="5" spans="1:6" ht="17.25" customHeight="1" x14ac:dyDescent="0.3">
      <c r="A5" s="127" t="s">
        <v>4</v>
      </c>
      <c r="B5" s="124"/>
    </row>
    <row r="6" spans="1:6" ht="17.25" customHeight="1" x14ac:dyDescent="0.3">
      <c r="A6" s="128" t="s">
        <v>5</v>
      </c>
      <c r="B6" s="129">
        <f>SUM(B1:B5)</f>
        <v>374212</v>
      </c>
    </row>
    <row r="7" spans="1:6" ht="17.25" customHeight="1" x14ac:dyDescent="0.3"/>
    <row r="8" spans="1:6" ht="72.75" customHeight="1" x14ac:dyDescent="0.3">
      <c r="A8" s="130" t="s">
        <v>6</v>
      </c>
      <c r="B8" s="38"/>
      <c r="C8" s="38"/>
      <c r="D8" s="37"/>
    </row>
    <row r="9" spans="1:6" ht="38.25" customHeight="1" x14ac:dyDescent="0.3">
      <c r="A9" s="62" t="s">
        <v>7</v>
      </c>
      <c r="B9" s="36"/>
      <c r="C9" s="36"/>
      <c r="D9" s="36"/>
    </row>
    <row r="10" spans="1:6" ht="17.25" customHeight="1" x14ac:dyDescent="0.3">
      <c r="A10" s="117" t="s">
        <v>8</v>
      </c>
      <c r="B10" s="118" t="s">
        <v>9</v>
      </c>
      <c r="C10" s="118" t="s">
        <v>10</v>
      </c>
      <c r="D10" s="119" t="s">
        <v>11</v>
      </c>
    </row>
    <row r="11" spans="1:6" ht="17.25" customHeight="1" x14ac:dyDescent="0.3">
      <c r="A11" s="120"/>
      <c r="B11" s="111"/>
      <c r="C11" s="112"/>
      <c r="D11" s="116"/>
    </row>
    <row r="12" spans="1:6" ht="17.25" customHeight="1" x14ac:dyDescent="0.3">
      <c r="A12" s="120"/>
      <c r="B12" s="111"/>
      <c r="C12" s="111"/>
      <c r="D12" s="116"/>
    </row>
    <row r="13" spans="1:6" ht="17.25" customHeight="1" x14ac:dyDescent="0.3">
      <c r="A13" s="120"/>
      <c r="B13" s="111"/>
      <c r="C13" s="111"/>
      <c r="D13" s="116"/>
    </row>
    <row r="14" spans="1:6" ht="17.25" customHeight="1" x14ac:dyDescent="0.3">
      <c r="A14" s="120"/>
      <c r="B14" s="131"/>
      <c r="C14" s="111"/>
      <c r="D14" s="116"/>
    </row>
    <row r="15" spans="1:6" ht="17.25" customHeight="1" x14ac:dyDescent="0.3">
      <c r="A15" s="120"/>
      <c r="B15" s="131"/>
      <c r="C15" s="111"/>
      <c r="D15" s="116"/>
    </row>
    <row r="16" spans="1:6" ht="17.25" customHeight="1" x14ac:dyDescent="0.3">
      <c r="A16" s="120"/>
      <c r="B16" s="131"/>
      <c r="C16" s="111"/>
      <c r="D16" s="116"/>
      <c r="F16" s="132">
        <f>B14+B15+B16+B17+B19</f>
        <v>0</v>
      </c>
    </row>
    <row r="17" spans="1:4" ht="17.25" customHeight="1" x14ac:dyDescent="0.3">
      <c r="A17" s="120"/>
      <c r="B17" s="131"/>
      <c r="C17" s="111"/>
      <c r="D17" s="116"/>
    </row>
    <row r="18" spans="1:4" ht="17.25" customHeight="1" x14ac:dyDescent="0.3">
      <c r="A18" s="120"/>
      <c r="B18" s="111"/>
      <c r="C18" s="111"/>
      <c r="D18" s="116"/>
    </row>
    <row r="19" spans="1:4" ht="17.25" customHeight="1" x14ac:dyDescent="0.3">
      <c r="A19" s="120"/>
      <c r="B19" s="131"/>
      <c r="C19" s="111"/>
      <c r="D19" s="116"/>
    </row>
    <row r="20" spans="1:4" ht="17.25" customHeight="1" x14ac:dyDescent="0.3">
      <c r="A20" s="120"/>
      <c r="B20" s="111"/>
      <c r="C20" s="111"/>
      <c r="D20" s="116"/>
    </row>
    <row r="21" spans="1:4" ht="17.25" customHeight="1" x14ac:dyDescent="0.3">
      <c r="A21" s="120"/>
      <c r="B21" s="111"/>
      <c r="C21" s="111"/>
      <c r="D21" s="116"/>
    </row>
    <row r="22" spans="1:4" ht="17.25" customHeight="1" x14ac:dyDescent="0.3">
      <c r="A22" s="120"/>
      <c r="B22" s="111"/>
      <c r="C22" s="111"/>
      <c r="D22" s="116"/>
    </row>
    <row r="23" spans="1:4" ht="17.25" customHeight="1" x14ac:dyDescent="0.3">
      <c r="A23" s="120"/>
      <c r="B23" s="111"/>
      <c r="C23" s="111"/>
      <c r="D23" s="116"/>
    </row>
    <row r="24" spans="1:4" ht="17.25" customHeight="1" x14ac:dyDescent="0.3">
      <c r="A24" s="120"/>
      <c r="B24" s="111"/>
      <c r="C24" s="111"/>
      <c r="D24" s="116"/>
    </row>
    <row r="25" spans="1:4" ht="17.25" customHeight="1" x14ac:dyDescent="0.3">
      <c r="A25" s="120"/>
      <c r="B25" s="135"/>
      <c r="C25" s="111"/>
      <c r="D25" s="116"/>
    </row>
    <row r="26" spans="1:4" ht="17.25" customHeight="1" x14ac:dyDescent="0.3">
      <c r="A26" s="120"/>
      <c r="B26" s="135"/>
      <c r="C26" s="111"/>
      <c r="D26" s="116"/>
    </row>
    <row r="27" spans="1:4" ht="17.25" customHeight="1" x14ac:dyDescent="0.3">
      <c r="A27" s="120"/>
      <c r="B27" s="111"/>
      <c r="C27" s="111"/>
      <c r="D27" s="116"/>
    </row>
    <row r="28" spans="1:4" ht="17.25" customHeight="1" x14ac:dyDescent="0.3">
      <c r="A28" s="120"/>
      <c r="B28" s="111"/>
      <c r="C28" s="111"/>
      <c r="D28" s="116"/>
    </row>
    <row r="29" spans="1:4" ht="17.25" customHeight="1" x14ac:dyDescent="0.3">
      <c r="A29" s="120"/>
      <c r="B29" s="111"/>
      <c r="C29" s="111"/>
      <c r="D29" s="116"/>
    </row>
    <row r="30" spans="1:4" ht="15.4" customHeight="1" x14ac:dyDescent="0.3">
      <c r="A30" s="120"/>
      <c r="B30" s="111"/>
      <c r="C30" s="111"/>
      <c r="D30" s="116"/>
    </row>
    <row r="31" spans="1:4" ht="15.4" customHeight="1" x14ac:dyDescent="0.3">
      <c r="A31" s="133"/>
      <c r="B31" s="134"/>
      <c r="C31" s="113"/>
      <c r="D31" s="116"/>
    </row>
    <row r="32" spans="1:4" ht="17.25" customHeight="1" x14ac:dyDescent="0.3">
      <c r="A32" s="133"/>
      <c r="B32" s="134"/>
      <c r="C32" s="113"/>
      <c r="D32" s="116"/>
    </row>
    <row r="33" spans="1:4" ht="17.25" customHeight="1" x14ac:dyDescent="0.3">
      <c r="A33" s="114" t="s">
        <v>12</v>
      </c>
      <c r="B33" s="115">
        <f>SUM(B11:B32)</f>
        <v>0</v>
      </c>
      <c r="C33" s="115">
        <f>SUM(C11:C32)</f>
        <v>0</v>
      </c>
      <c r="D33" s="121"/>
    </row>
    <row r="34" spans="1:4" ht="17.25" customHeight="1" x14ac:dyDescent="0.3">
      <c r="A34" s="122" t="s">
        <v>13</v>
      </c>
      <c r="B34" s="35">
        <f>C33-B33</f>
        <v>0</v>
      </c>
      <c r="C34" s="38"/>
      <c r="D34" s="37"/>
    </row>
    <row r="35" spans="1:4" ht="18.75" customHeight="1" x14ac:dyDescent="0.3"/>
  </sheetData>
  <mergeCells count="3">
    <mergeCell ref="B8:D8"/>
    <mergeCell ref="B9:D9"/>
    <mergeCell ref="B34:D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8"/>
  <sheetViews>
    <sheetView workbookViewId="0">
      <selection activeCell="C2" sqref="C2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C2-2490</f>
        <v>252</v>
      </c>
    </row>
    <row r="2" spans="1:18" ht="15.75" customHeight="1" x14ac:dyDescent="0.3">
      <c r="A2" s="39" t="s">
        <v>16</v>
      </c>
      <c r="B2" s="97"/>
      <c r="C2" s="94">
        <v>2742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600</v>
      </c>
      <c r="C3" s="95">
        <v>10617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23162</v>
      </c>
      <c r="E5" s="49">
        <v>120690</v>
      </c>
      <c r="F5" s="50">
        <v>4909</v>
      </c>
      <c r="G5" s="51">
        <v>24168</v>
      </c>
      <c r="H5" s="48">
        <v>336887</v>
      </c>
      <c r="I5" s="51">
        <v>75273</v>
      </c>
      <c r="J5" s="52">
        <v>10044.700000000001</v>
      </c>
      <c r="K5" s="53">
        <v>157556</v>
      </c>
      <c r="L5" s="48">
        <v>1609</v>
      </c>
      <c r="M5" s="54">
        <v>2305974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'06'!D5</f>
        <v>2105</v>
      </c>
      <c r="E6" s="49">
        <f>'06'!E5</f>
        <v>120472</v>
      </c>
      <c r="F6" s="50">
        <f>'06'!F5</f>
        <v>4908</v>
      </c>
      <c r="G6" s="51">
        <f>'06'!G5</f>
        <v>23617</v>
      </c>
      <c r="H6" s="48">
        <f>'06'!H5</f>
        <v>336870</v>
      </c>
      <c r="I6" s="51">
        <f>'06'!I5</f>
        <v>75214</v>
      </c>
      <c r="J6" s="52">
        <f>'06'!J5</f>
        <v>10032.9</v>
      </c>
      <c r="K6" s="53">
        <f>'06'!K5</f>
        <v>157375</v>
      </c>
      <c r="L6" s="48">
        <f>'06'!L5</f>
        <v>1606</v>
      </c>
      <c r="M6" s="54">
        <f>'06'!M5</f>
        <v>2305668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2742</v>
      </c>
      <c r="D7" s="42">
        <f t="shared" ref="D7:M7" si="0">D5-D6</f>
        <v>21057</v>
      </c>
      <c r="E7" s="104">
        <f t="shared" si="0"/>
        <v>218</v>
      </c>
      <c r="F7" s="44">
        <f t="shared" si="0"/>
        <v>1</v>
      </c>
      <c r="G7" s="44">
        <f t="shared" si="0"/>
        <v>551</v>
      </c>
      <c r="H7" s="44">
        <f t="shared" si="0"/>
        <v>17</v>
      </c>
      <c r="I7" s="44">
        <f t="shared" si="0"/>
        <v>59</v>
      </c>
      <c r="J7" s="44">
        <f t="shared" si="0"/>
        <v>11.800000000001091</v>
      </c>
      <c r="K7" s="44">
        <f t="shared" si="0"/>
        <v>181</v>
      </c>
      <c r="L7" s="44">
        <f t="shared" si="0"/>
        <v>3</v>
      </c>
      <c r="M7" s="45">
        <f t="shared" si="0"/>
        <v>306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600</v>
      </c>
      <c r="C8" s="95">
        <f>C3-C5</f>
        <v>10617</v>
      </c>
      <c r="D8" s="42">
        <f>D7+E7</f>
        <v>21275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>
        <v>1</v>
      </c>
      <c r="C10" s="95">
        <v>58</v>
      </c>
      <c r="D10" s="107">
        <f>B28-D8</f>
        <v>-21275</v>
      </c>
      <c r="E10" s="106"/>
      <c r="F10" s="57"/>
      <c r="G10" s="57"/>
      <c r="H10" s="107">
        <f>(H9+H8)-H7</f>
        <v>-17</v>
      </c>
      <c r="I10" s="57"/>
      <c r="J10" s="57"/>
      <c r="K10" s="57"/>
      <c r="L10" s="57"/>
      <c r="M10" s="57">
        <f>(M9+M8)-M7</f>
        <v>-306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600</v>
      </c>
      <c r="C11" s="96">
        <f>C7+C8</f>
        <v>13359</v>
      </c>
      <c r="D11" s="59">
        <f>C10+B10</f>
        <v>59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2742</v>
      </c>
      <c r="C12" s="16"/>
      <c r="D12" s="15">
        <f>B12+B13</f>
        <v>13959</v>
      </c>
      <c r="E12" s="15"/>
      <c r="I12">
        <f>D12-M11-B6</f>
        <v>13959</v>
      </c>
    </row>
    <row r="13" spans="1:18" ht="15.75" customHeight="1" x14ac:dyDescent="0.3">
      <c r="A13" s="62" t="s">
        <v>48</v>
      </c>
      <c r="B13" s="16">
        <f>B8+C8</f>
        <v>11217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8"/>
  <sheetViews>
    <sheetView workbookViewId="0">
      <selection activeCell="D5" sqref="D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2636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8432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'07'!D5</f>
        <v>23162</v>
      </c>
      <c r="E6" s="49">
        <f>'07'!E5</f>
        <v>120690</v>
      </c>
      <c r="F6" s="50">
        <f>'07'!F5</f>
        <v>4909</v>
      </c>
      <c r="G6" s="51">
        <f>'07'!G5</f>
        <v>24168</v>
      </c>
      <c r="H6" s="48">
        <f>'07'!H5</f>
        <v>336887</v>
      </c>
      <c r="I6" s="51">
        <f>'07'!I5</f>
        <v>75273</v>
      </c>
      <c r="J6" s="52">
        <f>'07'!J5</f>
        <v>10044.700000000001</v>
      </c>
      <c r="K6" s="53">
        <f>'07'!K5</f>
        <v>157556</v>
      </c>
      <c r="L6" s="48">
        <f>'07'!L5</f>
        <v>1609</v>
      </c>
      <c r="M6" s="54">
        <f>'07'!M5</f>
        <v>2305974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2636</v>
      </c>
      <c r="D7" s="42">
        <f t="shared" ref="D7:M7" si="0">D5-D6</f>
        <v>-23162</v>
      </c>
      <c r="E7" s="104">
        <f t="shared" si="0"/>
        <v>-120690</v>
      </c>
      <c r="F7" s="44">
        <f t="shared" si="0"/>
        <v>-4909</v>
      </c>
      <c r="G7" s="44">
        <f t="shared" si="0"/>
        <v>-24168</v>
      </c>
      <c r="H7" s="44">
        <f t="shared" si="0"/>
        <v>-336887</v>
      </c>
      <c r="I7" s="44">
        <f t="shared" si="0"/>
        <v>-75273</v>
      </c>
      <c r="J7" s="44">
        <f t="shared" si="0"/>
        <v>-10044.700000000001</v>
      </c>
      <c r="K7" s="44">
        <f t="shared" si="0"/>
        <v>-157556</v>
      </c>
      <c r="L7" s="44">
        <f t="shared" si="0"/>
        <v>-1609</v>
      </c>
      <c r="M7" s="45">
        <f t="shared" si="0"/>
        <v>-2305974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8432</v>
      </c>
      <c r="D8" s="42">
        <f>D7+E7</f>
        <v>-143852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63</v>
      </c>
      <c r="D10" s="107">
        <f>B28-D8</f>
        <v>143852</v>
      </c>
      <c r="E10" s="106"/>
      <c r="F10" s="57"/>
      <c r="G10" s="57"/>
      <c r="H10" s="107">
        <f>(H9+H8)-H7</f>
        <v>336887</v>
      </c>
      <c r="I10" s="57"/>
      <c r="J10" s="57"/>
      <c r="K10" s="57"/>
      <c r="L10" s="57"/>
      <c r="M10" s="57">
        <f>(M9+M8)-M7</f>
        <v>2305974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11068</v>
      </c>
      <c r="D11" s="59">
        <f>C10+B10</f>
        <v>63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2636</v>
      </c>
      <c r="C12" s="16"/>
      <c r="D12" s="15">
        <f>B12+B13</f>
        <v>11068</v>
      </c>
      <c r="E12" s="15"/>
      <c r="I12">
        <f>D12-M11-B6</f>
        <v>11068</v>
      </c>
    </row>
    <row r="13" spans="1:18" ht="15.75" customHeight="1" x14ac:dyDescent="0.3">
      <c r="A13" s="62" t="s">
        <v>48</v>
      </c>
      <c r="B13" s="16">
        <f>B8+C8</f>
        <v>8432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8"/>
  <sheetViews>
    <sheetView workbookViewId="0">
      <selection activeCell="F28" sqref="F28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805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6189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'08'!D5</f>
        <v>0</v>
      </c>
      <c r="E6" s="49">
        <f>'08'!E5</f>
        <v>0</v>
      </c>
      <c r="F6" s="50">
        <f>'08'!F5</f>
        <v>0</v>
      </c>
      <c r="G6" s="51">
        <f>'08'!G5</f>
        <v>0</v>
      </c>
      <c r="H6" s="48">
        <f>'08'!H5</f>
        <v>0</v>
      </c>
      <c r="I6" s="51">
        <f>'08'!I5</f>
        <v>0</v>
      </c>
      <c r="J6" s="52">
        <f>'08'!J5</f>
        <v>0</v>
      </c>
      <c r="K6" s="53">
        <f>'08'!K5</f>
        <v>0</v>
      </c>
      <c r="L6" s="48">
        <f>'08'!L5</f>
        <v>0</v>
      </c>
      <c r="M6" s="54">
        <f>'08'!M5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805</v>
      </c>
      <c r="D7" s="42">
        <f t="shared" ref="D7:M7" si="0">D5-D6</f>
        <v>0</v>
      </c>
      <c r="E7" s="104">
        <f t="shared" si="0"/>
        <v>0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6189</v>
      </c>
      <c r="D8" s="42">
        <f>D7+E7</f>
        <v>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52</v>
      </c>
      <c r="D10" s="107">
        <f>B28-D8</f>
        <v>0</v>
      </c>
      <c r="E10" s="106"/>
      <c r="F10" s="57"/>
      <c r="G10" s="57"/>
      <c r="H10" s="107">
        <f>(H9+H8)-H7</f>
        <v>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6994</v>
      </c>
      <c r="D11" s="59">
        <f>C10+B10</f>
        <v>52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805</v>
      </c>
      <c r="C12" s="16"/>
      <c r="D12" s="15">
        <f>B12+B13</f>
        <v>6994</v>
      </c>
      <c r="E12" s="15"/>
      <c r="I12">
        <f>D12-M11-B6</f>
        <v>6994</v>
      </c>
    </row>
    <row r="13" spans="1:18" ht="15.75" customHeight="1" x14ac:dyDescent="0.3">
      <c r="A13" s="62" t="s">
        <v>48</v>
      </c>
      <c r="B13" s="16">
        <f>B8+C8</f>
        <v>6189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"/>
  <sheetViews>
    <sheetView workbookViewId="0">
      <selection activeCell="L5" sqref="L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841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3172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23559</v>
      </c>
      <c r="E5" s="49">
        <v>121235</v>
      </c>
      <c r="F5" s="50">
        <v>4929</v>
      </c>
      <c r="G5" s="51">
        <v>24365</v>
      </c>
      <c r="H5" s="48">
        <v>337060</v>
      </c>
      <c r="I5" s="51">
        <v>75389</v>
      </c>
      <c r="J5" s="52">
        <v>10085</v>
      </c>
      <c r="K5" s="53">
        <v>158201</v>
      </c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'09'!D5</f>
        <v>0</v>
      </c>
      <c r="E6" s="49">
        <f>'09'!E5</f>
        <v>0</v>
      </c>
      <c r="F6" s="50">
        <f>'09'!F5</f>
        <v>0</v>
      </c>
      <c r="G6" s="51">
        <f>'09'!G5</f>
        <v>0</v>
      </c>
      <c r="H6" s="48">
        <f>'09'!H5</f>
        <v>0</v>
      </c>
      <c r="I6" s="51">
        <f>'09'!I5</f>
        <v>0</v>
      </c>
      <c r="J6" s="52">
        <f>'09'!J5</f>
        <v>0</v>
      </c>
      <c r="K6" s="53">
        <f>'09'!K5</f>
        <v>0</v>
      </c>
      <c r="L6" s="48">
        <f>'09'!L5</f>
        <v>0</v>
      </c>
      <c r="M6" s="54">
        <f>'09'!M5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841</v>
      </c>
      <c r="D7" s="42">
        <f t="shared" ref="D7:M7" si="0">D5-D6</f>
        <v>23559</v>
      </c>
      <c r="E7" s="104">
        <f t="shared" si="0"/>
        <v>121235</v>
      </c>
      <c r="F7" s="44">
        <f t="shared" si="0"/>
        <v>4929</v>
      </c>
      <c r="G7" s="44">
        <f t="shared" si="0"/>
        <v>24365</v>
      </c>
      <c r="H7" s="44">
        <f t="shared" si="0"/>
        <v>337060</v>
      </c>
      <c r="I7" s="44">
        <f t="shared" si="0"/>
        <v>75389</v>
      </c>
      <c r="J7" s="44">
        <f t="shared" si="0"/>
        <v>10085</v>
      </c>
      <c r="K7" s="44">
        <f t="shared" si="0"/>
        <v>158201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3172</v>
      </c>
      <c r="D8" s="42">
        <f>D7+E7</f>
        <v>144794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31</v>
      </c>
      <c r="D10" s="107">
        <f>B28-D8</f>
        <v>-144794</v>
      </c>
      <c r="E10" s="106"/>
      <c r="F10" s="57"/>
      <c r="G10" s="57"/>
      <c r="H10" s="107">
        <f>(H9+H8)-H7</f>
        <v>-337060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4013</v>
      </c>
      <c r="D11" s="59">
        <f>C10+B10</f>
        <v>31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841</v>
      </c>
      <c r="C12" s="16"/>
      <c r="D12" s="15">
        <f>B12+B13</f>
        <v>4013</v>
      </c>
      <c r="E12" s="15"/>
      <c r="I12">
        <f>D12-M11-B6</f>
        <v>4013</v>
      </c>
    </row>
    <row r="13" spans="1:18" ht="15.75" customHeight="1" x14ac:dyDescent="0.3">
      <c r="A13" s="62" t="s">
        <v>48</v>
      </c>
      <c r="B13" s="16">
        <f>B8+C8</f>
        <v>3172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8"/>
  <sheetViews>
    <sheetView workbookViewId="0">
      <selection activeCell="M6" sqref="M6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1537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6844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23615</v>
      </c>
      <c r="E5" s="49">
        <v>121383</v>
      </c>
      <c r="F5" s="50">
        <v>4933</v>
      </c>
      <c r="G5" s="51">
        <v>24415</v>
      </c>
      <c r="H5" s="48">
        <v>337109</v>
      </c>
      <c r="I5" s="51">
        <v>75403</v>
      </c>
      <c r="J5" s="52">
        <v>10089.4</v>
      </c>
      <c r="K5" s="53">
        <v>158272</v>
      </c>
      <c r="L5" s="48">
        <v>1613</v>
      </c>
      <c r="M5" s="54">
        <v>2309054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'10'!D5</f>
        <v>23559</v>
      </c>
      <c r="E6" s="49">
        <f>'10'!E5</f>
        <v>121235</v>
      </c>
      <c r="F6" s="50">
        <f>'10'!F5</f>
        <v>4929</v>
      </c>
      <c r="G6" s="51">
        <f>'10'!G5</f>
        <v>24365</v>
      </c>
      <c r="H6" s="48">
        <f>'10'!H5</f>
        <v>337060</v>
      </c>
      <c r="I6" s="51">
        <f>'10'!I5</f>
        <v>75389</v>
      </c>
      <c r="J6" s="52">
        <f>'10'!J5</f>
        <v>10085</v>
      </c>
      <c r="K6" s="53">
        <f>'10'!K5</f>
        <v>158201</v>
      </c>
      <c r="L6" s="48">
        <f>'10'!L5</f>
        <v>0</v>
      </c>
      <c r="M6" s="54">
        <f>'10'!M5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1537</v>
      </c>
      <c r="D7" s="42">
        <f t="shared" ref="D7:M7" si="0">D5-D6</f>
        <v>56</v>
      </c>
      <c r="E7" s="104">
        <f t="shared" si="0"/>
        <v>148</v>
      </c>
      <c r="F7" s="44">
        <f t="shared" si="0"/>
        <v>4</v>
      </c>
      <c r="G7" s="44">
        <f t="shared" si="0"/>
        <v>50</v>
      </c>
      <c r="H7" s="44">
        <f t="shared" si="0"/>
        <v>49</v>
      </c>
      <c r="I7" s="44">
        <f t="shared" si="0"/>
        <v>14</v>
      </c>
      <c r="J7" s="44">
        <f t="shared" si="0"/>
        <v>4.3999999999996362</v>
      </c>
      <c r="K7" s="44">
        <f t="shared" si="0"/>
        <v>71</v>
      </c>
      <c r="L7" s="44">
        <f t="shared" si="0"/>
        <v>1613</v>
      </c>
      <c r="M7" s="45">
        <f t="shared" si="0"/>
        <v>2309054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6844</v>
      </c>
      <c r="D8" s="42">
        <f>D7+E7</f>
        <v>204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32</v>
      </c>
      <c r="D10" s="107">
        <f>B28-D8</f>
        <v>-204</v>
      </c>
      <c r="E10" s="106"/>
      <c r="F10" s="57"/>
      <c r="G10" s="57"/>
      <c r="H10" s="107">
        <f>(H9+H8)-H7</f>
        <v>-49</v>
      </c>
      <c r="I10" s="57"/>
      <c r="J10" s="57"/>
      <c r="K10" s="57"/>
      <c r="L10" s="57"/>
      <c r="M10" s="57">
        <f>(M9+M8)-M7</f>
        <v>-2309054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8381</v>
      </c>
      <c r="D11" s="59">
        <f>C10+B10</f>
        <v>32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1537</v>
      </c>
      <c r="C12" s="16"/>
      <c r="D12" s="15">
        <f>B12+B13</f>
        <v>8381</v>
      </c>
      <c r="E12" s="15"/>
      <c r="I12">
        <f>D12-M11-B6</f>
        <v>8381</v>
      </c>
    </row>
    <row r="13" spans="1:18" ht="15.75" customHeight="1" x14ac:dyDescent="0.3">
      <c r="A13" s="62" t="s">
        <v>48</v>
      </c>
      <c r="B13" s="16">
        <f>B8+C8</f>
        <v>6844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8"/>
  <sheetViews>
    <sheetView workbookViewId="0">
      <selection activeCell="C3" sqref="C3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1450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174</v>
      </c>
      <c r="C3" s="95">
        <v>22170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C2+'11'!C2+'10'!C2+'09'!C2</f>
        <v>4633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'11'!D5</f>
        <v>23615</v>
      </c>
      <c r="E6" s="49">
        <f>'11'!E5</f>
        <v>121383</v>
      </c>
      <c r="F6" s="50">
        <f>'11'!F5</f>
        <v>4933</v>
      </c>
      <c r="G6" s="51">
        <f>'11'!G5</f>
        <v>24415</v>
      </c>
      <c r="H6" s="48">
        <f>'11'!H5</f>
        <v>337109</v>
      </c>
      <c r="I6" s="51">
        <f>'11'!I5</f>
        <v>75403</v>
      </c>
      <c r="J6" s="52">
        <f>'11'!J5</f>
        <v>10089.4</v>
      </c>
      <c r="K6" s="53">
        <f>'11'!K5</f>
        <v>158272</v>
      </c>
      <c r="L6" s="48">
        <f>'11'!L5</f>
        <v>1613</v>
      </c>
      <c r="M6" s="54">
        <f>'12'!M5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1450</v>
      </c>
      <c r="D7" s="42">
        <f t="shared" ref="D7:M7" si="0">D5-D6</f>
        <v>-23615</v>
      </c>
      <c r="E7" s="104">
        <f t="shared" si="0"/>
        <v>-121383</v>
      </c>
      <c r="F7" s="44">
        <f t="shared" si="0"/>
        <v>-4933</v>
      </c>
      <c r="G7" s="44">
        <f t="shared" si="0"/>
        <v>-24415</v>
      </c>
      <c r="H7" s="44">
        <f t="shared" si="0"/>
        <v>-337109</v>
      </c>
      <c r="I7" s="44">
        <f t="shared" si="0"/>
        <v>-75403</v>
      </c>
      <c r="J7" s="44">
        <f t="shared" si="0"/>
        <v>-10089.4</v>
      </c>
      <c r="K7" s="44">
        <f t="shared" si="0"/>
        <v>-158272</v>
      </c>
      <c r="L7" s="44">
        <f t="shared" si="0"/>
        <v>-1613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174</v>
      </c>
      <c r="C8" s="95">
        <f>C3-C5</f>
        <v>22170</v>
      </c>
      <c r="D8" s="42">
        <f>D7+E7</f>
        <v>-144998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144998</v>
      </c>
      <c r="E10" s="106"/>
      <c r="F10" s="57"/>
      <c r="G10" s="57"/>
      <c r="H10" s="107">
        <f>(H9+H8)-H7</f>
        <v>337109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174</v>
      </c>
      <c r="C11" s="96">
        <f>C7+C8</f>
        <v>23620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1450</v>
      </c>
      <c r="C12" s="16"/>
      <c r="D12" s="15">
        <f>B12+B13</f>
        <v>23794</v>
      </c>
      <c r="E12" s="15"/>
      <c r="I12">
        <f>D12-M11-B6</f>
        <v>23794</v>
      </c>
    </row>
    <row r="13" spans="1:18" ht="15.75" customHeight="1" x14ac:dyDescent="0.3">
      <c r="A13" s="62" t="s">
        <v>48</v>
      </c>
      <c r="B13" s="16">
        <f>B8+C8</f>
        <v>22344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8"/>
  <sheetViews>
    <sheetView workbookViewId="0">
      <selection activeCell="K10" sqref="K10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3701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12696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C2+'11'!C2+'10'!C2+'09'!C2</f>
        <v>6884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57071</v>
      </c>
      <c r="E5" s="49">
        <v>168098</v>
      </c>
      <c r="F5" s="50">
        <v>5233</v>
      </c>
      <c r="G5" s="51">
        <v>25056</v>
      </c>
      <c r="H5" s="48">
        <v>75665</v>
      </c>
      <c r="I5" s="51">
        <v>337230</v>
      </c>
      <c r="J5" s="52">
        <v>10095</v>
      </c>
      <c r="K5" s="53">
        <v>158329</v>
      </c>
      <c r="L5" s="48">
        <v>0</v>
      </c>
      <c r="M5" s="54">
        <v>0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v>0</v>
      </c>
      <c r="E6" s="49">
        <v>0</v>
      </c>
      <c r="F6" s="50">
        <v>0</v>
      </c>
      <c r="G6" s="51">
        <v>0</v>
      </c>
      <c r="H6" s="48">
        <v>0</v>
      </c>
      <c r="I6" s="51">
        <v>0</v>
      </c>
      <c r="J6" s="52">
        <v>0</v>
      </c>
      <c r="K6" s="53">
        <v>0</v>
      </c>
      <c r="L6" s="48">
        <v>0</v>
      </c>
      <c r="M6" s="54">
        <f>'12'!M5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3701</v>
      </c>
      <c r="D7" s="42">
        <f t="shared" ref="D7:K7" si="0">D5-D6</f>
        <v>57071</v>
      </c>
      <c r="E7" s="104">
        <f t="shared" si="0"/>
        <v>168098</v>
      </c>
      <c r="F7" s="44">
        <f t="shared" si="0"/>
        <v>5233</v>
      </c>
      <c r="G7" s="44">
        <f t="shared" si="0"/>
        <v>25056</v>
      </c>
      <c r="H7" s="44">
        <f t="shared" si="0"/>
        <v>75665</v>
      </c>
      <c r="I7" s="44">
        <f t="shared" si="0"/>
        <v>337230</v>
      </c>
      <c r="J7" s="44">
        <f t="shared" si="0"/>
        <v>10095</v>
      </c>
      <c r="K7" s="44">
        <f t="shared" si="0"/>
        <v>158329</v>
      </c>
      <c r="L7" s="44">
        <v>0</v>
      </c>
      <c r="M7" s="45">
        <f>M5-M6</f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12696</v>
      </c>
      <c r="D8" s="42">
        <f>D7+E7</f>
        <v>225169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-225169</v>
      </c>
      <c r="E10" s="106"/>
      <c r="F10" s="57"/>
      <c r="G10" s="57"/>
      <c r="H10" s="107">
        <f>(H9+H8)-H7</f>
        <v>-75665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16397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3701</v>
      </c>
      <c r="C12" s="16"/>
      <c r="D12" s="15">
        <f>B12+B13</f>
        <v>16397</v>
      </c>
      <c r="E12" s="15"/>
      <c r="I12">
        <f>D12-M11-B6</f>
        <v>16397</v>
      </c>
    </row>
    <row r="13" spans="1:18" ht="15.75" customHeight="1" x14ac:dyDescent="0.3">
      <c r="A13" s="62" t="s">
        <v>48</v>
      </c>
      <c r="B13" s="16">
        <f>B8+C8</f>
        <v>12696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8"/>
  <sheetViews>
    <sheetView workbookViewId="0">
      <selection activeCell="G11" sqref="G11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464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  <c r="Q2">
        <v>18613</v>
      </c>
    </row>
    <row r="3" spans="1:18" ht="20.25" customHeight="1" x14ac:dyDescent="0.3">
      <c r="A3" s="39" t="s">
        <v>18</v>
      </c>
      <c r="B3" s="98">
        <v>0</v>
      </c>
      <c r="C3" s="95">
        <v>8267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C2+'11'!C2+'10'!C2+'09'!C2</f>
        <v>3647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57249</v>
      </c>
      <c r="E5" s="49">
        <v>168180</v>
      </c>
      <c r="F5" s="50">
        <v>5344</v>
      </c>
      <c r="G5" s="51">
        <v>25136</v>
      </c>
      <c r="H5" s="48">
        <v>337232</v>
      </c>
      <c r="I5" s="51">
        <v>75691</v>
      </c>
      <c r="J5" s="52">
        <v>10093.299999999999</v>
      </c>
      <c r="K5" s="53">
        <v>158333</v>
      </c>
      <c r="L5" s="48">
        <v>1614</v>
      </c>
      <c r="M5" s="54">
        <v>2309309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/>
      <c r="E6" s="49"/>
      <c r="F6" s="50"/>
      <c r="G6" s="51"/>
      <c r="H6" s="48"/>
      <c r="I6" s="51"/>
      <c r="J6" s="52"/>
      <c r="K6" s="53"/>
      <c r="L6" s="48"/>
      <c r="M6" s="54"/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464</v>
      </c>
      <c r="D7" s="42">
        <f t="shared" ref="D7:M7" si="0">D5-D6</f>
        <v>57249</v>
      </c>
      <c r="E7" s="104">
        <f t="shared" si="0"/>
        <v>168180</v>
      </c>
      <c r="F7" s="44">
        <f t="shared" si="0"/>
        <v>5344</v>
      </c>
      <c r="G7" s="44">
        <f t="shared" si="0"/>
        <v>25136</v>
      </c>
      <c r="H7" s="44">
        <f t="shared" si="0"/>
        <v>337232</v>
      </c>
      <c r="I7" s="44">
        <f t="shared" si="0"/>
        <v>75691</v>
      </c>
      <c r="J7" s="44">
        <f t="shared" si="0"/>
        <v>10093.299999999999</v>
      </c>
      <c r="K7" s="44">
        <f t="shared" si="0"/>
        <v>158333</v>
      </c>
      <c r="L7" s="44">
        <f t="shared" si="0"/>
        <v>1614</v>
      </c>
      <c r="M7" s="45">
        <f t="shared" si="0"/>
        <v>2309309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8267</v>
      </c>
      <c r="D8" s="42">
        <f>D7+E7</f>
        <v>225429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-225429</v>
      </c>
      <c r="E10" s="106"/>
      <c r="F10" s="57"/>
      <c r="G10" s="57"/>
      <c r="H10" s="107">
        <f>(H9+H8)-H7</f>
        <v>-337232</v>
      </c>
      <c r="I10" s="57"/>
      <c r="J10" s="57"/>
      <c r="K10" s="57"/>
      <c r="L10" s="57"/>
      <c r="M10" s="57">
        <f>(M9+M8)-M7</f>
        <v>-2309309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8731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464</v>
      </c>
      <c r="C12" s="16"/>
      <c r="D12" s="15">
        <f>B12+B13</f>
        <v>8731</v>
      </c>
      <c r="E12" s="15"/>
      <c r="I12">
        <f>D12-M11-B6</f>
        <v>8731</v>
      </c>
    </row>
    <row r="13" spans="1:18" ht="15.75" customHeight="1" x14ac:dyDescent="0.3">
      <c r="A13" s="62" t="s">
        <v>48</v>
      </c>
      <c r="B13" s="16">
        <f>B8+C8</f>
        <v>8267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28"/>
  <sheetViews>
    <sheetView workbookViewId="0">
      <selection activeCell="L8" sqref="L8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631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2940</v>
      </c>
      <c r="C3" s="95">
        <v>6526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C2+'11'!C2+'10'!C2+'09'!C2</f>
        <v>3814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57294</v>
      </c>
      <c r="E5" s="49">
        <v>168426</v>
      </c>
      <c r="F5" s="50">
        <v>5375</v>
      </c>
      <c r="G5" s="51">
        <v>25330</v>
      </c>
      <c r="H5" s="48">
        <v>337244</v>
      </c>
      <c r="I5" s="51">
        <v>75863</v>
      </c>
      <c r="J5" s="52">
        <v>10102.5</v>
      </c>
      <c r="K5" s="53"/>
      <c r="L5" s="48">
        <v>1615</v>
      </c>
      <c r="M5" s="54">
        <v>2309464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'14'!D5</f>
        <v>57249</v>
      </c>
      <c r="E6" s="49">
        <f>'14'!E5</f>
        <v>168180</v>
      </c>
      <c r="F6" s="50">
        <f>'14'!F5</f>
        <v>5344</v>
      </c>
      <c r="G6" s="51">
        <f>'14'!G5</f>
        <v>25136</v>
      </c>
      <c r="H6" s="48">
        <f>'14'!H5</f>
        <v>337232</v>
      </c>
      <c r="I6" s="51">
        <f>'14'!I5</f>
        <v>75691</v>
      </c>
      <c r="J6" s="52">
        <f>'14'!J5</f>
        <v>10093.299999999999</v>
      </c>
      <c r="K6" s="53">
        <f>'14'!K5</f>
        <v>158333</v>
      </c>
      <c r="L6" s="48">
        <f>'14'!L5</f>
        <v>1614</v>
      </c>
      <c r="M6" s="54">
        <f>'14'!M5</f>
        <v>2309309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631</v>
      </c>
      <c r="D7" s="42">
        <f t="shared" ref="D7:M7" si="0">D5-D6</f>
        <v>45</v>
      </c>
      <c r="E7" s="104">
        <f t="shared" si="0"/>
        <v>246</v>
      </c>
      <c r="F7" s="44">
        <f t="shared" si="0"/>
        <v>31</v>
      </c>
      <c r="G7" s="44">
        <f t="shared" si="0"/>
        <v>194</v>
      </c>
      <c r="H7" s="44">
        <f t="shared" si="0"/>
        <v>12</v>
      </c>
      <c r="I7" s="44">
        <f t="shared" si="0"/>
        <v>172</v>
      </c>
      <c r="J7" s="44">
        <f t="shared" si="0"/>
        <v>9.2000000000007276</v>
      </c>
      <c r="K7" s="44">
        <f t="shared" si="0"/>
        <v>-158333</v>
      </c>
      <c r="L7" s="44">
        <f t="shared" si="0"/>
        <v>1</v>
      </c>
      <c r="M7" s="45">
        <f t="shared" si="0"/>
        <v>155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2940</v>
      </c>
      <c r="C8" s="95">
        <f>C3-C5</f>
        <v>6526</v>
      </c>
      <c r="D8" s="42">
        <f>D7+E7</f>
        <v>291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-291</v>
      </c>
      <c r="E10" s="106"/>
      <c r="F10" s="57"/>
      <c r="G10" s="57"/>
      <c r="H10" s="107">
        <f>(H9+H8)-H7</f>
        <v>-12</v>
      </c>
      <c r="I10" s="57"/>
      <c r="J10" s="57"/>
      <c r="K10" s="57"/>
      <c r="L10" s="57"/>
      <c r="M10" s="57">
        <f>(M9+M8)-M7</f>
        <v>-155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2940</v>
      </c>
      <c r="C11" s="96">
        <f>C7+C8</f>
        <v>7157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631</v>
      </c>
      <c r="C12" s="16"/>
      <c r="D12" s="15">
        <f>B12+B13</f>
        <v>10097</v>
      </c>
      <c r="E12" s="15"/>
      <c r="I12">
        <f>D12-M11-B6</f>
        <v>10097</v>
      </c>
    </row>
    <row r="13" spans="1:18" ht="15.75" customHeight="1" x14ac:dyDescent="0.3">
      <c r="A13" s="62" t="s">
        <v>48</v>
      </c>
      <c r="B13" s="16">
        <f>B8+C8</f>
        <v>9466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8"/>
  <sheetViews>
    <sheetView workbookViewId="0">
      <selection activeCell="H5" sqref="H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6833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65</v>
      </c>
      <c r="C3" s="95">
        <v>8994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C2+'11'!C2+'10'!C2+'09'!C2</f>
        <v>10016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57349</v>
      </c>
      <c r="E5" s="49">
        <v>168544</v>
      </c>
      <c r="F5" s="50">
        <v>5458</v>
      </c>
      <c r="G5" s="51">
        <v>25768</v>
      </c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'14'!D5</f>
        <v>57249</v>
      </c>
      <c r="E6" s="49">
        <f>'14'!E5</f>
        <v>168180</v>
      </c>
      <c r="F6" s="50">
        <f>'14'!F5</f>
        <v>5344</v>
      </c>
      <c r="G6" s="51">
        <f>'14'!G5</f>
        <v>25136</v>
      </c>
      <c r="H6" s="48">
        <f>'14'!H5</f>
        <v>337232</v>
      </c>
      <c r="I6" s="51">
        <f>'14'!I5</f>
        <v>75691</v>
      </c>
      <c r="J6" s="52">
        <f>'14'!J5</f>
        <v>10093.299999999999</v>
      </c>
      <c r="K6" s="53">
        <f>'14'!K5</f>
        <v>158333</v>
      </c>
      <c r="L6" s="48">
        <f>'15'!L5</f>
        <v>1615</v>
      </c>
      <c r="M6" s="54">
        <f>'15'!M5</f>
        <v>2309464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6833</v>
      </c>
      <c r="D7" s="42">
        <f t="shared" ref="D7:M7" si="0">D5-D6</f>
        <v>100</v>
      </c>
      <c r="E7" s="104">
        <f t="shared" si="0"/>
        <v>364</v>
      </c>
      <c r="F7" s="44">
        <f t="shared" si="0"/>
        <v>114</v>
      </c>
      <c r="G7" s="44">
        <f t="shared" si="0"/>
        <v>632</v>
      </c>
      <c r="H7" s="44">
        <f t="shared" si="0"/>
        <v>-337232</v>
      </c>
      <c r="I7" s="44">
        <f t="shared" si="0"/>
        <v>-75691</v>
      </c>
      <c r="J7" s="44">
        <f t="shared" si="0"/>
        <v>-10093.299999999999</v>
      </c>
      <c r="K7" s="44">
        <f t="shared" si="0"/>
        <v>-158333</v>
      </c>
      <c r="L7" s="44">
        <f t="shared" si="0"/>
        <v>-1615</v>
      </c>
      <c r="M7" s="45">
        <f t="shared" si="0"/>
        <v>-2309464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65</v>
      </c>
      <c r="C8" s="95">
        <f>C3-C5</f>
        <v>8994</v>
      </c>
      <c r="D8" s="42">
        <f>D7+E7</f>
        <v>464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-464</v>
      </c>
      <c r="E10" s="106"/>
      <c r="F10" s="57"/>
      <c r="G10" s="57"/>
      <c r="H10" s="107">
        <f>(H9+H8)-H7</f>
        <v>337232</v>
      </c>
      <c r="I10" s="57"/>
      <c r="J10" s="57"/>
      <c r="K10" s="57"/>
      <c r="L10" s="57"/>
      <c r="M10" s="57">
        <f>(M9+M8)-M7</f>
        <v>2309464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65</v>
      </c>
      <c r="C11" s="96">
        <f>C7+C8</f>
        <v>15827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6833</v>
      </c>
      <c r="C12" s="16"/>
      <c r="D12" s="15">
        <f>B12+B13</f>
        <v>15892</v>
      </c>
      <c r="E12" s="15"/>
      <c r="I12">
        <f>D12-M11-B6</f>
        <v>15892</v>
      </c>
    </row>
    <row r="13" spans="1:18" ht="15.75" customHeight="1" x14ac:dyDescent="0.3">
      <c r="A13" s="62" t="s">
        <v>48</v>
      </c>
      <c r="B13" s="16">
        <f>B8+C8</f>
        <v>9059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8"/>
  <sheetViews>
    <sheetView workbookViewId="0">
      <selection activeCell="M5" sqref="M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2282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0</v>
      </c>
      <c r="C3" s="95">
        <v>6268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C2+'11'!C2+'10'!C2+'09'!C2</f>
        <v>5465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57399</v>
      </c>
      <c r="E5" s="49">
        <v>168810</v>
      </c>
      <c r="F5" s="50">
        <v>5711</v>
      </c>
      <c r="G5" s="51">
        <v>24803</v>
      </c>
      <c r="H5" s="48">
        <v>76138</v>
      </c>
      <c r="I5" s="51">
        <v>337560</v>
      </c>
      <c r="J5" s="52">
        <v>0</v>
      </c>
      <c r="K5" s="53">
        <v>0</v>
      </c>
      <c r="L5" s="48">
        <v>1618</v>
      </c>
      <c r="M5" s="54">
        <v>2304684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'16'!D5</f>
        <v>57349</v>
      </c>
      <c r="E6" s="49">
        <f>'16'!E5</f>
        <v>168544</v>
      </c>
      <c r="F6" s="50">
        <f>'16'!F5</f>
        <v>5458</v>
      </c>
      <c r="G6" s="51">
        <f>'16'!G5</f>
        <v>25768</v>
      </c>
      <c r="H6" s="48">
        <f>'16'!H5</f>
        <v>0</v>
      </c>
      <c r="I6" s="51">
        <f>'16'!I5</f>
        <v>0</v>
      </c>
      <c r="J6" s="52">
        <f>'16'!J5</f>
        <v>0</v>
      </c>
      <c r="K6" s="53">
        <f>'16'!K5</f>
        <v>0</v>
      </c>
      <c r="L6" s="48">
        <f>'16'!L5</f>
        <v>0</v>
      </c>
      <c r="M6" s="54">
        <f>'16'!M5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2282</v>
      </c>
      <c r="D7" s="42">
        <f t="shared" ref="D7:M7" si="0">D5-D6</f>
        <v>50</v>
      </c>
      <c r="E7" s="104">
        <f t="shared" si="0"/>
        <v>266</v>
      </c>
      <c r="F7" s="44">
        <f t="shared" si="0"/>
        <v>253</v>
      </c>
      <c r="G7" s="44">
        <f t="shared" si="0"/>
        <v>-965</v>
      </c>
      <c r="H7" s="44">
        <f t="shared" si="0"/>
        <v>76138</v>
      </c>
      <c r="I7" s="44">
        <f t="shared" si="0"/>
        <v>337560</v>
      </c>
      <c r="J7" s="44">
        <f t="shared" si="0"/>
        <v>0</v>
      </c>
      <c r="K7" s="44">
        <f t="shared" si="0"/>
        <v>0</v>
      </c>
      <c r="L7" s="44">
        <f t="shared" si="0"/>
        <v>1618</v>
      </c>
      <c r="M7" s="45">
        <f t="shared" si="0"/>
        <v>2304684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6268</v>
      </c>
      <c r="D8" s="42">
        <f>D7+E7</f>
        <v>316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-316</v>
      </c>
      <c r="E10" s="106"/>
      <c r="F10" s="57"/>
      <c r="G10" s="57"/>
      <c r="H10" s="107">
        <f>(H9+H8)-H7</f>
        <v>-76138</v>
      </c>
      <c r="I10" s="57"/>
      <c r="J10" s="57"/>
      <c r="K10" s="57"/>
      <c r="L10" s="57"/>
      <c r="M10" s="57">
        <f>(M9+M8)-M7</f>
        <v>-2304684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8550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2282</v>
      </c>
      <c r="C12" s="16"/>
      <c r="D12" s="15">
        <f>B12+B13</f>
        <v>8550</v>
      </c>
      <c r="E12" s="15"/>
      <c r="I12">
        <f>D12-M11-B6</f>
        <v>8550</v>
      </c>
    </row>
    <row r="13" spans="1:18" ht="15.75" customHeight="1" x14ac:dyDescent="0.3">
      <c r="A13" s="62" t="s">
        <v>48</v>
      </c>
      <c r="B13" s="16">
        <f>B8+C8</f>
        <v>6268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28"/>
  <sheetViews>
    <sheetView workbookViewId="0">
      <selection activeCell="B5" sqref="B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331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0</v>
      </c>
      <c r="C3" s="95">
        <v>3672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'13'!C2+'14'!C2+'15'!C2+'16'!C2+'17'!C2+'18'!C2+2240-450</f>
        <v>16032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57431</v>
      </c>
      <c r="E5" s="49">
        <v>169245</v>
      </c>
      <c r="F5" s="50">
        <v>5878</v>
      </c>
      <c r="G5" s="51">
        <v>25818</v>
      </c>
      <c r="H5" s="48">
        <v>337593</v>
      </c>
      <c r="I5" s="51">
        <v>76163</v>
      </c>
      <c r="J5" s="52">
        <v>10106.6</v>
      </c>
      <c r="K5" s="53">
        <v>158547</v>
      </c>
      <c r="L5" s="48">
        <v>0</v>
      </c>
      <c r="M5" s="54">
        <v>0</v>
      </c>
      <c r="N5" s="24" t="s">
        <v>70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'17'!D5</f>
        <v>57399</v>
      </c>
      <c r="E6" s="49">
        <f>'17'!E5</f>
        <v>168810</v>
      </c>
      <c r="F6" s="50">
        <f>'17'!F5</f>
        <v>5711</v>
      </c>
      <c r="G6" s="51">
        <f>'17'!G5</f>
        <v>24803</v>
      </c>
      <c r="H6" s="48">
        <f>'17'!H5</f>
        <v>76138</v>
      </c>
      <c r="I6" s="51">
        <f>'17'!I5</f>
        <v>337560</v>
      </c>
      <c r="J6" s="52">
        <f>'17'!J5</f>
        <v>0</v>
      </c>
      <c r="K6" s="53">
        <f>'17'!K5</f>
        <v>0</v>
      </c>
      <c r="L6" s="48">
        <f>'17'!L5</f>
        <v>1618</v>
      </c>
      <c r="M6" s="54">
        <f>'17'!M5</f>
        <v>2304684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331</v>
      </c>
      <c r="D7" s="42">
        <f t="shared" ref="D7:M7" si="0">D5-D6</f>
        <v>32</v>
      </c>
      <c r="E7" s="104">
        <f t="shared" si="0"/>
        <v>435</v>
      </c>
      <c r="F7" s="44">
        <f t="shared" si="0"/>
        <v>167</v>
      </c>
      <c r="G7" s="44">
        <f t="shared" si="0"/>
        <v>1015</v>
      </c>
      <c r="H7" s="44">
        <f t="shared" si="0"/>
        <v>261455</v>
      </c>
      <c r="I7" s="44">
        <f t="shared" si="0"/>
        <v>-261397</v>
      </c>
      <c r="J7" s="44">
        <f t="shared" si="0"/>
        <v>10106.6</v>
      </c>
      <c r="K7" s="44">
        <f t="shared" si="0"/>
        <v>158547</v>
      </c>
      <c r="L7" s="44">
        <f t="shared" si="0"/>
        <v>-1618</v>
      </c>
      <c r="M7" s="45">
        <f t="shared" si="0"/>
        <v>-2304684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3672</v>
      </c>
      <c r="D8" s="42">
        <f>D7+E7</f>
        <v>467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-467</v>
      </c>
      <c r="E10" s="106"/>
      <c r="F10" s="57"/>
      <c r="G10" s="57"/>
      <c r="H10" s="107">
        <f>(H9+H8)-H7</f>
        <v>-261455</v>
      </c>
      <c r="I10" s="57"/>
      <c r="J10" s="57"/>
      <c r="K10" s="57"/>
      <c r="L10" s="57"/>
      <c r="M10" s="57">
        <f>(M9+M8)-M7</f>
        <v>2304684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4003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331</v>
      </c>
      <c r="C12" s="16"/>
      <c r="D12" s="15">
        <f>B12+B13</f>
        <v>4003</v>
      </c>
      <c r="E12" s="15"/>
      <c r="I12">
        <f>D12-M11-B6</f>
        <v>4003</v>
      </c>
    </row>
    <row r="13" spans="1:18" ht="15.75" customHeight="1" x14ac:dyDescent="0.3">
      <c r="A13" s="62" t="s">
        <v>48</v>
      </c>
      <c r="B13" s="16">
        <f>B8+C8</f>
        <v>3672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28"/>
  <sheetViews>
    <sheetView workbookViewId="0">
      <selection activeCell="K6" sqref="K6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409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0</v>
      </c>
      <c r="C3" s="95">
        <v>5944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'13'!C2+'14'!C2+'15'!C2+'16'!C2+'17'!C2+'18'!C2+2240-450</f>
        <v>16032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57482</v>
      </c>
      <c r="E5" s="49">
        <v>169521</v>
      </c>
      <c r="F5" s="50">
        <v>5988</v>
      </c>
      <c r="G5" s="51">
        <v>25827</v>
      </c>
      <c r="H5" s="48">
        <v>337697</v>
      </c>
      <c r="I5" s="51">
        <v>76354</v>
      </c>
      <c r="J5" s="52">
        <v>10108</v>
      </c>
      <c r="K5" s="53">
        <v>158557</v>
      </c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'18'!D5</f>
        <v>57431</v>
      </c>
      <c r="E6" s="49">
        <f>'18'!E5</f>
        <v>169245</v>
      </c>
      <c r="F6" s="50">
        <f>'18'!F5</f>
        <v>5878</v>
      </c>
      <c r="G6" s="51">
        <f>'18'!G5</f>
        <v>25818</v>
      </c>
      <c r="H6" s="48">
        <f>'18'!H5</f>
        <v>337593</v>
      </c>
      <c r="I6" s="51">
        <f>'18'!I5</f>
        <v>76163</v>
      </c>
      <c r="J6" s="52">
        <f>'18'!J5</f>
        <v>10106.6</v>
      </c>
      <c r="K6" s="53">
        <f>'18'!K5</f>
        <v>158547</v>
      </c>
      <c r="L6" s="48">
        <f>'18'!L5</f>
        <v>0</v>
      </c>
      <c r="M6" s="54">
        <f>'18'!M5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409</v>
      </c>
      <c r="D7" s="42">
        <f t="shared" ref="D7:M7" si="0">D5-D6</f>
        <v>51</v>
      </c>
      <c r="E7" s="104">
        <f t="shared" si="0"/>
        <v>276</v>
      </c>
      <c r="F7" s="44">
        <f t="shared" si="0"/>
        <v>110</v>
      </c>
      <c r="G7" s="44">
        <f t="shared" si="0"/>
        <v>9</v>
      </c>
      <c r="H7" s="44">
        <f t="shared" si="0"/>
        <v>104</v>
      </c>
      <c r="I7" s="44">
        <f t="shared" si="0"/>
        <v>191</v>
      </c>
      <c r="J7" s="44">
        <f t="shared" si="0"/>
        <v>1.3999999999996362</v>
      </c>
      <c r="K7" s="44">
        <f t="shared" si="0"/>
        <v>10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5944</v>
      </c>
      <c r="D8" s="42">
        <f>D7+E7</f>
        <v>327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-327</v>
      </c>
      <c r="E10" s="106"/>
      <c r="F10" s="57"/>
      <c r="G10" s="57"/>
      <c r="H10" s="107">
        <f>(H9+H8)-H7</f>
        <v>-104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6353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409</v>
      </c>
      <c r="C12" s="16"/>
      <c r="D12" s="15">
        <f>B12+B13</f>
        <v>6353</v>
      </c>
      <c r="E12" s="15"/>
      <c r="I12">
        <f>D12-M11-B6</f>
        <v>6353</v>
      </c>
    </row>
    <row r="13" spans="1:18" ht="15.75" customHeight="1" x14ac:dyDescent="0.3">
      <c r="A13" s="62" t="s">
        <v>48</v>
      </c>
      <c r="B13" s="16">
        <f>B8+C8</f>
        <v>5944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28"/>
  <sheetViews>
    <sheetView workbookViewId="0">
      <selection activeCell="I8" sqref="I8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925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0</v>
      </c>
      <c r="C3" s="95">
        <v>13227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'13'!C2+'14'!C2+'15'!C2+'16'!C2+'17'!C2+'18'!C2+2240-450</f>
        <v>16032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57590</v>
      </c>
      <c r="E5" s="49">
        <v>169650</v>
      </c>
      <c r="F5" s="50">
        <v>7075</v>
      </c>
      <c r="G5" s="51">
        <v>25998</v>
      </c>
      <c r="H5" s="48">
        <v>76406</v>
      </c>
      <c r="I5" s="51">
        <v>337744</v>
      </c>
      <c r="J5" s="52">
        <v>10109.6</v>
      </c>
      <c r="K5" s="53">
        <v>158481</v>
      </c>
      <c r="L5" s="48">
        <v>1621</v>
      </c>
      <c r="M5" s="54">
        <v>2311354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'19'!D5</f>
        <v>57482</v>
      </c>
      <c r="E6" s="49">
        <f>'19'!E5</f>
        <v>169521</v>
      </c>
      <c r="F6" s="50">
        <f>'19'!F5</f>
        <v>5988</v>
      </c>
      <c r="G6" s="51">
        <f>'19'!G5</f>
        <v>25827</v>
      </c>
      <c r="H6" s="48">
        <f>'19'!H5</f>
        <v>337697</v>
      </c>
      <c r="I6" s="51">
        <f>'19'!I5</f>
        <v>76354</v>
      </c>
      <c r="J6" s="52">
        <f>'19'!J5</f>
        <v>10108</v>
      </c>
      <c r="K6" s="53">
        <f>'19'!K5</f>
        <v>158557</v>
      </c>
      <c r="L6" s="48">
        <f>'19'!L5</f>
        <v>0</v>
      </c>
      <c r="M6" s="54">
        <f>'19'!M5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925</v>
      </c>
      <c r="D7" s="42">
        <f t="shared" ref="D7:M7" si="0">D5-D6</f>
        <v>108</v>
      </c>
      <c r="E7" s="104">
        <f t="shared" si="0"/>
        <v>129</v>
      </c>
      <c r="F7" s="44">
        <f t="shared" si="0"/>
        <v>1087</v>
      </c>
      <c r="G7" s="44">
        <f t="shared" si="0"/>
        <v>171</v>
      </c>
      <c r="H7" s="44">
        <f t="shared" si="0"/>
        <v>-261291</v>
      </c>
      <c r="I7" s="44">
        <f t="shared" si="0"/>
        <v>261390</v>
      </c>
      <c r="J7" s="44">
        <f t="shared" si="0"/>
        <v>1.6000000000003638</v>
      </c>
      <c r="K7" s="44">
        <f t="shared" si="0"/>
        <v>-76</v>
      </c>
      <c r="L7" s="44">
        <f t="shared" si="0"/>
        <v>1621</v>
      </c>
      <c r="M7" s="45">
        <f t="shared" si="0"/>
        <v>2311354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13227</v>
      </c>
      <c r="D8" s="42">
        <f>D7+E7</f>
        <v>237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-237</v>
      </c>
      <c r="E10" s="106"/>
      <c r="F10" s="57"/>
      <c r="G10" s="57"/>
      <c r="H10" s="107">
        <f>(H9+H8)-H7</f>
        <v>261291</v>
      </c>
      <c r="I10" s="57"/>
      <c r="J10" s="57"/>
      <c r="K10" s="57"/>
      <c r="L10" s="57"/>
      <c r="M10" s="57">
        <f>(M9+M8)-M7</f>
        <v>-2311354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14152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925</v>
      </c>
      <c r="C12" s="16"/>
      <c r="D12" s="15">
        <f>B12+B13</f>
        <v>14152</v>
      </c>
      <c r="E12" s="15"/>
      <c r="I12">
        <f>D12-M11-B6</f>
        <v>14152</v>
      </c>
    </row>
    <row r="13" spans="1:18" ht="15.75" customHeight="1" x14ac:dyDescent="0.3">
      <c r="A13" s="62" t="s">
        <v>48</v>
      </c>
      <c r="B13" s="16">
        <f>B8+C8</f>
        <v>13227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28"/>
  <sheetViews>
    <sheetView workbookViewId="0">
      <selection activeCell="D6" sqref="D6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651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0</v>
      </c>
      <c r="C3" s="95">
        <v>6513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'13'!C2+'14'!C2+'15'!C2+'16'!C2+'17'!C2+'18'!C2+2240-450</f>
        <v>16032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57666</v>
      </c>
      <c r="E5" s="49">
        <v>169831</v>
      </c>
      <c r="F5" s="50">
        <v>7035</v>
      </c>
      <c r="G5" s="51">
        <v>26146</v>
      </c>
      <c r="H5" s="48">
        <v>337981</v>
      </c>
      <c r="I5" s="51">
        <v>76448</v>
      </c>
      <c r="J5" s="52">
        <v>10110.1</v>
      </c>
      <c r="K5" s="53">
        <v>158589</v>
      </c>
      <c r="L5" s="48">
        <v>1621</v>
      </c>
      <c r="M5" s="54">
        <v>2311354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'20'!D5</f>
        <v>57590</v>
      </c>
      <c r="E6" s="49">
        <f>'20'!E5</f>
        <v>169650</v>
      </c>
      <c r="F6" s="50">
        <f>'20'!F5</f>
        <v>7075</v>
      </c>
      <c r="G6" s="51">
        <f>'19'!G5</f>
        <v>25827</v>
      </c>
      <c r="H6" s="48">
        <f>'20'!H5</f>
        <v>76406</v>
      </c>
      <c r="I6" s="51">
        <f>'20'!I5</f>
        <v>337744</v>
      </c>
      <c r="J6" s="52">
        <f>'20'!J5</f>
        <v>10109.6</v>
      </c>
      <c r="K6" s="53">
        <f>'20'!K5</f>
        <v>158481</v>
      </c>
      <c r="L6" s="48">
        <f>'20'!L5</f>
        <v>1621</v>
      </c>
      <c r="M6" s="54">
        <f>'20'!M5</f>
        <v>2311354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651</v>
      </c>
      <c r="D7" s="42">
        <f t="shared" ref="D7:M7" si="0">D5-D6</f>
        <v>76</v>
      </c>
      <c r="E7" s="104">
        <f t="shared" si="0"/>
        <v>181</v>
      </c>
      <c r="F7" s="44">
        <f t="shared" si="0"/>
        <v>-40</v>
      </c>
      <c r="G7" s="44">
        <f t="shared" si="0"/>
        <v>319</v>
      </c>
      <c r="H7" s="44">
        <f t="shared" si="0"/>
        <v>261575</v>
      </c>
      <c r="I7" s="44">
        <f t="shared" si="0"/>
        <v>-261296</v>
      </c>
      <c r="J7" s="44">
        <f t="shared" si="0"/>
        <v>0.5</v>
      </c>
      <c r="K7" s="44">
        <f t="shared" si="0"/>
        <v>108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6513</v>
      </c>
      <c r="D8" s="42">
        <f>D7+E7</f>
        <v>257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-257</v>
      </c>
      <c r="E10" s="106"/>
      <c r="F10" s="57"/>
      <c r="G10" s="57"/>
      <c r="H10" s="107">
        <f>(H9+H8)-H7</f>
        <v>-261575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7164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651</v>
      </c>
      <c r="C12" s="16"/>
      <c r="D12" s="15">
        <f>B12+B13</f>
        <v>7164</v>
      </c>
      <c r="E12" s="15"/>
      <c r="I12">
        <f>D12-M11-B6</f>
        <v>7164</v>
      </c>
    </row>
    <row r="13" spans="1:18" ht="15.75" customHeight="1" x14ac:dyDescent="0.3">
      <c r="A13" s="62" t="s">
        <v>48</v>
      </c>
      <c r="B13" s="16">
        <f>B8+C8</f>
        <v>6513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28"/>
  <sheetViews>
    <sheetView workbookViewId="0">
      <selection activeCell="C5" sqref="C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-1912</v>
      </c>
    </row>
    <row r="2" spans="1:18" ht="15.75" customHeight="1" x14ac:dyDescent="0.3">
      <c r="A2" s="39" t="s">
        <v>16</v>
      </c>
      <c r="B2" s="97">
        <v>88</v>
      </c>
      <c r="C2" s="94">
        <v>525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1110</v>
      </c>
      <c r="C3" s="95">
        <v>8294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O3">
        <f>'13'!C2+'14'!C2+'15'!C2+'16'!C2+'17'!C2+'18'!C2+2240-450</f>
        <v>16032</v>
      </c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57719</v>
      </c>
      <c r="E5" s="49">
        <v>169970</v>
      </c>
      <c r="F5" s="50">
        <v>7075</v>
      </c>
      <c r="G5" s="51">
        <v>26361</v>
      </c>
      <c r="H5" s="48">
        <v>338220</v>
      </c>
      <c r="I5" s="51">
        <v>76510</v>
      </c>
      <c r="J5" s="52">
        <v>10113.700000000001</v>
      </c>
      <c r="K5" s="53">
        <v>158630</v>
      </c>
      <c r="L5" s="48">
        <v>1625</v>
      </c>
      <c r="M5" s="54">
        <v>2312356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'21'!D5</f>
        <v>57666</v>
      </c>
      <c r="E6" s="49">
        <f>'21'!E5</f>
        <v>169831</v>
      </c>
      <c r="F6" s="50">
        <f>'21'!F5</f>
        <v>7035</v>
      </c>
      <c r="G6" s="51">
        <f>'21'!G5</f>
        <v>26146</v>
      </c>
      <c r="H6" s="48">
        <f>'21'!H5</f>
        <v>337981</v>
      </c>
      <c r="I6" s="51">
        <f>'21'!I5</f>
        <v>76448</v>
      </c>
      <c r="J6" s="52">
        <f>'21'!J5</f>
        <v>10110.1</v>
      </c>
      <c r="K6" s="53">
        <f>'21'!K5</f>
        <v>158589</v>
      </c>
      <c r="L6" s="48">
        <f>'21'!L5</f>
        <v>1621</v>
      </c>
      <c r="M6" s="54">
        <f>'21'!M5</f>
        <v>2311354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88</v>
      </c>
      <c r="C7" s="103">
        <f>C2-C4</f>
        <v>525</v>
      </c>
      <c r="D7" s="42">
        <f t="shared" ref="D7:M7" si="0">D5-D6</f>
        <v>53</v>
      </c>
      <c r="E7" s="104">
        <f t="shared" si="0"/>
        <v>139</v>
      </c>
      <c r="F7" s="44">
        <f t="shared" si="0"/>
        <v>40</v>
      </c>
      <c r="G7" s="44">
        <f t="shared" si="0"/>
        <v>215</v>
      </c>
      <c r="H7" s="44">
        <f t="shared" si="0"/>
        <v>239</v>
      </c>
      <c r="I7" s="44">
        <f t="shared" si="0"/>
        <v>62</v>
      </c>
      <c r="J7" s="44">
        <f t="shared" si="0"/>
        <v>3.6000000000003638</v>
      </c>
      <c r="K7" s="44">
        <f t="shared" si="0"/>
        <v>41</v>
      </c>
      <c r="L7" s="44">
        <f t="shared" si="0"/>
        <v>4</v>
      </c>
      <c r="M7" s="45">
        <f t="shared" si="0"/>
        <v>1002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1110</v>
      </c>
      <c r="C8" s="95">
        <f>C3-C5</f>
        <v>8294</v>
      </c>
      <c r="D8" s="42">
        <f>D7+E7</f>
        <v>192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-192</v>
      </c>
      <c r="E10" s="106"/>
      <c r="F10" s="57"/>
      <c r="G10" s="57"/>
      <c r="H10" s="107">
        <f>(H9+H8)-H7</f>
        <v>-239</v>
      </c>
      <c r="I10" s="57"/>
      <c r="J10" s="57"/>
      <c r="K10" s="57"/>
      <c r="L10" s="57"/>
      <c r="M10" s="57">
        <f>(M9+M8)-M7</f>
        <v>-1002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1198</v>
      </c>
      <c r="C11" s="96">
        <f>C7+C8</f>
        <v>8819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613</v>
      </c>
      <c r="C12" s="16"/>
      <c r="D12" s="15">
        <f>B12+B13</f>
        <v>10017</v>
      </c>
      <c r="E12" s="15"/>
      <c r="I12">
        <f>D12-M11-B6</f>
        <v>10017</v>
      </c>
    </row>
    <row r="13" spans="1:18" ht="15.75" customHeight="1" x14ac:dyDescent="0.3">
      <c r="A13" s="62" t="s">
        <v>48</v>
      </c>
      <c r="B13" s="16">
        <f>B8+C8</f>
        <v>9404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28"/>
  <sheetViews>
    <sheetView workbookViewId="0">
      <selection activeCell="A6" sqref="A6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1131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18782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>
        <v>57801</v>
      </c>
      <c r="E5" s="49">
        <v>170231</v>
      </c>
      <c r="F5" s="50">
        <v>7075</v>
      </c>
      <c r="G5" s="51">
        <v>26693</v>
      </c>
      <c r="H5" s="48">
        <v>338336</v>
      </c>
      <c r="I5" s="51">
        <v>76549</v>
      </c>
      <c r="J5" s="52"/>
      <c r="K5" s="53"/>
      <c r="L5" s="48">
        <v>1626</v>
      </c>
      <c r="M5" s="54">
        <v>2312461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'22'!D5</f>
        <v>57719</v>
      </c>
      <c r="E6" s="49">
        <f>'22'!E5</f>
        <v>169970</v>
      </c>
      <c r="F6" s="50">
        <f>'22'!F5</f>
        <v>7075</v>
      </c>
      <c r="G6" s="51">
        <f>'22'!G5</f>
        <v>26361</v>
      </c>
      <c r="H6" s="48">
        <f>'22'!H5</f>
        <v>338220</v>
      </c>
      <c r="I6" s="51">
        <f>'22'!I5</f>
        <v>76510</v>
      </c>
      <c r="J6" s="52">
        <f>'22'!J5</f>
        <v>10113.700000000001</v>
      </c>
      <c r="K6" s="53">
        <f>'22'!K5</f>
        <v>158630</v>
      </c>
      <c r="L6" s="48">
        <f>'22'!L5</f>
        <v>1625</v>
      </c>
      <c r="M6" s="54">
        <f>'22'!M5</f>
        <v>2312356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1131</v>
      </c>
      <c r="D7" s="42">
        <f t="shared" ref="D7:M7" si="0">D5-D6</f>
        <v>82</v>
      </c>
      <c r="E7" s="104">
        <f t="shared" si="0"/>
        <v>261</v>
      </c>
      <c r="F7" s="44">
        <f t="shared" si="0"/>
        <v>0</v>
      </c>
      <c r="G7" s="44">
        <f t="shared" si="0"/>
        <v>332</v>
      </c>
      <c r="H7" s="44">
        <f t="shared" si="0"/>
        <v>116</v>
      </c>
      <c r="I7" s="44">
        <f t="shared" si="0"/>
        <v>39</v>
      </c>
      <c r="J7" s="44">
        <f t="shared" si="0"/>
        <v>-10113.700000000001</v>
      </c>
      <c r="K7" s="44">
        <f t="shared" si="0"/>
        <v>-158630</v>
      </c>
      <c r="L7" s="44">
        <f t="shared" si="0"/>
        <v>1</v>
      </c>
      <c r="M7" s="45">
        <f t="shared" si="0"/>
        <v>105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18782</v>
      </c>
      <c r="D8" s="42">
        <f>D7+E7</f>
        <v>343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-343</v>
      </c>
      <c r="E10" s="106"/>
      <c r="F10" s="57"/>
      <c r="G10" s="57"/>
      <c r="H10" s="107">
        <f>(H9+H8)-H7</f>
        <v>-116</v>
      </c>
      <c r="I10" s="57"/>
      <c r="J10" s="57"/>
      <c r="K10" s="57"/>
      <c r="L10" s="57"/>
      <c r="M10" s="57">
        <f>(M9+M8)-M7</f>
        <v>-105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19913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1131</v>
      </c>
      <c r="C12" s="16"/>
      <c r="D12" s="15">
        <f>B12+B13</f>
        <v>19913</v>
      </c>
      <c r="E12" s="15"/>
      <c r="I12">
        <f>D12-M11-B6</f>
        <v>19913</v>
      </c>
    </row>
    <row r="13" spans="1:18" ht="15.75" customHeight="1" x14ac:dyDescent="0.3">
      <c r="A13" s="62" t="s">
        <v>48</v>
      </c>
      <c r="B13" s="16">
        <f>B8+C8</f>
        <v>18782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28"/>
  <sheetViews>
    <sheetView workbookViewId="0">
      <selection activeCell="B4" sqref="B4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>
        <v>0</v>
      </c>
      <c r="C2" s="94">
        <v>415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390</v>
      </c>
      <c r="C3" s="95">
        <v>6230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>
        <v>57824</v>
      </c>
      <c r="E5" s="49">
        <v>170367</v>
      </c>
      <c r="F5" s="50">
        <v>7077</v>
      </c>
      <c r="G5" s="51">
        <v>26738</v>
      </c>
      <c r="H5" s="48">
        <v>338252</v>
      </c>
      <c r="I5" s="51">
        <v>76556</v>
      </c>
      <c r="J5" s="52">
        <v>10129.299999999999</v>
      </c>
      <c r="K5" s="53">
        <v>158872</v>
      </c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'23'!D5</f>
        <v>57801</v>
      </c>
      <c r="E6" s="49">
        <f>'23'!E5</f>
        <v>170231</v>
      </c>
      <c r="F6" s="50">
        <f>'23'!F5</f>
        <v>7075</v>
      </c>
      <c r="G6" s="51">
        <f>'23'!G5</f>
        <v>26693</v>
      </c>
      <c r="H6" s="48">
        <f>'23'!H5</f>
        <v>338336</v>
      </c>
      <c r="I6" s="51">
        <f>'23'!I5</f>
        <v>76549</v>
      </c>
      <c r="J6" s="52">
        <f>'23'!J5</f>
        <v>0</v>
      </c>
      <c r="K6" s="53">
        <f>'23'!K5</f>
        <v>0</v>
      </c>
      <c r="L6" s="48">
        <f>'23'!L5</f>
        <v>1626</v>
      </c>
      <c r="M6" s="54">
        <f>'23'!M5</f>
        <v>2312461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415</v>
      </c>
      <c r="D7" s="42">
        <f t="shared" ref="D7:M7" si="0">D5-D6</f>
        <v>23</v>
      </c>
      <c r="E7" s="104">
        <f t="shared" si="0"/>
        <v>136</v>
      </c>
      <c r="F7" s="44">
        <f t="shared" si="0"/>
        <v>2</v>
      </c>
      <c r="G7" s="44">
        <f t="shared" si="0"/>
        <v>45</v>
      </c>
      <c r="H7" s="44">
        <f t="shared" si="0"/>
        <v>-84</v>
      </c>
      <c r="I7" s="44">
        <f t="shared" si="0"/>
        <v>7</v>
      </c>
      <c r="J7" s="44">
        <f t="shared" si="0"/>
        <v>10129.299999999999</v>
      </c>
      <c r="K7" s="44">
        <f t="shared" si="0"/>
        <v>158872</v>
      </c>
      <c r="L7" s="44">
        <f t="shared" si="0"/>
        <v>-1626</v>
      </c>
      <c r="M7" s="45">
        <f t="shared" si="0"/>
        <v>-2312461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390</v>
      </c>
      <c r="C8" s="95">
        <f>C3-C5</f>
        <v>6230</v>
      </c>
      <c r="D8" s="42">
        <f>D7+E7</f>
        <v>159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-159</v>
      </c>
      <c r="E10" s="106"/>
      <c r="F10" s="57"/>
      <c r="G10" s="57"/>
      <c r="H10" s="107">
        <f>(H9+H8)-H7</f>
        <v>84</v>
      </c>
      <c r="I10" s="57"/>
      <c r="J10" s="57"/>
      <c r="K10" s="57"/>
      <c r="L10" s="57"/>
      <c r="M10" s="57">
        <f>(M9+M8)-M7</f>
        <v>2312461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390</v>
      </c>
      <c r="C11" s="96">
        <f>C7+C8</f>
        <v>6645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415</v>
      </c>
      <c r="C12" s="16"/>
      <c r="D12" s="15">
        <f>B12+B13</f>
        <v>7035</v>
      </c>
      <c r="E12" s="15"/>
      <c r="I12">
        <f>D12-M11-B6</f>
        <v>7035</v>
      </c>
    </row>
    <row r="13" spans="1:18" ht="15.75" customHeight="1" x14ac:dyDescent="0.3">
      <c r="A13" s="62" t="s">
        <v>48</v>
      </c>
      <c r="B13" s="16">
        <f>B8+C8</f>
        <v>6620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8"/>
  <sheetViews>
    <sheetView workbookViewId="0">
      <selection activeCell="D7" sqref="D7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C2-3433</f>
        <v>3298</v>
      </c>
    </row>
    <row r="2" spans="1:18" ht="15.75" customHeight="1" x14ac:dyDescent="0.3">
      <c r="A2" s="39" t="s">
        <v>16</v>
      </c>
      <c r="B2" s="97"/>
      <c r="C2" s="94">
        <v>6731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10123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>
        <v>57874</v>
      </c>
      <c r="E5" s="49">
        <v>170503</v>
      </c>
      <c r="F5" s="50">
        <v>7079</v>
      </c>
      <c r="G5" s="51">
        <v>26801</v>
      </c>
      <c r="H5" s="48">
        <v>339143</v>
      </c>
      <c r="I5" s="51">
        <v>76559</v>
      </c>
      <c r="J5" s="52">
        <v>10142.299999999999</v>
      </c>
      <c r="K5" s="53">
        <v>159063</v>
      </c>
      <c r="L5" s="48">
        <v>1629</v>
      </c>
      <c r="M5" s="54">
        <v>2312666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'24'!D5</f>
        <v>57824</v>
      </c>
      <c r="E6" s="49">
        <f>'24'!E5</f>
        <v>170367</v>
      </c>
      <c r="F6" s="50">
        <f>'24'!F5</f>
        <v>7077</v>
      </c>
      <c r="G6" s="51">
        <f>'24'!G5</f>
        <v>26738</v>
      </c>
      <c r="H6" s="48">
        <f>'24'!H5</f>
        <v>338252</v>
      </c>
      <c r="I6" s="51">
        <f>'24'!I5</f>
        <v>76556</v>
      </c>
      <c r="J6" s="52">
        <f>'24'!J5</f>
        <v>10129.299999999999</v>
      </c>
      <c r="K6" s="53">
        <f>'24'!K5</f>
        <v>158872</v>
      </c>
      <c r="L6" s="48">
        <f>'24'!L5</f>
        <v>0</v>
      </c>
      <c r="M6" s="54">
        <f>'24'!M5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6731</v>
      </c>
      <c r="D7" s="42">
        <f t="shared" ref="D7:M7" si="0">D5-D6</f>
        <v>50</v>
      </c>
      <c r="E7" s="104">
        <f t="shared" si="0"/>
        <v>136</v>
      </c>
      <c r="F7" s="44">
        <f t="shared" si="0"/>
        <v>2</v>
      </c>
      <c r="G7" s="44">
        <f t="shared" si="0"/>
        <v>63</v>
      </c>
      <c r="H7" s="44">
        <f t="shared" si="0"/>
        <v>891</v>
      </c>
      <c r="I7" s="44">
        <f t="shared" si="0"/>
        <v>3</v>
      </c>
      <c r="J7" s="44">
        <f t="shared" si="0"/>
        <v>13</v>
      </c>
      <c r="K7" s="44">
        <f t="shared" si="0"/>
        <v>191</v>
      </c>
      <c r="L7" s="44">
        <f t="shared" si="0"/>
        <v>1629</v>
      </c>
      <c r="M7" s="45">
        <f t="shared" si="0"/>
        <v>2312666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10123</v>
      </c>
      <c r="D8" s="42">
        <f>D7+E7</f>
        <v>186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-186</v>
      </c>
      <c r="E10" s="106"/>
      <c r="F10" s="57"/>
      <c r="G10" s="57"/>
      <c r="H10" s="107">
        <f>(H9+H8)-H7</f>
        <v>-891</v>
      </c>
      <c r="I10" s="57"/>
      <c r="J10" s="57"/>
      <c r="K10" s="57"/>
      <c r="L10" s="57"/>
      <c r="M10" s="57">
        <f>(M9+M8)-M7</f>
        <v>-2312666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16854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6731</v>
      </c>
      <c r="C12" s="16"/>
      <c r="D12" s="15">
        <f>B12+B13</f>
        <v>16854</v>
      </c>
      <c r="E12" s="15"/>
      <c r="I12">
        <f>D12-M11-B6</f>
        <v>16854</v>
      </c>
    </row>
    <row r="13" spans="1:18" ht="15.75" customHeight="1" x14ac:dyDescent="0.3">
      <c r="A13" s="62" t="s">
        <v>48</v>
      </c>
      <c r="B13" s="16">
        <f>B8+C8</f>
        <v>10123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28"/>
  <sheetViews>
    <sheetView workbookViewId="0">
      <selection activeCell="B5" sqref="B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985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152</v>
      </c>
      <c r="C3" s="95">
        <v>11098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>
        <v>58063</v>
      </c>
      <c r="E5" s="49">
        <v>170647</v>
      </c>
      <c r="F5" s="50">
        <v>7079</v>
      </c>
      <c r="G5" s="51">
        <v>26979</v>
      </c>
      <c r="H5" s="48">
        <v>339203</v>
      </c>
      <c r="I5" s="51">
        <v>76628</v>
      </c>
      <c r="J5" s="52">
        <v>10166.6</v>
      </c>
      <c r="K5" s="53">
        <v>159447</v>
      </c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'25'!D5</f>
        <v>57874</v>
      </c>
      <c r="E6" s="49">
        <f>'25'!E5</f>
        <v>170503</v>
      </c>
      <c r="F6" s="50">
        <f>'25'!F5</f>
        <v>7079</v>
      </c>
      <c r="G6" s="51">
        <f>'25'!G5</f>
        <v>26801</v>
      </c>
      <c r="H6" s="48">
        <f>'25'!H5</f>
        <v>339143</v>
      </c>
      <c r="I6" s="51">
        <f>'25'!I5</f>
        <v>76559</v>
      </c>
      <c r="J6" s="52">
        <f>'25'!J5</f>
        <v>10142.299999999999</v>
      </c>
      <c r="K6" s="53">
        <f>'25'!K5</f>
        <v>159063</v>
      </c>
      <c r="L6" s="48">
        <f>'25'!L5</f>
        <v>1629</v>
      </c>
      <c r="M6" s="54">
        <f>'25'!M5</f>
        <v>2312666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985</v>
      </c>
      <c r="D7" s="42">
        <f t="shared" ref="D7:M7" si="0">D5-D6</f>
        <v>189</v>
      </c>
      <c r="E7" s="104">
        <f t="shared" si="0"/>
        <v>144</v>
      </c>
      <c r="F7" s="44">
        <f t="shared" si="0"/>
        <v>0</v>
      </c>
      <c r="G7" s="44">
        <f t="shared" si="0"/>
        <v>178</v>
      </c>
      <c r="H7" s="44">
        <f t="shared" si="0"/>
        <v>60</v>
      </c>
      <c r="I7" s="44">
        <f t="shared" si="0"/>
        <v>69</v>
      </c>
      <c r="J7" s="44">
        <f t="shared" si="0"/>
        <v>24.300000000001091</v>
      </c>
      <c r="K7" s="44">
        <f t="shared" si="0"/>
        <v>384</v>
      </c>
      <c r="L7" s="44">
        <f t="shared" si="0"/>
        <v>-1629</v>
      </c>
      <c r="M7" s="45">
        <f t="shared" si="0"/>
        <v>-2312666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152</v>
      </c>
      <c r="C8" s="95">
        <f>C3-C5</f>
        <v>11098</v>
      </c>
      <c r="D8" s="42">
        <f>D7+E7</f>
        <v>333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/>
      <c r="D10" s="107">
        <f>B28-D8</f>
        <v>-333</v>
      </c>
      <c r="E10" s="106"/>
      <c r="F10" s="57"/>
      <c r="G10" s="57"/>
      <c r="H10" s="107">
        <f>(H9+H8)-H7</f>
        <v>-60</v>
      </c>
      <c r="I10" s="57"/>
      <c r="J10" s="57"/>
      <c r="K10" s="57"/>
      <c r="L10" s="57"/>
      <c r="M10" s="57">
        <f>(M9+M8)-M7</f>
        <v>2312666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152</v>
      </c>
      <c r="C11" s="96">
        <f>C7+C8</f>
        <v>12083</v>
      </c>
      <c r="D11" s="59">
        <f>C10+B10</f>
        <v>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985</v>
      </c>
      <c r="C12" s="16"/>
      <c r="D12" s="15">
        <f>B12+B13</f>
        <v>12235</v>
      </c>
      <c r="E12" s="15"/>
      <c r="I12">
        <f>D12-M11-B6</f>
        <v>12235</v>
      </c>
    </row>
    <row r="13" spans="1:18" ht="15.75" customHeight="1" x14ac:dyDescent="0.3">
      <c r="A13" s="62" t="s">
        <v>48</v>
      </c>
      <c r="B13" s="16">
        <f>B8+C8</f>
        <v>11250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tabSelected="1" zoomScale="145" zoomScaleNormal="145" workbookViewId="0">
      <selection sqref="A1 A1:D15"/>
    </sheetView>
  </sheetViews>
  <sheetFormatPr defaultRowHeight="15" x14ac:dyDescent="0.25"/>
  <cols>
    <col min="1" max="1" width="28.28515625" customWidth="1"/>
    <col min="2" max="2" width="13.7109375" style="108" customWidth="1"/>
    <col min="3" max="3" width="13.7109375" customWidth="1"/>
  </cols>
  <sheetData>
    <row r="1" spans="1:4" x14ac:dyDescent="0.25">
      <c r="A1" t="s">
        <v>73</v>
      </c>
      <c r="B1" s="108" t="s">
        <v>74</v>
      </c>
    </row>
    <row r="2" spans="1:4" x14ac:dyDescent="0.25">
      <c r="A2" t="s">
        <v>75</v>
      </c>
      <c r="B2" s="108">
        <v>10880</v>
      </c>
      <c r="C2" s="34"/>
    </row>
    <row r="3" spans="1:4" x14ac:dyDescent="0.25">
      <c r="A3" t="s">
        <v>76</v>
      </c>
      <c r="B3" s="108">
        <v>9623</v>
      </c>
      <c r="C3" s="33"/>
    </row>
    <row r="4" spans="1:4" x14ac:dyDescent="0.25">
      <c r="A4" t="s">
        <v>77</v>
      </c>
      <c r="B4" s="108">
        <v>6996</v>
      </c>
    </row>
    <row r="5" spans="1:4" x14ac:dyDescent="0.25">
      <c r="A5" t="s">
        <v>78</v>
      </c>
      <c r="B5" s="108">
        <v>3799</v>
      </c>
      <c r="C5" s="92"/>
      <c r="D5" s="92"/>
    </row>
    <row r="6" spans="1:4" x14ac:dyDescent="0.25">
      <c r="A6" s="91" t="s">
        <v>79</v>
      </c>
      <c r="B6" s="108">
        <v>21142</v>
      </c>
      <c r="D6" s="92"/>
    </row>
    <row r="7" spans="1:4" x14ac:dyDescent="0.25">
      <c r="A7" t="s">
        <v>80</v>
      </c>
      <c r="B7" s="108">
        <v>15926</v>
      </c>
      <c r="C7" s="108"/>
      <c r="D7" s="136"/>
    </row>
    <row r="8" spans="1:4" x14ac:dyDescent="0.25">
      <c r="A8" t="s">
        <v>81</v>
      </c>
      <c r="B8" s="108">
        <v>13959</v>
      </c>
    </row>
    <row r="9" spans="1:4" x14ac:dyDescent="0.25">
      <c r="A9" t="s">
        <v>82</v>
      </c>
      <c r="B9" s="108">
        <v>11068</v>
      </c>
    </row>
    <row r="10" spans="1:4" x14ac:dyDescent="0.25">
      <c r="A10" t="s">
        <v>83</v>
      </c>
      <c r="B10" s="108">
        <v>6994</v>
      </c>
    </row>
    <row r="11" spans="1:4" x14ac:dyDescent="0.25">
      <c r="A11" t="s">
        <v>84</v>
      </c>
      <c r="B11" s="108">
        <v>4013</v>
      </c>
    </row>
    <row r="12" spans="1:4" x14ac:dyDescent="0.25">
      <c r="A12" t="s">
        <v>85</v>
      </c>
      <c r="B12" s="108">
        <v>8381</v>
      </c>
    </row>
    <row r="13" spans="1:4" ht="14.65" customHeight="1" x14ac:dyDescent="0.25">
      <c r="A13" t="s">
        <v>86</v>
      </c>
      <c r="B13" s="108">
        <v>23794</v>
      </c>
    </row>
    <row r="14" spans="1:4" x14ac:dyDescent="0.25">
      <c r="A14" t="s">
        <v>87</v>
      </c>
      <c r="B14" s="108">
        <v>16397</v>
      </c>
    </row>
    <row r="15" spans="1:4" x14ac:dyDescent="0.25">
      <c r="A15" t="s">
        <v>88</v>
      </c>
      <c r="B15" s="108">
        <v>8731</v>
      </c>
    </row>
    <row r="16" spans="1:4" x14ac:dyDescent="0.25">
      <c r="A16" t="s">
        <v>89</v>
      </c>
      <c r="B16" s="108">
        <v>10097</v>
      </c>
    </row>
    <row r="17" spans="1:2" x14ac:dyDescent="0.25">
      <c r="A17" t="s">
        <v>90</v>
      </c>
      <c r="B17" s="108">
        <v>15892</v>
      </c>
    </row>
    <row r="18" spans="1:2" x14ac:dyDescent="0.25">
      <c r="A18" t="s">
        <v>91</v>
      </c>
      <c r="B18" s="108">
        <v>8550</v>
      </c>
    </row>
    <row r="19" spans="1:2" x14ac:dyDescent="0.25">
      <c r="A19" t="s">
        <v>92</v>
      </c>
      <c r="B19" s="108">
        <v>4003</v>
      </c>
    </row>
    <row r="20" spans="1:2" x14ac:dyDescent="0.25">
      <c r="A20" t="s">
        <v>93</v>
      </c>
      <c r="B20" s="108">
        <v>6353</v>
      </c>
    </row>
    <row r="21" spans="1:2" x14ac:dyDescent="0.25">
      <c r="A21" t="s">
        <v>94</v>
      </c>
      <c r="B21" s="108">
        <v>14152</v>
      </c>
    </row>
    <row r="22" spans="1:2" x14ac:dyDescent="0.25">
      <c r="A22" t="s">
        <v>95</v>
      </c>
      <c r="B22" s="108">
        <v>7164</v>
      </c>
    </row>
    <row r="23" spans="1:2" x14ac:dyDescent="0.25">
      <c r="A23" t="s">
        <v>96</v>
      </c>
      <c r="B23" s="108">
        <v>10017</v>
      </c>
    </row>
    <row r="24" spans="1:2" x14ac:dyDescent="0.25">
      <c r="A24" t="s">
        <v>97</v>
      </c>
      <c r="B24" s="108">
        <v>19913</v>
      </c>
    </row>
    <row r="25" spans="1:2" x14ac:dyDescent="0.25">
      <c r="A25" t="s">
        <v>98</v>
      </c>
      <c r="B25" s="108">
        <v>7035</v>
      </c>
    </row>
    <row r="26" spans="1:2" x14ac:dyDescent="0.25">
      <c r="A26" t="s">
        <v>99</v>
      </c>
      <c r="B26" s="108">
        <v>16854</v>
      </c>
    </row>
    <row r="27" spans="1:2" x14ac:dyDescent="0.25">
      <c r="A27" t="s">
        <v>100</v>
      </c>
      <c r="B27" s="108">
        <v>12235</v>
      </c>
    </row>
    <row r="28" spans="1:2" x14ac:dyDescent="0.25">
      <c r="A28" t="s">
        <v>101</v>
      </c>
      <c r="B28" s="108">
        <v>23868</v>
      </c>
    </row>
    <row r="29" spans="1:2" x14ac:dyDescent="0.25">
      <c r="A29" t="s">
        <v>102</v>
      </c>
      <c r="B29" s="108">
        <v>12413</v>
      </c>
    </row>
    <row r="30" spans="1:2" x14ac:dyDescent="0.25">
      <c r="A30" t="s">
        <v>103</v>
      </c>
      <c r="B30" s="108">
        <v>20117</v>
      </c>
    </row>
    <row r="31" spans="1:2" x14ac:dyDescent="0.25">
      <c r="A31" t="s">
        <v>104</v>
      </c>
      <c r="B31" s="108">
        <v>7556</v>
      </c>
    </row>
    <row r="32" spans="1:2" x14ac:dyDescent="0.25">
      <c r="A32" t="s">
        <v>105</v>
      </c>
      <c r="B32" s="108">
        <v>16290</v>
      </c>
    </row>
  </sheetData>
  <mergeCells count="1">
    <mergeCell ref="C2:C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28"/>
  <sheetViews>
    <sheetView workbookViewId="0">
      <selection activeCell="B11" sqref="B11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-1852</v>
      </c>
    </row>
    <row r="2" spans="1:18" ht="15.75" customHeight="1" x14ac:dyDescent="0.3">
      <c r="A2" s="39" t="s">
        <v>16</v>
      </c>
      <c r="B2" s="97">
        <v>148</v>
      </c>
      <c r="C2" s="94">
        <v>7260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15627</v>
      </c>
      <c r="C3" s="95">
        <v>833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236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'26'!D5</f>
        <v>58063</v>
      </c>
      <c r="E6" s="49">
        <f>'26'!E5</f>
        <v>170647</v>
      </c>
      <c r="F6" s="50">
        <f>'26'!F5</f>
        <v>7079</v>
      </c>
      <c r="G6" s="51">
        <f>'26'!G5</f>
        <v>26979</v>
      </c>
      <c r="H6" s="48">
        <f>'26'!H5</f>
        <v>339203</v>
      </c>
      <c r="I6" s="51">
        <f>'26'!I5</f>
        <v>76628</v>
      </c>
      <c r="J6" s="52">
        <f>'26'!J5</f>
        <v>10166.6</v>
      </c>
      <c r="K6" s="53">
        <f>'26'!K5</f>
        <v>159447</v>
      </c>
      <c r="L6" s="48">
        <f>'26'!L5</f>
        <v>0</v>
      </c>
      <c r="M6" s="54">
        <f>'26'!M5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148</v>
      </c>
      <c r="C7" s="103">
        <f>C2-C4</f>
        <v>7260</v>
      </c>
      <c r="D7" s="42">
        <f t="shared" ref="D7:M7" si="0">D5-D6</f>
        <v>-58063</v>
      </c>
      <c r="E7" s="104">
        <f t="shared" si="0"/>
        <v>-170647</v>
      </c>
      <c r="F7" s="44">
        <f t="shared" si="0"/>
        <v>-7079</v>
      </c>
      <c r="G7" s="44">
        <f t="shared" si="0"/>
        <v>-26979</v>
      </c>
      <c r="H7" s="44">
        <f t="shared" si="0"/>
        <v>-339203</v>
      </c>
      <c r="I7" s="44">
        <f t="shared" si="0"/>
        <v>-76628</v>
      </c>
      <c r="J7" s="44">
        <f t="shared" si="0"/>
        <v>-10166.6</v>
      </c>
      <c r="K7" s="44">
        <f t="shared" si="0"/>
        <v>-159447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15627</v>
      </c>
      <c r="C8" s="95">
        <f>C3-C5</f>
        <v>833</v>
      </c>
      <c r="D8" s="42">
        <f>D7+E7</f>
        <v>-228710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>
        <v>59</v>
      </c>
      <c r="C10" s="95">
        <v>21</v>
      </c>
      <c r="D10" s="107">
        <f>B28-D8</f>
        <v>228710</v>
      </c>
      <c r="E10" s="106"/>
      <c r="F10" s="57"/>
      <c r="G10" s="57"/>
      <c r="H10" s="107">
        <f>(H9+H8)-H7</f>
        <v>339203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15775</v>
      </c>
      <c r="C11" s="96">
        <f>C7+C8</f>
        <v>8093</v>
      </c>
      <c r="D11" s="59">
        <f>C10+B10</f>
        <v>80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7408</v>
      </c>
      <c r="C12" s="16"/>
      <c r="D12" s="15">
        <f>B12+B13</f>
        <v>23868</v>
      </c>
      <c r="E12" s="15"/>
      <c r="I12">
        <f>D12-M11-B6</f>
        <v>23868</v>
      </c>
    </row>
    <row r="13" spans="1:18" ht="15.75" customHeight="1" x14ac:dyDescent="0.3">
      <c r="A13" s="62" t="s">
        <v>48</v>
      </c>
      <c r="B13" s="16">
        <f>B8+C8</f>
        <v>16460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28"/>
  <sheetViews>
    <sheetView workbookViewId="0">
      <selection activeCell="B2" sqref="B2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6264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6149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'27'!D5</f>
        <v>0</v>
      </c>
      <c r="E6" s="49">
        <f>'27'!E5</f>
        <v>0</v>
      </c>
      <c r="F6" s="50">
        <f>'27'!F5</f>
        <v>0</v>
      </c>
      <c r="G6" s="51">
        <f>'27'!G5</f>
        <v>0</v>
      </c>
      <c r="H6" s="48">
        <f>'27'!H5</f>
        <v>0</v>
      </c>
      <c r="I6" s="51">
        <f>'27'!I5</f>
        <v>0</v>
      </c>
      <c r="J6" s="52">
        <f>'27'!J5</f>
        <v>0</v>
      </c>
      <c r="K6" s="53">
        <f>'27'!K5</f>
        <v>0</v>
      </c>
      <c r="L6" s="48">
        <f>'27'!L5</f>
        <v>0</v>
      </c>
      <c r="M6" s="54">
        <f>'27'!M5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6264</v>
      </c>
      <c r="D7" s="42">
        <f t="shared" ref="D7:M7" si="0">D5-D6</f>
        <v>0</v>
      </c>
      <c r="E7" s="104">
        <f t="shared" si="0"/>
        <v>0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6149</v>
      </c>
      <c r="D8" s="42">
        <f>D7+E7</f>
        <v>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53</v>
      </c>
      <c r="D10" s="107">
        <f>B28-D8</f>
        <v>0</v>
      </c>
      <c r="E10" s="106"/>
      <c r="F10" s="57"/>
      <c r="G10" s="57"/>
      <c r="H10" s="107">
        <f>(H9+H8)-H7</f>
        <v>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12413</v>
      </c>
      <c r="D11" s="59">
        <f>C10+B10</f>
        <v>53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6264</v>
      </c>
      <c r="C12" s="16"/>
      <c r="D12" s="15">
        <f>B12+B13</f>
        <v>12413</v>
      </c>
      <c r="E12" s="15"/>
      <c r="I12">
        <f>D12-M11-B6</f>
        <v>12413</v>
      </c>
    </row>
    <row r="13" spans="1:18" ht="15.75" customHeight="1" x14ac:dyDescent="0.3">
      <c r="A13" s="62" t="s">
        <v>48</v>
      </c>
      <c r="B13" s="16">
        <f>B8+C8</f>
        <v>6149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28"/>
  <sheetViews>
    <sheetView workbookViewId="0">
      <selection activeCell="B11" sqref="B11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1933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664</v>
      </c>
      <c r="C3" s="95">
        <v>17520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'28'!D5</f>
        <v>0</v>
      </c>
      <c r="E6" s="49">
        <f>'28'!E5</f>
        <v>0</v>
      </c>
      <c r="F6" s="50">
        <f>'28'!F5</f>
        <v>0</v>
      </c>
      <c r="G6" s="51">
        <f>'28'!G5</f>
        <v>0</v>
      </c>
      <c r="H6" s="48">
        <f>'28'!H5</f>
        <v>0</v>
      </c>
      <c r="I6" s="51">
        <f>'28'!I5</f>
        <v>0</v>
      </c>
      <c r="J6" s="52">
        <f>'28'!J5</f>
        <v>0</v>
      </c>
      <c r="K6" s="53">
        <f>'28'!K5</f>
        <v>0</v>
      </c>
      <c r="L6" s="48">
        <f>'28'!L5</f>
        <v>0</v>
      </c>
      <c r="M6" s="54">
        <f>'28'!M5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1933</v>
      </c>
      <c r="D7" s="42">
        <f t="shared" ref="D7:M7" si="0">D5-D6</f>
        <v>0</v>
      </c>
      <c r="E7" s="104">
        <f t="shared" si="0"/>
        <v>0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664</v>
      </c>
      <c r="C8" s="95">
        <f>C3-C5</f>
        <v>17520</v>
      </c>
      <c r="D8" s="42">
        <f>D7+E7</f>
        <v>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>
        <v>1</v>
      </c>
      <c r="C10" s="95">
        <v>84</v>
      </c>
      <c r="D10" s="107">
        <f>B28-D8</f>
        <v>0</v>
      </c>
      <c r="E10" s="106"/>
      <c r="F10" s="57"/>
      <c r="G10" s="57"/>
      <c r="H10" s="107">
        <f>(H9+H8)-H7</f>
        <v>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664</v>
      </c>
      <c r="C11" s="96">
        <f>C7+C8</f>
        <v>19453</v>
      </c>
      <c r="D11" s="59">
        <f>C10+B10</f>
        <v>85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1933</v>
      </c>
      <c r="C12" s="16"/>
      <c r="D12" s="15">
        <f>B12+B13</f>
        <v>20117</v>
      </c>
      <c r="E12" s="15"/>
      <c r="I12">
        <f>D12-M11-B6</f>
        <v>20117</v>
      </c>
    </row>
    <row r="13" spans="1:18" ht="15.75" customHeight="1" x14ac:dyDescent="0.3">
      <c r="A13" s="62" t="s">
        <v>48</v>
      </c>
      <c r="B13" s="16">
        <f>B8+C8</f>
        <v>18184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8"/>
  <sheetViews>
    <sheetView workbookViewId="0">
      <selection activeCell="B11" sqref="B11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558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105</v>
      </c>
      <c r="C3" s="95">
        <v>6893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'29'!D5</f>
        <v>0</v>
      </c>
      <c r="E6" s="49">
        <f>'29'!E5</f>
        <v>0</v>
      </c>
      <c r="F6" s="50">
        <f>'29'!F5</f>
        <v>0</v>
      </c>
      <c r="G6" s="51">
        <f>'29'!G5</f>
        <v>0</v>
      </c>
      <c r="H6" s="48">
        <f>'29'!H5</f>
        <v>0</v>
      </c>
      <c r="I6" s="51">
        <f>'29'!I5</f>
        <v>0</v>
      </c>
      <c r="J6" s="52">
        <f>'29'!J5</f>
        <v>0</v>
      </c>
      <c r="K6" s="53">
        <f>'29'!K5</f>
        <v>0</v>
      </c>
      <c r="L6" s="48">
        <f>'29'!L5</f>
        <v>0</v>
      </c>
      <c r="M6" s="54">
        <f>'29'!M5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558</v>
      </c>
      <c r="D7" s="42">
        <f t="shared" ref="D7:M7" si="0">D5-D6</f>
        <v>0</v>
      </c>
      <c r="E7" s="104">
        <f t="shared" si="0"/>
        <v>0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105</v>
      </c>
      <c r="C8" s="95">
        <f>C3-C5</f>
        <v>6893</v>
      </c>
      <c r="D8" s="42">
        <f>D7+E7</f>
        <v>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>
        <v>1</v>
      </c>
      <c r="C10" s="95">
        <v>61</v>
      </c>
      <c r="D10" s="107">
        <f>B28-D8</f>
        <v>0</v>
      </c>
      <c r="E10" s="106"/>
      <c r="F10" s="57"/>
      <c r="G10" s="57"/>
      <c r="H10" s="107">
        <f>(H9+H8)-H7</f>
        <v>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105</v>
      </c>
      <c r="C11" s="96">
        <f>C7+C8</f>
        <v>7451</v>
      </c>
      <c r="D11" s="59">
        <f>C10+B10</f>
        <v>62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558</v>
      </c>
      <c r="C12" s="16"/>
      <c r="D12" s="15">
        <f>B12+B13</f>
        <v>7556</v>
      </c>
      <c r="E12" s="15"/>
      <c r="I12">
        <f>D12-M11-B6</f>
        <v>7556</v>
      </c>
    </row>
    <row r="13" spans="1:18" ht="15.75" customHeight="1" x14ac:dyDescent="0.3">
      <c r="A13" s="62" t="s">
        <v>48</v>
      </c>
      <c r="B13" s="16">
        <f>B8+C8</f>
        <v>6998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S28"/>
  <sheetViews>
    <sheetView workbookViewId="0">
      <selection activeCell="B11" sqref="B11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8751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7539</v>
      </c>
      <c r="C3" s="95"/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N3" t="s">
        <v>71</v>
      </c>
      <c r="O3">
        <f>'20'!C2+'21'!C2+'22'!C2+'23'!C2</f>
        <v>3232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  <c r="N4" t="s">
        <v>72</v>
      </c>
      <c r="O4">
        <f>B2+'22'!B2+'21'!B2+'20'!B2</f>
        <v>88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'30'!D5</f>
        <v>0</v>
      </c>
      <c r="E6" s="49">
        <f>'30'!E5</f>
        <v>0</v>
      </c>
      <c r="F6" s="50">
        <f>'30'!F5</f>
        <v>0</v>
      </c>
      <c r="G6" s="51">
        <f>'30'!G5</f>
        <v>0</v>
      </c>
      <c r="H6" s="48">
        <f>'30'!H5</f>
        <v>0</v>
      </c>
      <c r="I6" s="51">
        <f>'30'!I5</f>
        <v>0</v>
      </c>
      <c r="J6" s="52">
        <f>'30'!J5</f>
        <v>0</v>
      </c>
      <c r="K6" s="53">
        <f>'30'!K5</f>
        <v>0</v>
      </c>
      <c r="L6" s="48">
        <f>'30'!L5</f>
        <v>0</v>
      </c>
      <c r="M6" s="54">
        <f>'30'!M5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8751</v>
      </c>
      <c r="D7" s="42">
        <f t="shared" ref="D7:M7" si="0">D5-D6</f>
        <v>0</v>
      </c>
      <c r="E7" s="104">
        <f t="shared" si="0"/>
        <v>0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7539</v>
      </c>
      <c r="C8" s="95">
        <f>C3-C5</f>
        <v>0</v>
      </c>
      <c r="D8" s="42">
        <f>D7+E7</f>
        <v>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>
        <v>41</v>
      </c>
      <c r="C10" s="95">
        <v>9</v>
      </c>
      <c r="D10" s="107">
        <f>B28-D8</f>
        <v>0</v>
      </c>
      <c r="E10" s="106"/>
      <c r="F10" s="57"/>
      <c r="G10" s="57"/>
      <c r="H10" s="107">
        <f>(H9+H8)-H7</f>
        <v>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7539</v>
      </c>
      <c r="C11" s="96">
        <f>C7+C8</f>
        <v>8751</v>
      </c>
      <c r="D11" s="59">
        <f>C10+B10</f>
        <v>50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8751</v>
      </c>
      <c r="C12" s="16"/>
      <c r="D12" s="15">
        <f>B12+B13</f>
        <v>16290</v>
      </c>
      <c r="E12" s="15"/>
      <c r="I12">
        <f>D12-M11-B6</f>
        <v>16290</v>
      </c>
    </row>
    <row r="13" spans="1:18" ht="15.75" customHeight="1" x14ac:dyDescent="0.3">
      <c r="A13" s="62" t="s">
        <v>48</v>
      </c>
      <c r="B13" s="16">
        <f>B8+C8</f>
        <v>7539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F1E0-52D5-4169-A8AF-7D9AEFD414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4AB2-FD62-4DCF-B81F-4074F60BED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workbookViewId="0">
      <selection activeCell="D12" sqref="D12:E13 D12:E13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1356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9524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v>67674</v>
      </c>
      <c r="E6" s="49">
        <v>112076</v>
      </c>
      <c r="F6" s="50">
        <v>372</v>
      </c>
      <c r="G6" s="51">
        <v>1852</v>
      </c>
      <c r="H6" s="48">
        <v>35035</v>
      </c>
      <c r="I6" s="51">
        <v>4835</v>
      </c>
      <c r="J6" s="52">
        <v>25755</v>
      </c>
      <c r="K6" s="53">
        <v>1651.4</v>
      </c>
      <c r="L6" s="48">
        <v>2246</v>
      </c>
      <c r="M6" s="54">
        <v>531316</v>
      </c>
      <c r="N6" s="23" t="s">
        <v>36</v>
      </c>
      <c r="O6" s="22"/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1356</v>
      </c>
      <c r="D7" s="42">
        <f t="shared" ref="D7:M7" si="0">D5-D6</f>
        <v>-67674</v>
      </c>
      <c r="E7" s="104">
        <f t="shared" si="0"/>
        <v>-112076</v>
      </c>
      <c r="F7" s="44">
        <f t="shared" si="0"/>
        <v>-372</v>
      </c>
      <c r="G7" s="44">
        <f t="shared" si="0"/>
        <v>-1852</v>
      </c>
      <c r="H7" s="44">
        <f t="shared" si="0"/>
        <v>-35035</v>
      </c>
      <c r="I7" s="44">
        <f t="shared" si="0"/>
        <v>-4835</v>
      </c>
      <c r="J7" s="44">
        <f t="shared" si="0"/>
        <v>-25755</v>
      </c>
      <c r="K7" s="44">
        <f t="shared" si="0"/>
        <v>-1651.4</v>
      </c>
      <c r="L7" s="44">
        <f t="shared" si="0"/>
        <v>-2246</v>
      </c>
      <c r="M7" s="45">
        <f t="shared" si="0"/>
        <v>-531316</v>
      </c>
      <c r="N7" s="21" t="s">
        <v>38</v>
      </c>
      <c r="O7" s="20"/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9524</v>
      </c>
      <c r="D8" s="42">
        <f>D7+E7</f>
        <v>-179750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56</v>
      </c>
      <c r="D10" s="107">
        <f>B28-D8</f>
        <v>179750</v>
      </c>
      <c r="E10" s="106"/>
      <c r="F10" s="57"/>
      <c r="G10" s="57"/>
      <c r="H10" s="107">
        <f>(H9+H8)-H7</f>
        <v>35035</v>
      </c>
      <c r="I10" s="57"/>
      <c r="J10" s="57"/>
      <c r="K10" s="57"/>
      <c r="L10" s="57"/>
      <c r="M10" s="57">
        <f>(M9+M8)-M7</f>
        <v>531316</v>
      </c>
      <c r="N10" s="17" t="s">
        <v>45</v>
      </c>
      <c r="O10" s="17"/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10880</v>
      </c>
      <c r="D11" s="59">
        <f>C10+B10</f>
        <v>56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1356</v>
      </c>
      <c r="C12" s="16"/>
      <c r="D12" s="15">
        <f>B12+B13</f>
        <v>10880</v>
      </c>
      <c r="E12" s="15"/>
    </row>
    <row r="13" spans="1:18" ht="15.75" customHeight="1" x14ac:dyDescent="0.3">
      <c r="A13" s="62" t="s">
        <v>48</v>
      </c>
      <c r="B13" s="16">
        <f>B8+C8</f>
        <v>9524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8"/>
  <sheetViews>
    <sheetView workbookViewId="0">
      <selection activeCell="D5" sqref="D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1532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8091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'01'!D5</f>
        <v>0</v>
      </c>
      <c r="E6" s="49">
        <f>'01'!E5</f>
        <v>0</v>
      </c>
      <c r="F6" s="50">
        <f>'01'!F5</f>
        <v>0</v>
      </c>
      <c r="G6" s="51">
        <f>'01'!G5</f>
        <v>0</v>
      </c>
      <c r="H6" s="48">
        <f>'01'!H5</f>
        <v>0</v>
      </c>
      <c r="I6" s="51">
        <f>'01'!I5</f>
        <v>0</v>
      </c>
      <c r="J6" s="52">
        <f>'01'!J5</f>
        <v>0</v>
      </c>
      <c r="K6" s="53">
        <f>'01'!K5</f>
        <v>0</v>
      </c>
      <c r="L6" s="48">
        <f>'01'!L5</f>
        <v>0</v>
      </c>
      <c r="M6" s="54">
        <f>'01'!M5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1532</v>
      </c>
      <c r="D7" s="42">
        <f t="shared" ref="D7:M7" si="0">D5-D6</f>
        <v>0</v>
      </c>
      <c r="E7" s="104">
        <f t="shared" si="0"/>
        <v>0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8091</v>
      </c>
      <c r="D8" s="42">
        <f>D7+E7</f>
        <v>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54</v>
      </c>
      <c r="D10" s="107">
        <f>B28-D8</f>
        <v>0</v>
      </c>
      <c r="E10" s="106"/>
      <c r="F10" s="57"/>
      <c r="G10" s="57"/>
      <c r="H10" s="107">
        <f>(H9+H8)-H7</f>
        <v>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9623</v>
      </c>
      <c r="D11" s="59">
        <f>C10+B10</f>
        <v>54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1532</v>
      </c>
      <c r="C12" s="16"/>
      <c r="D12" s="15">
        <f>B12+B13</f>
        <v>9623</v>
      </c>
      <c r="E12" s="15"/>
      <c r="I12">
        <f>D12-M11-B6</f>
        <v>9623</v>
      </c>
    </row>
    <row r="13" spans="1:18" ht="15.75" customHeight="1" x14ac:dyDescent="0.3">
      <c r="A13" s="62" t="s">
        <v>48</v>
      </c>
      <c r="B13" s="16">
        <f>B8+C8</f>
        <v>8091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8"/>
  <sheetViews>
    <sheetView workbookViewId="0">
      <selection activeCell="L5" sqref="L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325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5540</v>
      </c>
      <c r="C3" s="95">
        <v>1131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22733</v>
      </c>
      <c r="E5" s="49">
        <v>119089</v>
      </c>
      <c r="F5" s="50">
        <v>4904</v>
      </c>
      <c r="G5" s="51">
        <v>23465</v>
      </c>
      <c r="H5" s="48">
        <v>336800</v>
      </c>
      <c r="I5" s="51">
        <v>74993</v>
      </c>
      <c r="J5" s="52">
        <v>10021</v>
      </c>
      <c r="K5" s="53">
        <v>157200</v>
      </c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'02'!D5</f>
        <v>0</v>
      </c>
      <c r="E6" s="49">
        <f>'02'!E5</f>
        <v>0</v>
      </c>
      <c r="F6" s="50">
        <f>'02'!F5</f>
        <v>0</v>
      </c>
      <c r="G6" s="51">
        <f>'02'!G5</f>
        <v>0</v>
      </c>
      <c r="H6" s="48">
        <f>'02'!H5</f>
        <v>0</v>
      </c>
      <c r="I6" s="51">
        <f>'02'!I5</f>
        <v>0</v>
      </c>
      <c r="J6" s="52">
        <f>'02'!J5</f>
        <v>0</v>
      </c>
      <c r="K6" s="53">
        <f>'02'!K5</f>
        <v>0</v>
      </c>
      <c r="L6" s="48">
        <f>'02'!L5</f>
        <v>0</v>
      </c>
      <c r="M6" s="54">
        <f>'02'!M5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325</v>
      </c>
      <c r="D7" s="42">
        <f t="shared" ref="D7:M7" si="0">D5-D6</f>
        <v>22733</v>
      </c>
      <c r="E7" s="104">
        <f t="shared" si="0"/>
        <v>119089</v>
      </c>
      <c r="F7" s="44">
        <f t="shared" si="0"/>
        <v>4904</v>
      </c>
      <c r="G7" s="44">
        <f t="shared" si="0"/>
        <v>23465</v>
      </c>
      <c r="H7" s="44">
        <f t="shared" si="0"/>
        <v>336800</v>
      </c>
      <c r="I7" s="44">
        <f t="shared" si="0"/>
        <v>74993</v>
      </c>
      <c r="J7" s="44">
        <f t="shared" si="0"/>
        <v>10021</v>
      </c>
      <c r="K7" s="44">
        <f t="shared" si="0"/>
        <v>157200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5540</v>
      </c>
      <c r="C8" s="95">
        <f>C3-C5</f>
        <v>1131</v>
      </c>
      <c r="D8" s="42">
        <f>D7+E7</f>
        <v>141822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>
        <v>22</v>
      </c>
      <c r="C10" s="95">
        <v>14</v>
      </c>
      <c r="D10" s="107">
        <f>B28-D8</f>
        <v>-141822</v>
      </c>
      <c r="E10" s="106"/>
      <c r="F10" s="57"/>
      <c r="G10" s="57"/>
      <c r="H10" s="107">
        <f>(H9+H8)-H7</f>
        <v>-336800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5540</v>
      </c>
      <c r="C11" s="96">
        <f>C7+C8</f>
        <v>1456</v>
      </c>
      <c r="D11" s="59">
        <f>C10+B10</f>
        <v>36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325</v>
      </c>
      <c r="C12" s="16"/>
      <c r="D12" s="15">
        <f>B12+B13</f>
        <v>6996</v>
      </c>
      <c r="E12" s="15"/>
      <c r="I12">
        <f>D12-M11-B6</f>
        <v>6996</v>
      </c>
    </row>
    <row r="13" spans="1:18" ht="15.75" customHeight="1" x14ac:dyDescent="0.3">
      <c r="A13" s="62" t="s">
        <v>48</v>
      </c>
      <c r="B13" s="16">
        <f>B8+C8</f>
        <v>6671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workbookViewId="0">
      <selection activeCell="D5" sqref="D5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-1753</v>
      </c>
    </row>
    <row r="2" spans="1:18" ht="15.75" customHeight="1" x14ac:dyDescent="0.3">
      <c r="A2" s="39" t="s">
        <v>16</v>
      </c>
      <c r="B2" s="97">
        <v>247</v>
      </c>
      <c r="C2" s="94">
        <v>207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>
        <v>3255</v>
      </c>
      <c r="C3" s="95">
        <v>90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'03'!D5</f>
        <v>22733</v>
      </c>
      <c r="E6" s="49">
        <f>'03'!E5</f>
        <v>119089</v>
      </c>
      <c r="F6" s="50">
        <f>'03'!F5</f>
        <v>4904</v>
      </c>
      <c r="G6" s="51">
        <f>'03'!G5</f>
        <v>23465</v>
      </c>
      <c r="H6" s="48">
        <f>'03'!H5</f>
        <v>336800</v>
      </c>
      <c r="I6" s="51">
        <f>'03'!I5</f>
        <v>74993</v>
      </c>
      <c r="J6" s="52">
        <f>'03'!J5</f>
        <v>10021</v>
      </c>
      <c r="K6" s="53">
        <f>'03'!K5</f>
        <v>157200</v>
      </c>
      <c r="L6" s="48">
        <f>'03'!L5</f>
        <v>0</v>
      </c>
      <c r="M6" s="54">
        <f>'04'!M5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247</v>
      </c>
      <c r="C7" s="103">
        <f>C2-C4</f>
        <v>207</v>
      </c>
      <c r="D7" s="42">
        <f t="shared" ref="D7:M7" si="0">D5-D6</f>
        <v>-22733</v>
      </c>
      <c r="E7" s="104">
        <f t="shared" si="0"/>
        <v>-119089</v>
      </c>
      <c r="F7" s="44">
        <f t="shared" si="0"/>
        <v>-4904</v>
      </c>
      <c r="G7" s="44">
        <f t="shared" si="0"/>
        <v>-23465</v>
      </c>
      <c r="H7" s="44">
        <f t="shared" si="0"/>
        <v>-336800</v>
      </c>
      <c r="I7" s="44">
        <f t="shared" si="0"/>
        <v>-74993</v>
      </c>
      <c r="J7" s="44">
        <f t="shared" si="0"/>
        <v>-10021</v>
      </c>
      <c r="K7" s="44">
        <f t="shared" si="0"/>
        <v>-157200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3255</v>
      </c>
      <c r="C8" s="95">
        <f>C3-C5</f>
        <v>90</v>
      </c>
      <c r="D8" s="42">
        <f>D7+E7</f>
        <v>-141822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>
        <v>25</v>
      </c>
      <c r="C10" s="95">
        <v>8</v>
      </c>
      <c r="D10" s="107">
        <f>B28-D8</f>
        <v>141822</v>
      </c>
      <c r="E10" s="106"/>
      <c r="F10" s="57"/>
      <c r="G10" s="57"/>
      <c r="H10" s="107">
        <f>(H9+H8)-H7</f>
        <v>336800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3502</v>
      </c>
      <c r="C11" s="96">
        <f>C7+C8</f>
        <v>297</v>
      </c>
      <c r="D11" s="59">
        <f>C10+B10</f>
        <v>33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454</v>
      </c>
      <c r="C12" s="16"/>
      <c r="D12" s="15">
        <f>B12+B13</f>
        <v>3799</v>
      </c>
      <c r="E12" s="15"/>
      <c r="I12">
        <f>D12-M11-B6</f>
        <v>3799</v>
      </c>
    </row>
    <row r="13" spans="1:18" ht="15.75" customHeight="1" x14ac:dyDescent="0.3">
      <c r="A13" s="62" t="s">
        <v>48</v>
      </c>
      <c r="B13" s="16">
        <f>B8+C8</f>
        <v>3345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8"/>
  <sheetViews>
    <sheetView workbookViewId="0">
      <selection activeCell="C11" sqref="C11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719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20423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/>
      <c r="E5" s="49"/>
      <c r="F5" s="50"/>
      <c r="G5" s="51"/>
      <c r="H5" s="48"/>
      <c r="I5" s="51"/>
      <c r="J5" s="52"/>
      <c r="K5" s="53"/>
      <c r="L5" s="48"/>
      <c r="M5" s="54"/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'04'!D5</f>
        <v>0</v>
      </c>
      <c r="E6" s="49">
        <f>'04'!E5</f>
        <v>0</v>
      </c>
      <c r="F6" s="50">
        <f>'04'!F5</f>
        <v>0</v>
      </c>
      <c r="G6" s="51">
        <f>'04'!G5</f>
        <v>0</v>
      </c>
      <c r="H6" s="48">
        <f>'04'!H5</f>
        <v>0</v>
      </c>
      <c r="I6" s="51">
        <f>'04'!I5</f>
        <v>0</v>
      </c>
      <c r="J6" s="52">
        <f>'04'!J5</f>
        <v>0</v>
      </c>
      <c r="K6" s="53">
        <f>'04'!K5</f>
        <v>0</v>
      </c>
      <c r="L6" s="48">
        <f>'05'!L5</f>
        <v>0</v>
      </c>
      <c r="M6" s="54">
        <f>'05'!M5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719</v>
      </c>
      <c r="D7" s="42">
        <f t="shared" ref="D7:M7" si="0">D5-D6</f>
        <v>0</v>
      </c>
      <c r="E7" s="104">
        <f t="shared" si="0"/>
        <v>0</v>
      </c>
      <c r="F7" s="44">
        <f t="shared" si="0"/>
        <v>0</v>
      </c>
      <c r="G7" s="44">
        <f t="shared" si="0"/>
        <v>0</v>
      </c>
      <c r="H7" s="44">
        <f t="shared" si="0"/>
        <v>0</v>
      </c>
      <c r="I7" s="44">
        <f t="shared" si="0"/>
        <v>0</v>
      </c>
      <c r="J7" s="44">
        <f t="shared" si="0"/>
        <v>0</v>
      </c>
      <c r="K7" s="44">
        <f t="shared" si="0"/>
        <v>0</v>
      </c>
      <c r="L7" s="44">
        <f t="shared" si="0"/>
        <v>0</v>
      </c>
      <c r="M7" s="45">
        <f t="shared" si="0"/>
        <v>0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20423</v>
      </c>
      <c r="D8" s="42">
        <f>D7+E7</f>
        <v>0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70</v>
      </c>
      <c r="D10" s="107">
        <f>B28-D8</f>
        <v>0</v>
      </c>
      <c r="E10" s="106"/>
      <c r="F10" s="57"/>
      <c r="G10" s="57"/>
      <c r="H10" s="107">
        <f>(H9+H8)-H7</f>
        <v>0</v>
      </c>
      <c r="I10" s="57"/>
      <c r="J10" s="57"/>
      <c r="K10" s="57"/>
      <c r="L10" s="57"/>
      <c r="M10" s="57">
        <f>(M9+M8)-M7</f>
        <v>0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21142</v>
      </c>
      <c r="D11" s="59">
        <f>C10+B10</f>
        <v>70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719</v>
      </c>
      <c r="C12" s="16"/>
      <c r="D12" s="15">
        <f>B12+B13</f>
        <v>21142</v>
      </c>
      <c r="E12" s="15"/>
      <c r="I12">
        <f>D12-M11-B6</f>
        <v>21142</v>
      </c>
    </row>
    <row r="13" spans="1:18" ht="15.75" customHeight="1" x14ac:dyDescent="0.3">
      <c r="A13" s="62" t="s">
        <v>48</v>
      </c>
      <c r="B13" s="16">
        <f>B8+C8</f>
        <v>20423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8"/>
  <sheetViews>
    <sheetView workbookViewId="0">
      <selection activeCell="M6" sqref="M6"/>
    </sheetView>
  </sheetViews>
  <sheetFormatPr defaultRowHeight="15" x14ac:dyDescent="0.25"/>
  <cols>
    <col min="1" max="1" width="25.42578125" customWidth="1"/>
    <col min="2" max="2" width="11.7109375" customWidth="1"/>
    <col min="3" max="3" width="11.5703125" customWidth="1"/>
    <col min="4" max="4" width="10.5703125" customWidth="1"/>
    <col min="5" max="6" width="10.28515625" customWidth="1"/>
    <col min="7" max="7" width="9.7109375" customWidth="1"/>
    <col min="8" max="9" width="9.140625" customWidth="1"/>
    <col min="10" max="10" width="10" customWidth="1"/>
    <col min="11" max="11" width="9.7109375" customWidth="1"/>
  </cols>
  <sheetData>
    <row r="1" spans="1:18" ht="15.75" customHeight="1" x14ac:dyDescent="0.25">
      <c r="B1" s="100" t="s">
        <v>14</v>
      </c>
      <c r="C1" s="93" t="s">
        <v>15</v>
      </c>
      <c r="D1">
        <f>B2-2000</f>
        <v>-2000</v>
      </c>
    </row>
    <row r="2" spans="1:18" ht="15.75" customHeight="1" x14ac:dyDescent="0.3">
      <c r="A2" s="39" t="s">
        <v>16</v>
      </c>
      <c r="B2" s="97"/>
      <c r="C2" s="94">
        <v>1289</v>
      </c>
      <c r="D2" s="32" t="s">
        <v>17</v>
      </c>
      <c r="E2" s="32"/>
      <c r="F2" s="32"/>
      <c r="G2" s="32"/>
      <c r="H2" s="32"/>
      <c r="I2" s="32"/>
      <c r="J2" s="32"/>
      <c r="K2" s="32"/>
      <c r="L2" s="32"/>
      <c r="M2" s="31"/>
    </row>
    <row r="3" spans="1:18" ht="20.25" customHeight="1" x14ac:dyDescent="0.3">
      <c r="A3" s="39" t="s">
        <v>18</v>
      </c>
      <c r="B3" s="98"/>
      <c r="C3" s="95">
        <v>14637</v>
      </c>
      <c r="D3" s="30" t="s">
        <v>19</v>
      </c>
      <c r="E3" s="29"/>
      <c r="F3" s="28" t="s">
        <v>20</v>
      </c>
      <c r="G3" s="27"/>
      <c r="H3" s="26" t="s">
        <v>21</v>
      </c>
      <c r="I3" s="25"/>
      <c r="J3" s="40" t="s">
        <v>22</v>
      </c>
      <c r="K3" s="41"/>
      <c r="L3" s="26" t="s">
        <v>23</v>
      </c>
      <c r="M3" s="25"/>
      <c r="P3" t="e">
        <f>C2+#REF!+#REF!+#REF!+#REF!+#REF!+1750</f>
        <v>#REF!</v>
      </c>
    </row>
    <row r="4" spans="1:18" ht="15.75" customHeight="1" x14ac:dyDescent="0.3">
      <c r="A4" s="39" t="s">
        <v>24</v>
      </c>
      <c r="B4" s="98"/>
      <c r="C4" s="95"/>
      <c r="D4" s="42" t="s">
        <v>25</v>
      </c>
      <c r="E4" s="43" t="s">
        <v>26</v>
      </c>
      <c r="F4" s="44" t="s">
        <v>27</v>
      </c>
      <c r="G4" s="45" t="s">
        <v>28</v>
      </c>
      <c r="H4" s="42" t="s">
        <v>29</v>
      </c>
      <c r="I4" s="45" t="s">
        <v>30</v>
      </c>
      <c r="J4" s="46" t="s">
        <v>31</v>
      </c>
      <c r="K4" s="47" t="s">
        <v>32</v>
      </c>
      <c r="L4" s="42" t="s">
        <v>33</v>
      </c>
      <c r="M4" s="45" t="s">
        <v>25</v>
      </c>
    </row>
    <row r="5" spans="1:18" ht="15.75" customHeight="1" x14ac:dyDescent="0.3">
      <c r="A5" s="39" t="s">
        <v>34</v>
      </c>
      <c r="B5" s="98"/>
      <c r="C5" s="95"/>
      <c r="D5" s="48">
        <v>2105</v>
      </c>
      <c r="E5" s="49">
        <v>120472</v>
      </c>
      <c r="F5" s="50">
        <v>4908</v>
      </c>
      <c r="G5" s="51">
        <v>23617</v>
      </c>
      <c r="H5" s="48">
        <v>336870</v>
      </c>
      <c r="I5" s="51">
        <v>75214</v>
      </c>
      <c r="J5" s="52">
        <v>10032.9</v>
      </c>
      <c r="K5" s="53">
        <v>157375</v>
      </c>
      <c r="L5" s="48">
        <v>1606</v>
      </c>
      <c r="M5" s="54">
        <v>2305668</v>
      </c>
      <c r="N5" s="24">
        <v>8</v>
      </c>
      <c r="O5" s="24"/>
      <c r="P5" s="101"/>
    </row>
    <row r="6" spans="1:18" ht="15.75" customHeight="1" x14ac:dyDescent="0.3">
      <c r="A6" s="39" t="s">
        <v>35</v>
      </c>
      <c r="B6" s="98"/>
      <c r="C6" s="95"/>
      <c r="D6" s="48">
        <f>'05'!D5</f>
        <v>0</v>
      </c>
      <c r="E6" s="49">
        <f>'05'!E5</f>
        <v>0</v>
      </c>
      <c r="F6" s="50">
        <f>'05'!F5</f>
        <v>0</v>
      </c>
      <c r="G6" s="51">
        <f>'05'!G5</f>
        <v>0</v>
      </c>
      <c r="H6" s="48">
        <f>'05'!H5</f>
        <v>0</v>
      </c>
      <c r="I6" s="51">
        <f>'05'!I5</f>
        <v>0</v>
      </c>
      <c r="J6" s="52">
        <f>'05'!J5</f>
        <v>0</v>
      </c>
      <c r="K6" s="53">
        <f>'05'!K5</f>
        <v>0</v>
      </c>
      <c r="L6" s="48">
        <f>'05'!L5</f>
        <v>0</v>
      </c>
      <c r="M6" s="54">
        <f>'05'!M5</f>
        <v>0</v>
      </c>
      <c r="N6" s="23" t="s">
        <v>36</v>
      </c>
      <c r="O6" s="22"/>
      <c r="Q6">
        <v>10981</v>
      </c>
    </row>
    <row r="7" spans="1:18" ht="15.75" customHeight="1" x14ac:dyDescent="0.3">
      <c r="A7" s="39" t="s">
        <v>37</v>
      </c>
      <c r="B7" s="102">
        <f>B2-B4</f>
        <v>0</v>
      </c>
      <c r="C7" s="103">
        <f>C2-C4</f>
        <v>1289</v>
      </c>
      <c r="D7" s="42">
        <f t="shared" ref="D7:M7" si="0">D5-D6</f>
        <v>2105</v>
      </c>
      <c r="E7" s="104">
        <f t="shared" si="0"/>
        <v>120472</v>
      </c>
      <c r="F7" s="44">
        <f t="shared" si="0"/>
        <v>4908</v>
      </c>
      <c r="G7" s="44">
        <f t="shared" si="0"/>
        <v>23617</v>
      </c>
      <c r="H7" s="44">
        <f t="shared" si="0"/>
        <v>336870</v>
      </c>
      <c r="I7" s="44">
        <f t="shared" si="0"/>
        <v>75214</v>
      </c>
      <c r="J7" s="44">
        <f t="shared" si="0"/>
        <v>10032.9</v>
      </c>
      <c r="K7" s="44">
        <f t="shared" si="0"/>
        <v>157375</v>
      </c>
      <c r="L7" s="44">
        <f t="shared" si="0"/>
        <v>1606</v>
      </c>
      <c r="M7" s="45">
        <f t="shared" si="0"/>
        <v>2305668</v>
      </c>
      <c r="N7" s="21" t="s">
        <v>38</v>
      </c>
      <c r="O7" s="20"/>
      <c r="Q7">
        <f>10600+502</f>
        <v>11102</v>
      </c>
    </row>
    <row r="8" spans="1:18" ht="15.75" customHeight="1" x14ac:dyDescent="0.3">
      <c r="A8" s="39" t="s">
        <v>39</v>
      </c>
      <c r="B8" s="98">
        <f>B3-B5</f>
        <v>0</v>
      </c>
      <c r="C8" s="95">
        <f>C3-C5</f>
        <v>14637</v>
      </c>
      <c r="D8" s="42">
        <f>D7+E7</f>
        <v>122577</v>
      </c>
      <c r="E8" s="105" t="s">
        <v>40</v>
      </c>
      <c r="F8" s="44"/>
      <c r="G8" s="44"/>
      <c r="H8" s="44">
        <f>C28</f>
        <v>0</v>
      </c>
      <c r="I8" s="44"/>
      <c r="J8" s="44"/>
      <c r="K8" s="44"/>
      <c r="L8" s="44"/>
      <c r="M8" s="45">
        <f>E28</f>
        <v>0</v>
      </c>
      <c r="N8" s="21" t="s">
        <v>41</v>
      </c>
      <c r="O8" s="20"/>
      <c r="Q8">
        <f>Q7-Q6</f>
        <v>121</v>
      </c>
    </row>
    <row r="9" spans="1:18" ht="15.75" customHeight="1" x14ac:dyDescent="0.3">
      <c r="A9" s="55" t="s">
        <v>42</v>
      </c>
      <c r="B9" s="98"/>
      <c r="C9" s="95"/>
      <c r="D9" s="48">
        <f>C9+B9</f>
        <v>0</v>
      </c>
      <c r="E9" s="105"/>
      <c r="F9" s="50"/>
      <c r="G9" s="50"/>
      <c r="H9" s="50">
        <f>I28+P28</f>
        <v>0</v>
      </c>
      <c r="I9" s="50"/>
      <c r="J9" s="50"/>
      <c r="K9" s="50"/>
      <c r="L9" s="50"/>
      <c r="M9" s="51">
        <f>K28+R28</f>
        <v>0</v>
      </c>
      <c r="N9" s="19" t="s">
        <v>43</v>
      </c>
      <c r="O9" s="18"/>
    </row>
    <row r="10" spans="1:18" ht="15.75" customHeight="1" x14ac:dyDescent="0.3">
      <c r="A10" s="56" t="s">
        <v>44</v>
      </c>
      <c r="B10" s="98"/>
      <c r="C10" s="95">
        <v>75</v>
      </c>
      <c r="D10" s="107">
        <f>B28-D8</f>
        <v>-122577</v>
      </c>
      <c r="E10" s="106"/>
      <c r="F10" s="57"/>
      <c r="G10" s="57"/>
      <c r="H10" s="107">
        <f>(H9+H8)-H7</f>
        <v>-336870</v>
      </c>
      <c r="I10" s="57"/>
      <c r="J10" s="57"/>
      <c r="K10" s="57"/>
      <c r="L10" s="57"/>
      <c r="M10" s="57">
        <f>(M9+M8)-M7</f>
        <v>-2305668</v>
      </c>
      <c r="N10" s="17" t="s">
        <v>45</v>
      </c>
      <c r="O10" s="17"/>
      <c r="Q10">
        <f>7000+600+900+650</f>
        <v>9150</v>
      </c>
    </row>
    <row r="11" spans="1:18" ht="15.75" customHeight="1" x14ac:dyDescent="0.3">
      <c r="A11" s="58" t="s">
        <v>12</v>
      </c>
      <c r="B11" s="99">
        <f>B7+B8</f>
        <v>0</v>
      </c>
      <c r="C11" s="96">
        <f>C7+C8</f>
        <v>15926</v>
      </c>
      <c r="D11" s="59">
        <f>C10+B10</f>
        <v>75</v>
      </c>
      <c r="E11" s="60"/>
      <c r="F11" s="60"/>
      <c r="G11" s="60"/>
      <c r="H11" s="60"/>
      <c r="I11" s="60"/>
      <c r="J11" s="60"/>
      <c r="K11" s="60"/>
      <c r="L11" s="60"/>
      <c r="M11" s="61">
        <f>B22</f>
        <v>0</v>
      </c>
      <c r="N11" s="24" t="s">
        <v>46</v>
      </c>
      <c r="O11" s="24"/>
    </row>
    <row r="12" spans="1:18" ht="15.75" customHeight="1" x14ac:dyDescent="0.3">
      <c r="A12" s="62" t="s">
        <v>47</v>
      </c>
      <c r="B12" s="16">
        <f>B7+C7</f>
        <v>1289</v>
      </c>
      <c r="C12" s="16"/>
      <c r="D12" s="15">
        <f>B12+B13</f>
        <v>15926</v>
      </c>
      <c r="E12" s="15"/>
      <c r="I12">
        <f>D12-M11-B6</f>
        <v>15926</v>
      </c>
    </row>
    <row r="13" spans="1:18" ht="15.75" customHeight="1" x14ac:dyDescent="0.3">
      <c r="A13" s="62" t="s">
        <v>48</v>
      </c>
      <c r="B13" s="16">
        <f>B8+C8</f>
        <v>14637</v>
      </c>
      <c r="C13" s="16"/>
      <c r="D13" s="14"/>
      <c r="E13" s="14"/>
    </row>
    <row r="14" spans="1:18" ht="15.75" customHeight="1" x14ac:dyDescent="0.25">
      <c r="A14" s="63">
        <v>43647</v>
      </c>
      <c r="B14" s="13" t="s">
        <v>49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1"/>
      <c r="R14" s="64"/>
    </row>
    <row r="15" spans="1:18" ht="15.75" customHeight="1" x14ac:dyDescent="0.25">
      <c r="A15" s="10" t="s">
        <v>50</v>
      </c>
      <c r="B15" s="30" t="s">
        <v>51</v>
      </c>
      <c r="C15" s="27"/>
      <c r="D15" s="30" t="s">
        <v>52</v>
      </c>
      <c r="E15" s="27"/>
      <c r="F15" s="30" t="s">
        <v>53</v>
      </c>
      <c r="G15" s="27"/>
      <c r="H15" s="30" t="s">
        <v>54</v>
      </c>
      <c r="I15" s="27"/>
      <c r="J15" s="30" t="s">
        <v>55</v>
      </c>
      <c r="K15" s="27"/>
      <c r="L15" s="30" t="s">
        <v>56</v>
      </c>
      <c r="M15" s="27"/>
      <c r="N15" s="30" t="s">
        <v>57</v>
      </c>
      <c r="O15" s="27"/>
      <c r="P15" s="30" t="s">
        <v>58</v>
      </c>
      <c r="Q15" s="27"/>
      <c r="R15" s="40" t="s">
        <v>59</v>
      </c>
    </row>
    <row r="16" spans="1:18" ht="15.75" customHeight="1" x14ac:dyDescent="0.25">
      <c r="A16" s="9"/>
      <c r="B16" s="65" t="s">
        <v>16</v>
      </c>
      <c r="C16" s="66" t="s">
        <v>60</v>
      </c>
      <c r="D16" s="65" t="s">
        <v>16</v>
      </c>
      <c r="E16" s="66" t="s">
        <v>60</v>
      </c>
      <c r="F16" s="65" t="s">
        <v>16</v>
      </c>
      <c r="G16" s="66" t="s">
        <v>60</v>
      </c>
      <c r="H16" s="65" t="s">
        <v>61</v>
      </c>
      <c r="I16" s="66" t="s">
        <v>60</v>
      </c>
      <c r="J16" s="65" t="s">
        <v>61</v>
      </c>
      <c r="K16" s="66" t="s">
        <v>60</v>
      </c>
      <c r="L16" s="65" t="s">
        <v>61</v>
      </c>
      <c r="M16" s="66" t="s">
        <v>60</v>
      </c>
      <c r="N16" s="65" t="s">
        <v>61</v>
      </c>
      <c r="O16" s="66" t="s">
        <v>60</v>
      </c>
      <c r="P16" s="65" t="s">
        <v>61</v>
      </c>
      <c r="Q16" s="66" t="s">
        <v>60</v>
      </c>
      <c r="R16" s="67"/>
    </row>
    <row r="17" spans="1:19" ht="15.75" customHeight="1" x14ac:dyDescent="0.25">
      <c r="A17" s="47" t="s">
        <v>62</v>
      </c>
      <c r="B17" s="68"/>
      <c r="C17" s="69"/>
      <c r="D17" s="68"/>
      <c r="E17" s="69"/>
      <c r="F17" s="68"/>
      <c r="G17" s="69"/>
      <c r="H17" s="68"/>
      <c r="I17" s="69"/>
      <c r="J17" s="68"/>
      <c r="K17" s="69"/>
      <c r="L17" s="68"/>
      <c r="M17" s="69"/>
      <c r="N17" s="68"/>
      <c r="O17" s="69"/>
      <c r="P17" s="68"/>
      <c r="Q17" s="69"/>
      <c r="R17" s="70"/>
    </row>
    <row r="18" spans="1:19" ht="15.75" customHeight="1" x14ac:dyDescent="0.25">
      <c r="A18" s="47" t="s">
        <v>63</v>
      </c>
      <c r="B18" s="42"/>
      <c r="C18" s="45"/>
      <c r="D18" s="42"/>
      <c r="E18" s="45"/>
      <c r="F18" s="42"/>
      <c r="G18" s="45"/>
      <c r="H18" s="42"/>
      <c r="I18" s="45"/>
      <c r="J18" s="42"/>
      <c r="K18" s="45"/>
      <c r="L18" s="42"/>
      <c r="M18" s="45"/>
      <c r="N18" s="42"/>
      <c r="O18" s="45"/>
      <c r="P18" s="42"/>
      <c r="Q18" s="45"/>
      <c r="R18" s="46"/>
    </row>
    <row r="19" spans="1:19" ht="15.75" customHeight="1" x14ac:dyDescent="0.25">
      <c r="A19" s="47" t="s">
        <v>64</v>
      </c>
      <c r="B19" s="42"/>
      <c r="C19" s="45"/>
      <c r="D19" s="42"/>
      <c r="E19" s="45"/>
      <c r="F19" s="42"/>
      <c r="G19" s="45"/>
      <c r="H19" s="42"/>
      <c r="I19" s="45"/>
      <c r="J19" s="42"/>
      <c r="K19" s="45"/>
      <c r="L19" s="42"/>
      <c r="M19" s="45"/>
      <c r="N19" s="42"/>
      <c r="O19" s="45"/>
      <c r="P19" s="42"/>
      <c r="Q19" s="45"/>
      <c r="R19" s="46"/>
    </row>
    <row r="20" spans="1:19" ht="15.75" customHeight="1" x14ac:dyDescent="0.25">
      <c r="A20" s="47"/>
      <c r="B20" s="42"/>
      <c r="C20" s="45"/>
      <c r="D20" s="42"/>
      <c r="E20" s="45"/>
      <c r="F20" s="42"/>
      <c r="G20" s="45"/>
      <c r="H20" s="42"/>
      <c r="I20" s="45"/>
      <c r="J20" s="42"/>
      <c r="K20" s="45"/>
      <c r="L20" s="42"/>
      <c r="M20" s="45"/>
      <c r="N20" s="42"/>
      <c r="O20" s="45"/>
      <c r="P20" s="42"/>
      <c r="Q20" s="45"/>
      <c r="R20" s="46"/>
    </row>
    <row r="21" spans="1:19" ht="15.75" customHeight="1" x14ac:dyDescent="0.25">
      <c r="A21" s="71" t="s">
        <v>12</v>
      </c>
      <c r="B21" s="48">
        <f t="shared" ref="B21:R21" si="1">SUM(B17:B20)</f>
        <v>0</v>
      </c>
      <c r="C21" s="48">
        <f t="shared" si="1"/>
        <v>0</v>
      </c>
      <c r="D21" s="48">
        <f t="shared" si="1"/>
        <v>0</v>
      </c>
      <c r="E21" s="48">
        <f t="shared" si="1"/>
        <v>0</v>
      </c>
      <c r="F21" s="48">
        <f t="shared" si="1"/>
        <v>0</v>
      </c>
      <c r="G21" s="48">
        <f t="shared" si="1"/>
        <v>0</v>
      </c>
      <c r="H21" s="48">
        <f t="shared" si="1"/>
        <v>0</v>
      </c>
      <c r="I21" s="48">
        <f t="shared" si="1"/>
        <v>0</v>
      </c>
      <c r="J21" s="48">
        <f t="shared" si="1"/>
        <v>0</v>
      </c>
      <c r="K21" s="48">
        <f t="shared" si="1"/>
        <v>0</v>
      </c>
      <c r="L21" s="48">
        <f t="shared" si="1"/>
        <v>0</v>
      </c>
      <c r="M21" s="48">
        <f t="shared" si="1"/>
        <v>0</v>
      </c>
      <c r="N21" s="48">
        <f t="shared" si="1"/>
        <v>0</v>
      </c>
      <c r="O21" s="48">
        <f t="shared" si="1"/>
        <v>0</v>
      </c>
      <c r="P21" s="48">
        <f t="shared" si="1"/>
        <v>0</v>
      </c>
      <c r="Q21" s="48">
        <f t="shared" si="1"/>
        <v>0</v>
      </c>
      <c r="R21" s="48">
        <f t="shared" si="1"/>
        <v>0</v>
      </c>
    </row>
    <row r="22" spans="1:19" ht="15.75" customHeight="1" x14ac:dyDescent="0.25">
      <c r="A22" s="72" t="s">
        <v>65</v>
      </c>
      <c r="B22" s="8">
        <f>SUM(B21+D21+F21+H21+J21+L21+N21+P21)+R21</f>
        <v>0</v>
      </c>
      <c r="C22" s="7"/>
      <c r="D22" s="7"/>
      <c r="E22" s="7"/>
      <c r="F22" s="7"/>
      <c r="G22" s="7"/>
      <c r="H22" s="7"/>
      <c r="I22" s="73" t="s">
        <v>66</v>
      </c>
      <c r="J22" s="7">
        <f>C21+E21+G21+I21+K21+M21+O21+Q21</f>
        <v>0</v>
      </c>
      <c r="K22" s="7"/>
      <c r="L22" s="7"/>
      <c r="M22" s="7"/>
      <c r="N22" s="7"/>
      <c r="O22" s="7"/>
      <c r="P22" s="7"/>
      <c r="Q22" s="7"/>
      <c r="R22" s="6"/>
    </row>
    <row r="23" spans="1:19" ht="15.75" customHeight="1" x14ac:dyDescent="0.25">
      <c r="A23" s="5" t="s">
        <v>67</v>
      </c>
      <c r="B23" s="4"/>
      <c r="C23" s="4"/>
      <c r="D23" s="4"/>
      <c r="E23" s="4"/>
      <c r="F23" s="3"/>
      <c r="G23" s="2" t="s">
        <v>68</v>
      </c>
      <c r="H23" s="1"/>
      <c r="I23" s="1"/>
      <c r="J23" s="1"/>
      <c r="K23" s="1"/>
      <c r="L23" s="1"/>
      <c r="M23" s="1"/>
      <c r="N23" s="1"/>
      <c r="O23" s="8" t="s">
        <v>69</v>
      </c>
      <c r="P23" s="7"/>
      <c r="Q23" s="7"/>
      <c r="R23" s="7"/>
      <c r="S23" s="6"/>
    </row>
    <row r="24" spans="1:19" ht="15.75" customHeight="1" x14ac:dyDescent="0.25">
      <c r="A24" s="74" t="s">
        <v>50</v>
      </c>
      <c r="B24" s="75" t="s">
        <v>52</v>
      </c>
      <c r="C24" s="76" t="s">
        <v>53</v>
      </c>
      <c r="D24" s="76" t="s">
        <v>54</v>
      </c>
      <c r="E24" s="76" t="s">
        <v>55</v>
      </c>
      <c r="F24" s="77" t="s">
        <v>56</v>
      </c>
      <c r="G24" s="74"/>
      <c r="H24" s="75" t="s">
        <v>52</v>
      </c>
      <c r="I24" s="76" t="s">
        <v>53</v>
      </c>
      <c r="J24" s="76" t="s">
        <v>54</v>
      </c>
      <c r="K24" s="76" t="s">
        <v>55</v>
      </c>
      <c r="L24" s="78" t="s">
        <v>56</v>
      </c>
      <c r="M24" s="79" t="s">
        <v>58</v>
      </c>
      <c r="N24" s="78" t="s">
        <v>57</v>
      </c>
      <c r="O24" s="80" t="s">
        <v>52</v>
      </c>
      <c r="P24" s="81" t="s">
        <v>53</v>
      </c>
      <c r="Q24" s="82" t="s">
        <v>54</v>
      </c>
      <c r="R24" s="82" t="s">
        <v>55</v>
      </c>
      <c r="S24" s="83" t="s">
        <v>56</v>
      </c>
    </row>
    <row r="25" spans="1:19" ht="15.75" customHeight="1" x14ac:dyDescent="0.25">
      <c r="A25" s="46" t="s">
        <v>62</v>
      </c>
      <c r="B25" s="84"/>
      <c r="C25" s="85"/>
      <c r="D25" s="85"/>
      <c r="E25" s="85"/>
      <c r="F25" s="69"/>
      <c r="G25" s="46" t="s">
        <v>62</v>
      </c>
      <c r="H25" s="84"/>
      <c r="I25" s="85"/>
      <c r="J25" s="85"/>
      <c r="K25" s="85"/>
      <c r="L25" s="86"/>
      <c r="M25" s="85"/>
      <c r="N25" s="86"/>
      <c r="O25" s="70"/>
      <c r="P25" s="84"/>
      <c r="Q25" s="85"/>
      <c r="R25" s="85"/>
      <c r="S25" s="69"/>
    </row>
    <row r="26" spans="1:19" ht="15.75" customHeight="1" x14ac:dyDescent="0.25">
      <c r="A26" s="46" t="s">
        <v>63</v>
      </c>
      <c r="B26" s="43"/>
      <c r="C26" s="44"/>
      <c r="D26" s="44"/>
      <c r="E26" s="44"/>
      <c r="F26" s="45"/>
      <c r="G26" s="46" t="s">
        <v>63</v>
      </c>
      <c r="H26" s="43"/>
      <c r="I26" s="44"/>
      <c r="J26" s="44"/>
      <c r="K26" s="44"/>
      <c r="L26" s="87"/>
      <c r="M26" s="44"/>
      <c r="N26" s="87"/>
      <c r="O26" s="46"/>
      <c r="P26" s="43"/>
      <c r="Q26" s="44"/>
      <c r="R26" s="44"/>
      <c r="S26" s="45"/>
    </row>
    <row r="27" spans="1:19" ht="15.75" customHeight="1" x14ac:dyDescent="0.25">
      <c r="A27" s="67" t="s">
        <v>64</v>
      </c>
      <c r="B27" s="49"/>
      <c r="C27" s="50"/>
      <c r="D27" s="50"/>
      <c r="E27" s="50"/>
      <c r="F27" s="51"/>
      <c r="G27" s="52" t="s">
        <v>64</v>
      </c>
      <c r="H27" s="49"/>
      <c r="I27" s="50"/>
      <c r="J27" s="50"/>
      <c r="K27" s="50"/>
      <c r="L27" s="54"/>
      <c r="M27" s="50"/>
      <c r="N27" s="54"/>
      <c r="O27" s="52"/>
      <c r="P27" s="49"/>
      <c r="Q27" s="50"/>
      <c r="R27" s="50"/>
      <c r="S27" s="51"/>
    </row>
    <row r="28" spans="1:19" ht="15.75" customHeight="1" x14ac:dyDescent="0.25">
      <c r="A28" s="88" t="s">
        <v>12</v>
      </c>
      <c r="B28" s="89">
        <f>SUM(B25:B27)</f>
        <v>0</v>
      </c>
      <c r="C28" s="89">
        <f>SUM(C25:C27)</f>
        <v>0</v>
      </c>
      <c r="D28" s="89">
        <f>SUM(D25:D27)</f>
        <v>0</v>
      </c>
      <c r="E28" s="89">
        <f>SUM(E25:E27)</f>
        <v>0</v>
      </c>
      <c r="F28" s="89">
        <f>SUM(F25:F27)</f>
        <v>0</v>
      </c>
      <c r="G28" s="90"/>
      <c r="H28" s="90">
        <f t="shared" ref="H28:S28" si="2">SUM(H25:H27)</f>
        <v>0</v>
      </c>
      <c r="I28" s="90">
        <f t="shared" si="2"/>
        <v>0</v>
      </c>
      <c r="J28" s="90">
        <f t="shared" si="2"/>
        <v>0</v>
      </c>
      <c r="K28" s="90">
        <f t="shared" si="2"/>
        <v>0</v>
      </c>
      <c r="L28" s="90">
        <f t="shared" si="2"/>
        <v>0</v>
      </c>
      <c r="M28" s="90">
        <f t="shared" si="2"/>
        <v>0</v>
      </c>
      <c r="N28" s="90">
        <f t="shared" si="2"/>
        <v>0</v>
      </c>
      <c r="O28" s="90">
        <f t="shared" si="2"/>
        <v>0</v>
      </c>
      <c r="P28" s="90">
        <f t="shared" si="2"/>
        <v>0</v>
      </c>
      <c r="Q28" s="90">
        <f t="shared" si="2"/>
        <v>0</v>
      </c>
      <c r="R28" s="90">
        <f t="shared" si="2"/>
        <v>0</v>
      </c>
      <c r="S28" s="9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N10:O10"/>
    <mergeCell ref="N11:O11"/>
    <mergeCell ref="B12:C12"/>
    <mergeCell ref="D12:E13"/>
    <mergeCell ref="B13:C13"/>
    <mergeCell ref="N5:O5"/>
    <mergeCell ref="N6:O6"/>
    <mergeCell ref="N7:O7"/>
    <mergeCell ref="N8:O8"/>
    <mergeCell ref="N9:O9"/>
    <mergeCell ref="D2:M2"/>
    <mergeCell ref="D3:E3"/>
    <mergeCell ref="F3:G3"/>
    <mergeCell ref="H3:I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36</vt:i4>
      </vt:variant>
    </vt:vector>
  </HeadingPairs>
  <TitlesOfParts>
    <vt:vector size="36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2025-06-02T13:54:59Z</dcterms:modified>
</cp:coreProperties>
</file>