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chartsheets/sheet20.xml" ContentType="application/vnd.openxmlformats-officedocument.spreadsheetml.chart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35.xml" ContentType="application/vnd.openxmlformats-officedocument.drawing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40.xml" ContentType="application/vnd.openxmlformats-officedocument.drawingml.chartshapes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38.xml" ContentType="application/vnd.openxmlformats-officedocument.drawingml.chartshapes+xml"/>
  <Override PartName="/xl/chartsheets/sheet14.xml" ContentType="application/vnd.openxmlformats-officedocument.spreadsheetml.chart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drawings/drawing36.xml" ContentType="application/vnd.openxmlformats-officedocument.drawingml.chartshapes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+xml"/>
  <Override PartName="/xl/drawings/drawing32.xml" ContentType="application/vnd.openxmlformats-officedocument.drawingml.chartshapes+xml"/>
  <Override PartName="/xl/charts/chart19.xml" ContentType="application/vnd.openxmlformats-officedocument.drawingml.chart+xml"/>
  <Override PartName="/xl/chartsheets/sheet5.xml" ContentType="application/vnd.openxmlformats-officedocument.spreadsheetml.chartsheet+xml"/>
  <Override PartName="/xl/drawings/drawing12.xml" ContentType="application/vnd.openxmlformats-officedocument.drawingml.chartshapes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7995" firstSheet="12" activeTab="20"/>
  </bookViews>
  <sheets>
    <sheet name="Chart1.1" sheetId="5" r:id="rId1"/>
    <sheet name="Chart1.2" sheetId="6" r:id="rId2"/>
    <sheet name="Chart2.1" sheetId="7" r:id="rId3"/>
    <sheet name="Chart2.2" sheetId="8" r:id="rId4"/>
    <sheet name="Chart3.1" sheetId="9" r:id="rId5"/>
    <sheet name="Chart3.2" sheetId="10" r:id="rId6"/>
    <sheet name="Chart4.1" sheetId="11" r:id="rId7"/>
    <sheet name="Chart4.2" sheetId="12" r:id="rId8"/>
    <sheet name="Chart5.1" sheetId="13" r:id="rId9"/>
    <sheet name="Chart5.2" sheetId="14" r:id="rId10"/>
    <sheet name="Char6.1" sheetId="15" r:id="rId11"/>
    <sheet name="Chart6.2" sheetId="16" r:id="rId12"/>
    <sheet name="Chart7.1" sheetId="17" r:id="rId13"/>
    <sheet name="Chart7.2" sheetId="18" r:id="rId14"/>
    <sheet name="Chart8.1" sheetId="19" r:id="rId15"/>
    <sheet name="Chart8.2" sheetId="20" r:id="rId16"/>
    <sheet name="Chart9.1" sheetId="21" r:id="rId17"/>
    <sheet name="Chart9.2" sheetId="22" r:id="rId18"/>
    <sheet name="Chart10.1" sheetId="23" r:id="rId19"/>
    <sheet name="Chart10.2" sheetId="24" r:id="rId20"/>
    <sheet name="mild steel" sheetId="1" r:id="rId21"/>
    <sheet name="Sheet2" sheetId="2" r:id="rId22"/>
    <sheet name="Sheet3" sheetId="3" r:id="rId23"/>
  </sheets>
  <calcPr calcId="125725"/>
</workbook>
</file>

<file path=xl/calcChain.xml><?xml version="1.0" encoding="utf-8"?>
<calcChain xmlns="http://schemas.openxmlformats.org/spreadsheetml/2006/main">
  <c r="L5" i="1"/>
  <c r="K5"/>
  <c r="J5"/>
  <c r="I5"/>
  <c r="H5"/>
  <c r="G5"/>
  <c r="F5"/>
  <c r="E5"/>
  <c r="D5"/>
  <c r="C5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L7"/>
  <c r="L6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L4"/>
  <c r="K6"/>
  <c r="K4"/>
  <c r="G244" s="1"/>
  <c r="F250"/>
  <c r="F251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G222"/>
  <c r="G221"/>
  <c r="G220"/>
  <c r="G219"/>
  <c r="G214"/>
  <c r="G213"/>
  <c r="G212"/>
  <c r="G211"/>
  <c r="G206"/>
  <c r="J7"/>
  <c r="J6"/>
  <c r="J4"/>
  <c r="G223" s="1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G198"/>
  <c r="G189"/>
  <c r="G188"/>
  <c r="I6"/>
  <c r="G173"/>
  <c r="G159"/>
  <c r="G6"/>
  <c r="G121"/>
  <c r="G113"/>
  <c r="G112"/>
  <c r="G106"/>
  <c r="G105"/>
  <c r="F6"/>
  <c r="G90"/>
  <c r="G82"/>
  <c r="G62"/>
  <c r="G61"/>
  <c r="G52"/>
  <c r="G51"/>
  <c r="H6"/>
  <c r="C6"/>
  <c r="E6"/>
  <c r="F4"/>
  <c r="G115" s="1"/>
  <c r="G4"/>
  <c r="G145" s="1"/>
  <c r="H4"/>
  <c r="G169" s="1"/>
  <c r="I4"/>
  <c r="F120"/>
  <c r="F121"/>
  <c r="F118"/>
  <c r="F119"/>
  <c r="F116"/>
  <c r="F117"/>
  <c r="F96"/>
  <c r="F173"/>
  <c r="F172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15"/>
  <c r="F114"/>
  <c r="F113"/>
  <c r="F112"/>
  <c r="F111"/>
  <c r="F110"/>
  <c r="F109"/>
  <c r="F108"/>
  <c r="F107"/>
  <c r="F106"/>
  <c r="F105"/>
  <c r="F104"/>
  <c r="E4"/>
  <c r="G92" s="1"/>
  <c r="G47"/>
  <c r="G39"/>
  <c r="D6"/>
  <c r="D4"/>
  <c r="D7" s="1"/>
  <c r="F35"/>
  <c r="F36"/>
  <c r="G37"/>
  <c r="G34"/>
  <c r="G32"/>
  <c r="G30"/>
  <c r="G28"/>
  <c r="G26"/>
  <c r="C4"/>
  <c r="G36" s="1"/>
  <c r="F66"/>
  <c r="F65"/>
  <c r="F64"/>
  <c r="F63"/>
  <c r="F62"/>
  <c r="F48"/>
  <c r="F49"/>
  <c r="F50"/>
  <c r="F51"/>
  <c r="F52"/>
  <c r="F53"/>
  <c r="F54"/>
  <c r="F55"/>
  <c r="F56"/>
  <c r="F57"/>
  <c r="F58"/>
  <c r="F59"/>
  <c r="F60"/>
  <c r="F61"/>
  <c r="F47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20"/>
  <c r="F21"/>
  <c r="F22"/>
  <c r="F23"/>
  <c r="F24"/>
  <c r="F25"/>
  <c r="F26"/>
  <c r="F27"/>
  <c r="F28"/>
  <c r="F29"/>
  <c r="F30"/>
  <c r="F31"/>
  <c r="F32"/>
  <c r="F33"/>
  <c r="F34"/>
  <c r="F37"/>
  <c r="F38"/>
  <c r="F39"/>
  <c r="F19"/>
  <c r="G251" l="1"/>
  <c r="G172"/>
  <c r="G234"/>
  <c r="G50"/>
  <c r="G168"/>
  <c r="G249"/>
  <c r="G156"/>
  <c r="G157"/>
  <c r="G233"/>
  <c r="G243"/>
  <c r="G158"/>
  <c r="G250"/>
  <c r="G197"/>
  <c r="G49"/>
  <c r="G59"/>
  <c r="G167"/>
  <c r="G196"/>
  <c r="G240"/>
  <c r="G185"/>
  <c r="G210"/>
  <c r="G247"/>
  <c r="G194"/>
  <c r="G235"/>
  <c r="G242"/>
  <c r="G60"/>
  <c r="G187"/>
  <c r="G241"/>
  <c r="G186"/>
  <c r="G232"/>
  <c r="G248"/>
  <c r="G58"/>
  <c r="G166"/>
  <c r="G195"/>
  <c r="G218"/>
  <c r="G231"/>
  <c r="G239"/>
  <c r="G57"/>
  <c r="G7"/>
  <c r="G165"/>
  <c r="G182"/>
  <c r="G209"/>
  <c r="G217"/>
  <c r="K7"/>
  <c r="G238"/>
  <c r="G246"/>
  <c r="G54"/>
  <c r="G164"/>
  <c r="I7"/>
  <c r="G193"/>
  <c r="G208"/>
  <c r="G216"/>
  <c r="G224"/>
  <c r="G237"/>
  <c r="G245"/>
  <c r="G53"/>
  <c r="G66"/>
  <c r="G120"/>
  <c r="G160"/>
  <c r="G190"/>
  <c r="G207"/>
  <c r="G215"/>
  <c r="G236"/>
  <c r="G83"/>
  <c r="G91"/>
  <c r="G114"/>
  <c r="G89"/>
  <c r="G80"/>
  <c r="G96"/>
  <c r="G119"/>
  <c r="G79"/>
  <c r="G95"/>
  <c r="G118"/>
  <c r="G94"/>
  <c r="G163"/>
  <c r="G56"/>
  <c r="G81"/>
  <c r="G88"/>
  <c r="G111"/>
  <c r="G87"/>
  <c r="G110"/>
  <c r="G86"/>
  <c r="G109"/>
  <c r="G117"/>
  <c r="G155"/>
  <c r="G171"/>
  <c r="G48"/>
  <c r="G65"/>
  <c r="G85"/>
  <c r="G93"/>
  <c r="G108"/>
  <c r="G116"/>
  <c r="G129"/>
  <c r="G162"/>
  <c r="G170"/>
  <c r="G184"/>
  <c r="G192"/>
  <c r="H7"/>
  <c r="G55"/>
  <c r="G63"/>
  <c r="G84"/>
  <c r="G107"/>
  <c r="G161"/>
  <c r="G183"/>
  <c r="G191"/>
  <c r="G134"/>
  <c r="G142"/>
  <c r="G135"/>
  <c r="G143"/>
  <c r="G139"/>
  <c r="G136"/>
  <c r="G144"/>
  <c r="G133"/>
  <c r="G141"/>
  <c r="G132"/>
  <c r="G140"/>
  <c r="G131"/>
  <c r="G130"/>
  <c r="G138"/>
  <c r="G137"/>
  <c r="F7"/>
  <c r="E7"/>
  <c r="G64"/>
  <c r="C7"/>
  <c r="G35"/>
  <c r="G33"/>
  <c r="G25"/>
  <c r="G24"/>
  <c r="G23"/>
  <c r="G31"/>
  <c r="G38"/>
  <c r="G29"/>
  <c r="G27"/>
  <c r="G20" l="1"/>
  <c r="G21"/>
  <c r="G22"/>
  <c r="G19"/>
</calcChain>
</file>

<file path=xl/sharedStrings.xml><?xml version="1.0" encoding="utf-8"?>
<sst xmlns="http://schemas.openxmlformats.org/spreadsheetml/2006/main" count="88" uniqueCount="28">
  <si>
    <t>Dial Indicator reading at mid-span (div)</t>
  </si>
  <si>
    <t>Total Load (Kg)</t>
  </si>
  <si>
    <r>
      <t>Dial Indicator reading at 1/3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span points (div)</t>
    </r>
  </si>
  <si>
    <t>Point 1</t>
  </si>
  <si>
    <t>Point 2</t>
  </si>
  <si>
    <t>Average</t>
  </si>
  <si>
    <r>
      <t>Theoretical Deflection at 1/3rd span point (div)=((5/324)*(W*9.81*L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)/(E*10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*J))</t>
    </r>
  </si>
  <si>
    <t xml:space="preserve">Trial No </t>
  </si>
  <si>
    <t>Slope of Load-deflection plot</t>
  </si>
  <si>
    <t>Slope of the plot of Theoretical deflection Vs Actual deflection (1/3rd point)</t>
  </si>
  <si>
    <t>Trial no 1</t>
  </si>
  <si>
    <t>Span of the Beam in mm</t>
  </si>
  <si>
    <t>diameter of the Specimen in mm</t>
  </si>
  <si>
    <r>
      <t>Modulus of Elasticity of the material(E)=((23/1296)*(W*L3)/(</t>
    </r>
    <r>
      <rPr>
        <sz val="11"/>
        <color theme="1"/>
        <rFont val="Calibri"/>
        <family val="2"/>
      </rPr>
      <t>∆mid *I</t>
    </r>
    <r>
      <rPr>
        <sz val="11"/>
        <color theme="1"/>
        <rFont val="Calibri"/>
        <family val="2"/>
        <scheme val="minor"/>
      </rPr>
      <t>))</t>
    </r>
  </si>
  <si>
    <t>Trial no 2</t>
  </si>
  <si>
    <t>Trial no 3</t>
  </si>
  <si>
    <r>
      <t>Moment of Inertia about the neutral axis I=(</t>
    </r>
    <r>
      <rPr>
        <sz val="11"/>
        <color theme="1"/>
        <rFont val="Calibri"/>
        <family val="2"/>
      </rPr>
      <t>∏*d4/64)</t>
    </r>
    <r>
      <rPr>
        <sz val="11"/>
        <color theme="1"/>
        <rFont val="Calibri"/>
        <family val="2"/>
        <scheme val="minor"/>
      </rPr>
      <t>in mm4</t>
    </r>
  </si>
  <si>
    <t>Stress at yield point=(M*y)/I</t>
  </si>
  <si>
    <t>Theoretical Deflection at 1/3rd span point (div)=((5/324)*(W*9.81*L3)/(E*103*J))</t>
  </si>
  <si>
    <t>Trial no 5</t>
  </si>
  <si>
    <t>Trial no 6</t>
  </si>
  <si>
    <t>Trial no 7</t>
  </si>
  <si>
    <t>Trial no 4</t>
  </si>
  <si>
    <t>Trial no 8</t>
  </si>
  <si>
    <t>Trial no 9</t>
  </si>
  <si>
    <t>Trial no 10</t>
  </si>
  <si>
    <r>
      <t>Theoretical Deflection at 1/3rd span point =((5/324)* (W*9.81*L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)/(E*10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*J)) in div</t>
    </r>
  </si>
  <si>
    <t>Theoretical Deflection at 1/3rd span point =((5/324)*(W*9.81*L3)/(E*103*J)) in div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</si>
</sst>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worksheet" Target="worksheets/sheet3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worksheet" Target="work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steel'!$C$19:$C$39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104</c:v>
                </c:pt>
                <c:pt idx="3">
                  <c:v>157</c:v>
                </c:pt>
                <c:pt idx="4">
                  <c:v>210</c:v>
                </c:pt>
                <c:pt idx="5">
                  <c:v>266</c:v>
                </c:pt>
                <c:pt idx="6">
                  <c:v>318</c:v>
                </c:pt>
                <c:pt idx="7">
                  <c:v>373</c:v>
                </c:pt>
                <c:pt idx="8">
                  <c:v>426</c:v>
                </c:pt>
                <c:pt idx="9">
                  <c:v>480</c:v>
                </c:pt>
                <c:pt idx="10">
                  <c:v>532</c:v>
                </c:pt>
                <c:pt idx="11">
                  <c:v>585</c:v>
                </c:pt>
                <c:pt idx="12">
                  <c:v>638</c:v>
                </c:pt>
                <c:pt idx="13">
                  <c:v>693</c:v>
                </c:pt>
                <c:pt idx="14">
                  <c:v>745</c:v>
                </c:pt>
                <c:pt idx="15">
                  <c:v>799</c:v>
                </c:pt>
                <c:pt idx="16">
                  <c:v>852</c:v>
                </c:pt>
                <c:pt idx="17">
                  <c:v>906</c:v>
                </c:pt>
                <c:pt idx="18">
                  <c:v>975</c:v>
                </c:pt>
                <c:pt idx="19">
                  <c:v>1036</c:v>
                </c:pt>
                <c:pt idx="20">
                  <c:v>1108</c:v>
                </c:pt>
              </c:numCache>
            </c:numRef>
          </c:xVal>
          <c:yVal>
            <c:numRef>
              <c:f>'mild steel'!$B$19:$B$39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yVal>
          <c:smooth val="1"/>
        </c:ser>
        <c:axId val="86130048"/>
        <c:axId val="107406848"/>
      </c:scatterChart>
      <c:valAx>
        <c:axId val="861300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Dial Reading in div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07406848"/>
        <c:crosses val="autoZero"/>
        <c:crossBetween val="midCat"/>
        <c:majorUnit val="100"/>
      </c:valAx>
      <c:valAx>
        <c:axId val="10740684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Load in Kg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6130048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steel'!$F$128:$F$145</c:f>
              <c:numCache>
                <c:formatCode>General</c:formatCode>
                <c:ptCount val="18"/>
                <c:pt idx="0">
                  <c:v>0</c:v>
                </c:pt>
                <c:pt idx="1">
                  <c:v>69.5</c:v>
                </c:pt>
                <c:pt idx="2">
                  <c:v>150</c:v>
                </c:pt>
                <c:pt idx="3">
                  <c:v>226.5</c:v>
                </c:pt>
                <c:pt idx="4">
                  <c:v>307</c:v>
                </c:pt>
                <c:pt idx="5">
                  <c:v>384</c:v>
                </c:pt>
                <c:pt idx="6">
                  <c:v>460</c:v>
                </c:pt>
                <c:pt idx="7">
                  <c:v>532</c:v>
                </c:pt>
                <c:pt idx="8">
                  <c:v>615</c:v>
                </c:pt>
                <c:pt idx="9">
                  <c:v>694.5</c:v>
                </c:pt>
                <c:pt idx="10">
                  <c:v>775</c:v>
                </c:pt>
                <c:pt idx="11">
                  <c:v>847.5</c:v>
                </c:pt>
                <c:pt idx="12">
                  <c:v>925</c:v>
                </c:pt>
                <c:pt idx="13">
                  <c:v>999.5</c:v>
                </c:pt>
                <c:pt idx="14">
                  <c:v>1038</c:v>
                </c:pt>
                <c:pt idx="15">
                  <c:v>1068</c:v>
                </c:pt>
                <c:pt idx="16">
                  <c:v>1099</c:v>
                </c:pt>
                <c:pt idx="17">
                  <c:v>1130.5</c:v>
                </c:pt>
              </c:numCache>
            </c:numRef>
          </c:xVal>
          <c:yVal>
            <c:numRef>
              <c:f>'mild steel'!$G$128:$G$145</c:f>
              <c:numCache>
                <c:formatCode>General</c:formatCode>
                <c:ptCount val="18"/>
                <c:pt idx="0">
                  <c:v>0</c:v>
                </c:pt>
                <c:pt idx="1">
                  <c:v>70.819999999999993</c:v>
                </c:pt>
                <c:pt idx="2">
                  <c:v>141.63999999999999</c:v>
                </c:pt>
                <c:pt idx="3">
                  <c:v>212.45</c:v>
                </c:pt>
                <c:pt idx="4">
                  <c:v>283.27</c:v>
                </c:pt>
                <c:pt idx="5">
                  <c:v>354.09</c:v>
                </c:pt>
                <c:pt idx="6">
                  <c:v>424.91</c:v>
                </c:pt>
                <c:pt idx="7">
                  <c:v>495.73</c:v>
                </c:pt>
                <c:pt idx="8">
                  <c:v>566.54</c:v>
                </c:pt>
                <c:pt idx="9">
                  <c:v>637.36</c:v>
                </c:pt>
                <c:pt idx="10">
                  <c:v>708.18</c:v>
                </c:pt>
                <c:pt idx="11">
                  <c:v>779</c:v>
                </c:pt>
                <c:pt idx="12">
                  <c:v>849.81</c:v>
                </c:pt>
                <c:pt idx="13">
                  <c:v>920.63</c:v>
                </c:pt>
                <c:pt idx="14">
                  <c:v>948.96</c:v>
                </c:pt>
                <c:pt idx="15">
                  <c:v>977.29</c:v>
                </c:pt>
                <c:pt idx="16">
                  <c:v>1005.61</c:v>
                </c:pt>
                <c:pt idx="17">
                  <c:v>1033.94</c:v>
                </c:pt>
              </c:numCache>
            </c:numRef>
          </c:yVal>
          <c:smooth val="1"/>
        </c:ser>
        <c:axId val="41275392"/>
        <c:axId val="41277312"/>
      </c:scatterChart>
      <c:valAx>
        <c:axId val="412753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</c:title>
        <c:numFmt formatCode="General" sourceLinked="1"/>
        <c:tickLblPos val="nextTo"/>
        <c:crossAx val="41277312"/>
        <c:crosses val="autoZero"/>
        <c:crossBetween val="midCat"/>
      </c:valAx>
      <c:valAx>
        <c:axId val="4127731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</c:title>
        <c:numFmt formatCode="General" sourceLinked="1"/>
        <c:tickLblPos val="nextTo"/>
        <c:crossAx val="41275392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Indicator</c:v>
          </c:tx>
          <c:xVal>
            <c:numRef>
              <c:f>'mild steel'!$C$154:$C$174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150</c:v>
                </c:pt>
                <c:pt idx="3">
                  <c:v>224</c:v>
                </c:pt>
                <c:pt idx="4">
                  <c:v>307</c:v>
                </c:pt>
                <c:pt idx="5">
                  <c:v>394</c:v>
                </c:pt>
                <c:pt idx="6">
                  <c:v>478</c:v>
                </c:pt>
                <c:pt idx="7">
                  <c:v>563</c:v>
                </c:pt>
                <c:pt idx="8">
                  <c:v>639</c:v>
                </c:pt>
                <c:pt idx="9">
                  <c:v>718</c:v>
                </c:pt>
                <c:pt idx="10">
                  <c:v>812</c:v>
                </c:pt>
                <c:pt idx="11">
                  <c:v>905</c:v>
                </c:pt>
                <c:pt idx="12">
                  <c:v>1007</c:v>
                </c:pt>
                <c:pt idx="13">
                  <c:v>1135</c:v>
                </c:pt>
                <c:pt idx="14">
                  <c:v>1238</c:v>
                </c:pt>
                <c:pt idx="15">
                  <c:v>1320</c:v>
                </c:pt>
                <c:pt idx="16">
                  <c:v>1458</c:v>
                </c:pt>
                <c:pt idx="17">
                  <c:v>1543</c:v>
                </c:pt>
                <c:pt idx="18">
                  <c:v>1625</c:v>
                </c:pt>
                <c:pt idx="19">
                  <c:v>1734</c:v>
                </c:pt>
              </c:numCache>
            </c:numRef>
          </c:xVal>
          <c:yVal>
            <c:numRef>
              <c:f>'mild steel'!$B$154:$B$174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  <c:pt idx="18">
                  <c:v>700</c:v>
                </c:pt>
                <c:pt idx="19">
                  <c:v>710</c:v>
                </c:pt>
              </c:numCache>
            </c:numRef>
          </c:yVal>
          <c:smooth val="1"/>
        </c:ser>
        <c:axId val="87833600"/>
        <c:axId val="106124416"/>
      </c:scatterChart>
      <c:valAx>
        <c:axId val="878336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</c:title>
        <c:numFmt formatCode="General" sourceLinked="1"/>
        <c:tickLblPos val="nextTo"/>
        <c:crossAx val="106124416"/>
        <c:crosses val="autoZero"/>
        <c:crossBetween val="midCat"/>
      </c:valAx>
      <c:valAx>
        <c:axId val="10612441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</c:title>
        <c:numFmt formatCode="General" sourceLinked="1"/>
        <c:tickLblPos val="nextTo"/>
        <c:crossAx val="87833600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steel'!$F$154:$F$174</c:f>
              <c:numCache>
                <c:formatCode>General</c:formatCode>
                <c:ptCount val="21"/>
                <c:pt idx="0">
                  <c:v>0</c:v>
                </c:pt>
                <c:pt idx="1">
                  <c:v>64.5</c:v>
                </c:pt>
                <c:pt idx="2">
                  <c:v>134</c:v>
                </c:pt>
                <c:pt idx="3">
                  <c:v>205</c:v>
                </c:pt>
                <c:pt idx="4">
                  <c:v>275</c:v>
                </c:pt>
                <c:pt idx="5">
                  <c:v>347.5</c:v>
                </c:pt>
                <c:pt idx="6">
                  <c:v>417</c:v>
                </c:pt>
                <c:pt idx="7">
                  <c:v>492.5</c:v>
                </c:pt>
                <c:pt idx="8">
                  <c:v>562.5</c:v>
                </c:pt>
                <c:pt idx="9">
                  <c:v>630</c:v>
                </c:pt>
                <c:pt idx="10">
                  <c:v>707.5</c:v>
                </c:pt>
                <c:pt idx="11">
                  <c:v>782.5</c:v>
                </c:pt>
                <c:pt idx="12">
                  <c:v>845</c:v>
                </c:pt>
                <c:pt idx="13">
                  <c:v>920</c:v>
                </c:pt>
                <c:pt idx="14">
                  <c:v>935</c:v>
                </c:pt>
                <c:pt idx="15">
                  <c:v>955</c:v>
                </c:pt>
                <c:pt idx="16">
                  <c:v>968.5</c:v>
                </c:pt>
                <c:pt idx="17">
                  <c:v>985.5</c:v>
                </c:pt>
                <c:pt idx="18">
                  <c:v>998.5</c:v>
                </c:pt>
                <c:pt idx="19">
                  <c:v>1012</c:v>
                </c:pt>
              </c:numCache>
            </c:numRef>
          </c:xVal>
          <c:yVal>
            <c:numRef>
              <c:f>'mild steel'!$G$154:$G$174</c:f>
              <c:numCache>
                <c:formatCode>General</c:formatCode>
                <c:ptCount val="21"/>
                <c:pt idx="0">
                  <c:v>0</c:v>
                </c:pt>
                <c:pt idx="1">
                  <c:v>66.680000000000007</c:v>
                </c:pt>
                <c:pt idx="2">
                  <c:v>133.37</c:v>
                </c:pt>
                <c:pt idx="3">
                  <c:v>200.05</c:v>
                </c:pt>
                <c:pt idx="4">
                  <c:v>266.74</c:v>
                </c:pt>
                <c:pt idx="5">
                  <c:v>333.42</c:v>
                </c:pt>
                <c:pt idx="6">
                  <c:v>400.11</c:v>
                </c:pt>
                <c:pt idx="7">
                  <c:v>466.79</c:v>
                </c:pt>
                <c:pt idx="8">
                  <c:v>533.48</c:v>
                </c:pt>
                <c:pt idx="9">
                  <c:v>600.16</c:v>
                </c:pt>
                <c:pt idx="10">
                  <c:v>666.85</c:v>
                </c:pt>
                <c:pt idx="11">
                  <c:v>733.53</c:v>
                </c:pt>
                <c:pt idx="12">
                  <c:v>800.22</c:v>
                </c:pt>
                <c:pt idx="13">
                  <c:v>866.9</c:v>
                </c:pt>
                <c:pt idx="14">
                  <c:v>880.24</c:v>
                </c:pt>
                <c:pt idx="15">
                  <c:v>893.58</c:v>
                </c:pt>
                <c:pt idx="16">
                  <c:v>906.91</c:v>
                </c:pt>
                <c:pt idx="17">
                  <c:v>920.25</c:v>
                </c:pt>
                <c:pt idx="18">
                  <c:v>933.59</c:v>
                </c:pt>
                <c:pt idx="19">
                  <c:v>946.93</c:v>
                </c:pt>
              </c:numCache>
            </c:numRef>
          </c:yVal>
          <c:smooth val="1"/>
        </c:ser>
        <c:axId val="106153472"/>
        <c:axId val="106155392"/>
      </c:scatterChart>
      <c:valAx>
        <c:axId val="1061534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</c:title>
        <c:numFmt formatCode="General" sourceLinked="1"/>
        <c:tickLblPos val="nextTo"/>
        <c:crossAx val="106155392"/>
        <c:crosses val="autoZero"/>
        <c:crossBetween val="midCat"/>
      </c:valAx>
      <c:valAx>
        <c:axId val="10615539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  <c:layout>
            <c:manualLayout>
              <c:xMode val="edge"/>
              <c:yMode val="edge"/>
              <c:x val="1.464788784377556E-2"/>
              <c:y val="0.36226729392638696"/>
            </c:manualLayout>
          </c:layout>
        </c:title>
        <c:numFmt formatCode="General" sourceLinked="1"/>
        <c:tickLblPos val="nextTo"/>
        <c:crossAx val="106153472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steel'!$C$181:$C$198</c:f>
              <c:numCache>
                <c:formatCode>General</c:formatCode>
                <c:ptCount val="18"/>
                <c:pt idx="0">
                  <c:v>0</c:v>
                </c:pt>
                <c:pt idx="1">
                  <c:v>82</c:v>
                </c:pt>
                <c:pt idx="2">
                  <c:v>168</c:v>
                </c:pt>
                <c:pt idx="3">
                  <c:v>247</c:v>
                </c:pt>
                <c:pt idx="4">
                  <c:v>333</c:v>
                </c:pt>
                <c:pt idx="5">
                  <c:v>419</c:v>
                </c:pt>
                <c:pt idx="6">
                  <c:v>501</c:v>
                </c:pt>
                <c:pt idx="7">
                  <c:v>582</c:v>
                </c:pt>
                <c:pt idx="8">
                  <c:v>658</c:v>
                </c:pt>
                <c:pt idx="9">
                  <c:v>750</c:v>
                </c:pt>
                <c:pt idx="10">
                  <c:v>835</c:v>
                </c:pt>
                <c:pt idx="11">
                  <c:v>921</c:v>
                </c:pt>
                <c:pt idx="12">
                  <c:v>1000</c:v>
                </c:pt>
                <c:pt idx="13">
                  <c:v>1124</c:v>
                </c:pt>
                <c:pt idx="14">
                  <c:v>1245</c:v>
                </c:pt>
                <c:pt idx="15">
                  <c:v>1368</c:v>
                </c:pt>
                <c:pt idx="16">
                  <c:v>1467</c:v>
                </c:pt>
                <c:pt idx="17">
                  <c:v>1586</c:v>
                </c:pt>
              </c:numCache>
            </c:numRef>
          </c:xVal>
          <c:yVal>
            <c:numRef>
              <c:f>'mild steel'!$B$181:$B$198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106241024"/>
        <c:axId val="106349696"/>
      </c:scatterChart>
      <c:valAx>
        <c:axId val="1062410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</c:title>
        <c:numFmt formatCode="General" sourceLinked="1"/>
        <c:tickLblPos val="nextTo"/>
        <c:crossAx val="106349696"/>
        <c:crosses val="autoZero"/>
        <c:crossBetween val="midCat"/>
      </c:valAx>
      <c:valAx>
        <c:axId val="10634969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</c:title>
        <c:numFmt formatCode="General" sourceLinked="1"/>
        <c:tickLblPos val="nextTo"/>
        <c:crossAx val="106241024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steel'!$F$181:$F$198</c:f>
              <c:numCache>
                <c:formatCode>General</c:formatCode>
                <c:ptCount val="18"/>
                <c:pt idx="0">
                  <c:v>0</c:v>
                </c:pt>
                <c:pt idx="1">
                  <c:v>76</c:v>
                </c:pt>
                <c:pt idx="2">
                  <c:v>162.5</c:v>
                </c:pt>
                <c:pt idx="3">
                  <c:v>252.5</c:v>
                </c:pt>
                <c:pt idx="4">
                  <c:v>339.5</c:v>
                </c:pt>
                <c:pt idx="5">
                  <c:v>425</c:v>
                </c:pt>
                <c:pt idx="6">
                  <c:v>518</c:v>
                </c:pt>
                <c:pt idx="7">
                  <c:v>610</c:v>
                </c:pt>
                <c:pt idx="8">
                  <c:v>697.5</c:v>
                </c:pt>
                <c:pt idx="9">
                  <c:v>785</c:v>
                </c:pt>
                <c:pt idx="10">
                  <c:v>870</c:v>
                </c:pt>
                <c:pt idx="11">
                  <c:v>965</c:v>
                </c:pt>
                <c:pt idx="12">
                  <c:v>1047.5</c:v>
                </c:pt>
                <c:pt idx="13">
                  <c:v>1141</c:v>
                </c:pt>
                <c:pt idx="14">
                  <c:v>1154.5</c:v>
                </c:pt>
                <c:pt idx="15">
                  <c:v>1172.5</c:v>
                </c:pt>
                <c:pt idx="16">
                  <c:v>1195.5</c:v>
                </c:pt>
                <c:pt idx="17">
                  <c:v>1214</c:v>
                </c:pt>
              </c:numCache>
            </c:numRef>
          </c:xVal>
          <c:yVal>
            <c:numRef>
              <c:f>'mild steel'!$G$181:$G$198</c:f>
              <c:numCache>
                <c:formatCode>General</c:formatCode>
                <c:ptCount val="18"/>
                <c:pt idx="0">
                  <c:v>0</c:v>
                </c:pt>
                <c:pt idx="1">
                  <c:v>72.459999999999994</c:v>
                </c:pt>
                <c:pt idx="2">
                  <c:v>144.93</c:v>
                </c:pt>
                <c:pt idx="3">
                  <c:v>217.39</c:v>
                </c:pt>
                <c:pt idx="4">
                  <c:v>289.86</c:v>
                </c:pt>
                <c:pt idx="5">
                  <c:v>362.32</c:v>
                </c:pt>
                <c:pt idx="6">
                  <c:v>434.79</c:v>
                </c:pt>
                <c:pt idx="7">
                  <c:v>507.25</c:v>
                </c:pt>
                <c:pt idx="8">
                  <c:v>579.71</c:v>
                </c:pt>
                <c:pt idx="9">
                  <c:v>652.17999999999995</c:v>
                </c:pt>
                <c:pt idx="10">
                  <c:v>724.64</c:v>
                </c:pt>
                <c:pt idx="11">
                  <c:v>797.11</c:v>
                </c:pt>
                <c:pt idx="12">
                  <c:v>869.57</c:v>
                </c:pt>
                <c:pt idx="13">
                  <c:v>942.03</c:v>
                </c:pt>
                <c:pt idx="14">
                  <c:v>956.53</c:v>
                </c:pt>
                <c:pt idx="15">
                  <c:v>971.02</c:v>
                </c:pt>
                <c:pt idx="16">
                  <c:v>985.51</c:v>
                </c:pt>
                <c:pt idx="17">
                  <c:v>1000.01</c:v>
                </c:pt>
              </c:numCache>
            </c:numRef>
          </c:yVal>
          <c:smooth val="1"/>
        </c:ser>
        <c:axId val="106472960"/>
        <c:axId val="106474880"/>
      </c:scatterChart>
      <c:valAx>
        <c:axId val="1064729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Reading in div</a:t>
                </a:r>
              </a:p>
            </c:rich>
          </c:tx>
          <c:layout/>
        </c:title>
        <c:numFmt formatCode="General" sourceLinked="1"/>
        <c:tickLblPos val="nextTo"/>
        <c:crossAx val="106474880"/>
        <c:crosses val="autoZero"/>
        <c:crossBetween val="midCat"/>
      </c:valAx>
      <c:valAx>
        <c:axId val="10647488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 </a:t>
                </a:r>
              </a:p>
            </c:rich>
          </c:tx>
          <c:layout/>
        </c:title>
        <c:numFmt formatCode="General" sourceLinked="1"/>
        <c:tickLblPos val="nextTo"/>
        <c:crossAx val="106472960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steel'!$C$205:$C$224</c:f>
              <c:numCache>
                <c:formatCode>General</c:formatCode>
                <c:ptCount val="20"/>
                <c:pt idx="0">
                  <c:v>0</c:v>
                </c:pt>
                <c:pt idx="1">
                  <c:v>84</c:v>
                </c:pt>
                <c:pt idx="2">
                  <c:v>162</c:v>
                </c:pt>
                <c:pt idx="3">
                  <c:v>236</c:v>
                </c:pt>
                <c:pt idx="4">
                  <c:v>310</c:v>
                </c:pt>
                <c:pt idx="5">
                  <c:v>384</c:v>
                </c:pt>
                <c:pt idx="6">
                  <c:v>458</c:v>
                </c:pt>
                <c:pt idx="7">
                  <c:v>532</c:v>
                </c:pt>
                <c:pt idx="8">
                  <c:v>606</c:v>
                </c:pt>
                <c:pt idx="9">
                  <c:v>680</c:v>
                </c:pt>
                <c:pt idx="10">
                  <c:v>754</c:v>
                </c:pt>
                <c:pt idx="11">
                  <c:v>828</c:v>
                </c:pt>
                <c:pt idx="12">
                  <c:v>902</c:v>
                </c:pt>
                <c:pt idx="13">
                  <c:v>990</c:v>
                </c:pt>
                <c:pt idx="14">
                  <c:v>1050</c:v>
                </c:pt>
                <c:pt idx="15">
                  <c:v>1124</c:v>
                </c:pt>
                <c:pt idx="16">
                  <c:v>1198</c:v>
                </c:pt>
                <c:pt idx="17">
                  <c:v>1272</c:v>
                </c:pt>
                <c:pt idx="18">
                  <c:v>1346</c:v>
                </c:pt>
                <c:pt idx="19">
                  <c:v>1420</c:v>
                </c:pt>
              </c:numCache>
            </c:numRef>
          </c:xVal>
          <c:yVal>
            <c:numRef>
              <c:f>'mild steel'!$B$205:$B$224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  <c:pt idx="18">
                  <c:v>700</c:v>
                </c:pt>
                <c:pt idx="19">
                  <c:v>710</c:v>
                </c:pt>
              </c:numCache>
            </c:numRef>
          </c:yVal>
          <c:smooth val="1"/>
        </c:ser>
        <c:axId val="106663936"/>
        <c:axId val="106665856"/>
      </c:scatterChart>
      <c:valAx>
        <c:axId val="1066639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</a:t>
                </a:r>
                <a:r>
                  <a:rPr lang="en-IN" sz="1200" baseline="0"/>
                  <a:t> Reading in div</a:t>
                </a:r>
                <a:endParaRPr lang="en-IN" sz="1200"/>
              </a:p>
            </c:rich>
          </c:tx>
        </c:title>
        <c:numFmt formatCode="General" sourceLinked="1"/>
        <c:tickLblPos val="nextTo"/>
        <c:crossAx val="106665856"/>
        <c:crosses val="autoZero"/>
        <c:crossBetween val="midCat"/>
      </c:valAx>
      <c:valAx>
        <c:axId val="10666585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</c:title>
        <c:numFmt formatCode="General" sourceLinked="1"/>
        <c:tickLblPos val="nextTo"/>
        <c:crossAx val="106663936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steel'!$F$205:$F$224</c:f>
              <c:numCache>
                <c:formatCode>General</c:formatCode>
                <c:ptCount val="20"/>
                <c:pt idx="0">
                  <c:v>0</c:v>
                </c:pt>
                <c:pt idx="1">
                  <c:v>65.5</c:v>
                </c:pt>
                <c:pt idx="2">
                  <c:v>135</c:v>
                </c:pt>
                <c:pt idx="3">
                  <c:v>206</c:v>
                </c:pt>
                <c:pt idx="4">
                  <c:v>277</c:v>
                </c:pt>
                <c:pt idx="5">
                  <c:v>348</c:v>
                </c:pt>
                <c:pt idx="6">
                  <c:v>419</c:v>
                </c:pt>
                <c:pt idx="7">
                  <c:v>490</c:v>
                </c:pt>
                <c:pt idx="8">
                  <c:v>561</c:v>
                </c:pt>
                <c:pt idx="9">
                  <c:v>627</c:v>
                </c:pt>
                <c:pt idx="10">
                  <c:v>698</c:v>
                </c:pt>
                <c:pt idx="11">
                  <c:v>769</c:v>
                </c:pt>
                <c:pt idx="12">
                  <c:v>835.5</c:v>
                </c:pt>
                <c:pt idx="13">
                  <c:v>902</c:v>
                </c:pt>
                <c:pt idx="14">
                  <c:v>918.5</c:v>
                </c:pt>
                <c:pt idx="15">
                  <c:v>933.5</c:v>
                </c:pt>
                <c:pt idx="16">
                  <c:v>950.5</c:v>
                </c:pt>
                <c:pt idx="17">
                  <c:v>960.5</c:v>
                </c:pt>
                <c:pt idx="18">
                  <c:v>975</c:v>
                </c:pt>
                <c:pt idx="19">
                  <c:v>988</c:v>
                </c:pt>
              </c:numCache>
            </c:numRef>
          </c:xVal>
          <c:yVal>
            <c:numRef>
              <c:f>'mild steel'!$G$205:$G$224</c:f>
              <c:numCache>
                <c:formatCode>General</c:formatCode>
                <c:ptCount val="20"/>
                <c:pt idx="0">
                  <c:v>0</c:v>
                </c:pt>
                <c:pt idx="1">
                  <c:v>65.28</c:v>
                </c:pt>
                <c:pt idx="2">
                  <c:v>130.57</c:v>
                </c:pt>
                <c:pt idx="3">
                  <c:v>195.85</c:v>
                </c:pt>
                <c:pt idx="4">
                  <c:v>261.14</c:v>
                </c:pt>
                <c:pt idx="5">
                  <c:v>326.42</c:v>
                </c:pt>
                <c:pt idx="6">
                  <c:v>391.7</c:v>
                </c:pt>
                <c:pt idx="7">
                  <c:v>456.99</c:v>
                </c:pt>
                <c:pt idx="8">
                  <c:v>522.27</c:v>
                </c:pt>
                <c:pt idx="9">
                  <c:v>587.54999999999995</c:v>
                </c:pt>
                <c:pt idx="10">
                  <c:v>652.84</c:v>
                </c:pt>
                <c:pt idx="11">
                  <c:v>718.12</c:v>
                </c:pt>
                <c:pt idx="12">
                  <c:v>783.41</c:v>
                </c:pt>
                <c:pt idx="13">
                  <c:v>848.69</c:v>
                </c:pt>
                <c:pt idx="14">
                  <c:v>861.75</c:v>
                </c:pt>
                <c:pt idx="15">
                  <c:v>874.8</c:v>
                </c:pt>
                <c:pt idx="16">
                  <c:v>887.86</c:v>
                </c:pt>
                <c:pt idx="17">
                  <c:v>900.92</c:v>
                </c:pt>
                <c:pt idx="18">
                  <c:v>913.97</c:v>
                </c:pt>
                <c:pt idx="19">
                  <c:v>927.03</c:v>
                </c:pt>
              </c:numCache>
            </c:numRef>
          </c:yVal>
          <c:smooth val="1"/>
        </c:ser>
        <c:axId val="106686720"/>
        <c:axId val="106717568"/>
      </c:scatterChart>
      <c:valAx>
        <c:axId val="1066867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 Dial Indicator in div</a:t>
                </a:r>
              </a:p>
            </c:rich>
          </c:tx>
        </c:title>
        <c:numFmt formatCode="General" sourceLinked="1"/>
        <c:tickLblPos val="nextTo"/>
        <c:crossAx val="106717568"/>
        <c:crosses val="autoZero"/>
        <c:crossBetween val="midCat"/>
      </c:valAx>
      <c:valAx>
        <c:axId val="10671756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</c:title>
        <c:numFmt formatCode="General" sourceLinked="1"/>
        <c:tickLblPos val="nextTo"/>
        <c:crossAx val="106686720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steel'!$C$231:$C$251</c:f>
              <c:numCache>
                <c:formatCode>General</c:formatCode>
                <c:ptCount val="21"/>
                <c:pt idx="0">
                  <c:v>0</c:v>
                </c:pt>
                <c:pt idx="1">
                  <c:v>61</c:v>
                </c:pt>
                <c:pt idx="2">
                  <c:v>114</c:v>
                </c:pt>
                <c:pt idx="3">
                  <c:v>167</c:v>
                </c:pt>
                <c:pt idx="4">
                  <c:v>220</c:v>
                </c:pt>
                <c:pt idx="5">
                  <c:v>273</c:v>
                </c:pt>
                <c:pt idx="6">
                  <c:v>326</c:v>
                </c:pt>
                <c:pt idx="7">
                  <c:v>379</c:v>
                </c:pt>
                <c:pt idx="8">
                  <c:v>432</c:v>
                </c:pt>
                <c:pt idx="9">
                  <c:v>485</c:v>
                </c:pt>
                <c:pt idx="10">
                  <c:v>538</c:v>
                </c:pt>
                <c:pt idx="11">
                  <c:v>591</c:v>
                </c:pt>
                <c:pt idx="12">
                  <c:v>644</c:v>
                </c:pt>
                <c:pt idx="13">
                  <c:v>697</c:v>
                </c:pt>
                <c:pt idx="14">
                  <c:v>750</c:v>
                </c:pt>
                <c:pt idx="15">
                  <c:v>803</c:v>
                </c:pt>
                <c:pt idx="16">
                  <c:v>865</c:v>
                </c:pt>
                <c:pt idx="17">
                  <c:v>962</c:v>
                </c:pt>
                <c:pt idx="18">
                  <c:v>1068</c:v>
                </c:pt>
                <c:pt idx="19">
                  <c:v>1158</c:v>
                </c:pt>
                <c:pt idx="20">
                  <c:v>1286</c:v>
                </c:pt>
              </c:numCache>
            </c:numRef>
          </c:xVal>
          <c:yVal>
            <c:numRef>
              <c:f>'mild steel'!$B$231:$B$251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yVal>
          <c:smooth val="1"/>
        </c:ser>
        <c:axId val="106796544"/>
        <c:axId val="106798464"/>
      </c:scatterChart>
      <c:valAx>
        <c:axId val="106796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reading in div</a:t>
                </a:r>
              </a:p>
            </c:rich>
          </c:tx>
        </c:title>
        <c:numFmt formatCode="General" sourceLinked="1"/>
        <c:tickLblPos val="nextTo"/>
        <c:crossAx val="106798464"/>
        <c:crosses val="autoZero"/>
        <c:crossBetween val="midCat"/>
      </c:valAx>
      <c:valAx>
        <c:axId val="106798464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</c:title>
        <c:numFmt formatCode="General" sourceLinked="1"/>
        <c:tickLblPos val="nextTo"/>
        <c:crossAx val="106796544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steel'!$F$231:$F$251</c:f>
              <c:numCache>
                <c:formatCode>General</c:formatCode>
                <c:ptCount val="21"/>
                <c:pt idx="0">
                  <c:v>0</c:v>
                </c:pt>
                <c:pt idx="1">
                  <c:v>50.5</c:v>
                </c:pt>
                <c:pt idx="2">
                  <c:v>97.5</c:v>
                </c:pt>
                <c:pt idx="3">
                  <c:v>146.5</c:v>
                </c:pt>
                <c:pt idx="4">
                  <c:v>201</c:v>
                </c:pt>
                <c:pt idx="5">
                  <c:v>260.5</c:v>
                </c:pt>
                <c:pt idx="6">
                  <c:v>316</c:v>
                </c:pt>
                <c:pt idx="7">
                  <c:v>384.5</c:v>
                </c:pt>
                <c:pt idx="8">
                  <c:v>444</c:v>
                </c:pt>
                <c:pt idx="9">
                  <c:v>502.5</c:v>
                </c:pt>
                <c:pt idx="10">
                  <c:v>562.5</c:v>
                </c:pt>
                <c:pt idx="11">
                  <c:v>622.5</c:v>
                </c:pt>
                <c:pt idx="12">
                  <c:v>682</c:v>
                </c:pt>
                <c:pt idx="13">
                  <c:v>741.5</c:v>
                </c:pt>
                <c:pt idx="14">
                  <c:v>801.5</c:v>
                </c:pt>
                <c:pt idx="15">
                  <c:v>860.5</c:v>
                </c:pt>
                <c:pt idx="16">
                  <c:v>921</c:v>
                </c:pt>
                <c:pt idx="17">
                  <c:v>980.5</c:v>
                </c:pt>
                <c:pt idx="18">
                  <c:v>1038.5</c:v>
                </c:pt>
                <c:pt idx="19">
                  <c:v>1097.5</c:v>
                </c:pt>
                <c:pt idx="20">
                  <c:v>1159</c:v>
                </c:pt>
              </c:numCache>
            </c:numRef>
          </c:xVal>
          <c:yVal>
            <c:numRef>
              <c:f>'mild steel'!$G$231:$G$251</c:f>
              <c:numCache>
                <c:formatCode>General</c:formatCode>
                <c:ptCount val="21"/>
                <c:pt idx="0">
                  <c:v>0</c:v>
                </c:pt>
                <c:pt idx="1">
                  <c:v>44.94</c:v>
                </c:pt>
                <c:pt idx="2">
                  <c:v>89.88</c:v>
                </c:pt>
                <c:pt idx="3">
                  <c:v>134.82</c:v>
                </c:pt>
                <c:pt idx="4">
                  <c:v>179.76</c:v>
                </c:pt>
                <c:pt idx="5">
                  <c:v>224.7</c:v>
                </c:pt>
                <c:pt idx="6">
                  <c:v>269.64</c:v>
                </c:pt>
                <c:pt idx="7">
                  <c:v>314.58</c:v>
                </c:pt>
                <c:pt idx="8">
                  <c:v>359.52</c:v>
                </c:pt>
                <c:pt idx="9">
                  <c:v>404.46</c:v>
                </c:pt>
                <c:pt idx="10">
                  <c:v>449.39</c:v>
                </c:pt>
                <c:pt idx="11">
                  <c:v>494.33</c:v>
                </c:pt>
                <c:pt idx="12">
                  <c:v>539.27</c:v>
                </c:pt>
                <c:pt idx="13">
                  <c:v>584.21</c:v>
                </c:pt>
                <c:pt idx="14">
                  <c:v>629.15</c:v>
                </c:pt>
                <c:pt idx="15">
                  <c:v>674.09</c:v>
                </c:pt>
                <c:pt idx="16">
                  <c:v>719.03</c:v>
                </c:pt>
                <c:pt idx="17">
                  <c:v>763.97</c:v>
                </c:pt>
                <c:pt idx="18">
                  <c:v>808.91</c:v>
                </c:pt>
                <c:pt idx="19">
                  <c:v>853.85</c:v>
                </c:pt>
                <c:pt idx="20">
                  <c:v>898.79</c:v>
                </c:pt>
              </c:numCache>
            </c:numRef>
          </c:yVal>
          <c:smooth val="1"/>
        </c:ser>
        <c:axId val="106897408"/>
        <c:axId val="106899328"/>
      </c:scatterChart>
      <c:valAx>
        <c:axId val="1068974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</a:t>
                </a:r>
                <a:r>
                  <a:rPr lang="en-IN" sz="1200" baseline="0"/>
                  <a:t> Dial reading in div</a:t>
                </a:r>
                <a:endParaRPr lang="en-IN" sz="1200"/>
              </a:p>
            </c:rich>
          </c:tx>
        </c:title>
        <c:numFmt formatCode="General" sourceLinked="1"/>
        <c:tickLblPos val="nextTo"/>
        <c:crossAx val="106899328"/>
        <c:crosses val="autoZero"/>
        <c:crossBetween val="midCat"/>
      </c:valAx>
      <c:valAx>
        <c:axId val="10689932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Theoretical Deflection in div</a:t>
                </a:r>
              </a:p>
            </c:rich>
          </c:tx>
        </c:title>
        <c:numFmt formatCode="General" sourceLinked="1"/>
        <c:tickLblPos val="nextTo"/>
        <c:crossAx val="106897408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steel'!$C$259:$C$276</c:f>
              <c:numCache>
                <c:formatCode>General</c:formatCode>
                <c:ptCount val="18"/>
                <c:pt idx="0">
                  <c:v>0</c:v>
                </c:pt>
                <c:pt idx="1">
                  <c:v>70</c:v>
                </c:pt>
                <c:pt idx="2">
                  <c:v>146</c:v>
                </c:pt>
                <c:pt idx="3">
                  <c:v>223</c:v>
                </c:pt>
                <c:pt idx="4">
                  <c:v>300</c:v>
                </c:pt>
                <c:pt idx="5">
                  <c:v>377</c:v>
                </c:pt>
                <c:pt idx="6">
                  <c:v>454</c:v>
                </c:pt>
                <c:pt idx="7">
                  <c:v>531</c:v>
                </c:pt>
                <c:pt idx="8">
                  <c:v>608</c:v>
                </c:pt>
                <c:pt idx="9">
                  <c:v>685</c:v>
                </c:pt>
                <c:pt idx="10">
                  <c:v>762</c:v>
                </c:pt>
                <c:pt idx="11">
                  <c:v>839</c:v>
                </c:pt>
                <c:pt idx="12">
                  <c:v>916</c:v>
                </c:pt>
                <c:pt idx="13">
                  <c:v>993</c:v>
                </c:pt>
                <c:pt idx="14">
                  <c:v>1070</c:v>
                </c:pt>
                <c:pt idx="15">
                  <c:v>1147</c:v>
                </c:pt>
                <c:pt idx="16">
                  <c:v>1224</c:v>
                </c:pt>
                <c:pt idx="17">
                  <c:v>1301</c:v>
                </c:pt>
              </c:numCache>
            </c:numRef>
          </c:xVal>
          <c:yVal>
            <c:numRef>
              <c:f>'mild steel'!$B$259:$B$276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106911232"/>
        <c:axId val="106913152"/>
      </c:scatterChart>
      <c:valAx>
        <c:axId val="1069112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Dial Reading in div</a:t>
                </a:r>
              </a:p>
            </c:rich>
          </c:tx>
        </c:title>
        <c:numFmt formatCode="General" sourceLinked="1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Load in Kg</a:t>
                </a:r>
              </a:p>
            </c:rich>
          </c:tx>
        </c:title>
        <c:numFmt formatCode="General" sourceLinked="1"/>
        <c:tickLblPos val="nextTo"/>
        <c:crossAx val="106911232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steel'!$F$19:$F$39</c:f>
              <c:numCache>
                <c:formatCode>General</c:formatCode>
                <c:ptCount val="21"/>
                <c:pt idx="0">
                  <c:v>0</c:v>
                </c:pt>
                <c:pt idx="1">
                  <c:v>48.5</c:v>
                </c:pt>
                <c:pt idx="2">
                  <c:v>95.5</c:v>
                </c:pt>
                <c:pt idx="3">
                  <c:v>144.5</c:v>
                </c:pt>
                <c:pt idx="4">
                  <c:v>192</c:v>
                </c:pt>
                <c:pt idx="5">
                  <c:v>239.5</c:v>
                </c:pt>
                <c:pt idx="6">
                  <c:v>286.5</c:v>
                </c:pt>
                <c:pt idx="7">
                  <c:v>319</c:v>
                </c:pt>
                <c:pt idx="8">
                  <c:v>381.5</c:v>
                </c:pt>
                <c:pt idx="9">
                  <c:v>413</c:v>
                </c:pt>
                <c:pt idx="10">
                  <c:v>476</c:v>
                </c:pt>
                <c:pt idx="11">
                  <c:v>507.5</c:v>
                </c:pt>
                <c:pt idx="12">
                  <c:v>572</c:v>
                </c:pt>
                <c:pt idx="13">
                  <c:v>600.5</c:v>
                </c:pt>
                <c:pt idx="14">
                  <c:v>667</c:v>
                </c:pt>
                <c:pt idx="15">
                  <c:v>693</c:v>
                </c:pt>
                <c:pt idx="16">
                  <c:v>761.5</c:v>
                </c:pt>
                <c:pt idx="17">
                  <c:v>809</c:v>
                </c:pt>
                <c:pt idx="18">
                  <c:v>826.5</c:v>
                </c:pt>
                <c:pt idx="19">
                  <c:v>904.5</c:v>
                </c:pt>
                <c:pt idx="20">
                  <c:v>922.5</c:v>
                </c:pt>
              </c:numCache>
            </c:numRef>
          </c:xVal>
          <c:yVal>
            <c:numRef>
              <c:f>'mild steel'!$G$19:$G$39</c:f>
              <c:numCache>
                <c:formatCode>General</c:formatCode>
                <c:ptCount val="21"/>
                <c:pt idx="0">
                  <c:v>0</c:v>
                </c:pt>
                <c:pt idx="1">
                  <c:v>47.65</c:v>
                </c:pt>
                <c:pt idx="2">
                  <c:v>95.29</c:v>
                </c:pt>
                <c:pt idx="3">
                  <c:v>142.94</c:v>
                </c:pt>
                <c:pt idx="4">
                  <c:v>191.17</c:v>
                </c:pt>
                <c:pt idx="5">
                  <c:v>238.96</c:v>
                </c:pt>
                <c:pt idx="6">
                  <c:v>286.75</c:v>
                </c:pt>
                <c:pt idx="7">
                  <c:v>321.64</c:v>
                </c:pt>
                <c:pt idx="8">
                  <c:v>382.33</c:v>
                </c:pt>
                <c:pt idx="9">
                  <c:v>413.54</c:v>
                </c:pt>
                <c:pt idx="10">
                  <c:v>477.92</c:v>
                </c:pt>
                <c:pt idx="11">
                  <c:v>505.43</c:v>
                </c:pt>
                <c:pt idx="12">
                  <c:v>573.5</c:v>
                </c:pt>
                <c:pt idx="13">
                  <c:v>597.33000000000004</c:v>
                </c:pt>
                <c:pt idx="14">
                  <c:v>669.08</c:v>
                </c:pt>
                <c:pt idx="15">
                  <c:v>689.23</c:v>
                </c:pt>
                <c:pt idx="16">
                  <c:v>764.67</c:v>
                </c:pt>
                <c:pt idx="17">
                  <c:v>812.46</c:v>
                </c:pt>
                <c:pt idx="18">
                  <c:v>827.07</c:v>
                </c:pt>
                <c:pt idx="19">
                  <c:v>908.04</c:v>
                </c:pt>
                <c:pt idx="20">
                  <c:v>918.97</c:v>
                </c:pt>
              </c:numCache>
            </c:numRef>
          </c:yVal>
          <c:smooth val="1"/>
        </c:ser>
        <c:axId val="117383936"/>
        <c:axId val="117385856"/>
      </c:scatterChart>
      <c:valAx>
        <c:axId val="1173839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Average</a:t>
                </a:r>
                <a:r>
                  <a:rPr lang="en-IN" sz="1200" baseline="0"/>
                  <a:t> dial indicator Reading in div</a:t>
                </a:r>
                <a:endParaRPr lang="en-IN" sz="12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385856"/>
        <c:crosses val="autoZero"/>
        <c:crossBetween val="midCat"/>
      </c:valAx>
      <c:valAx>
        <c:axId val="11738585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Theoretical Deflection in div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17383936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8.4144312245680489E-2"/>
          <c:y val="9.8343837696850928E-2"/>
          <c:w val="0.58157729354249443"/>
          <c:h val="0.81036450637606117"/>
        </c:manualLayout>
      </c:layout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steel'!$F$259:$F$276</c:f>
              <c:numCache>
                <c:formatCode>General</c:formatCode>
                <c:ptCount val="18"/>
                <c:pt idx="0">
                  <c:v>0</c:v>
                </c:pt>
                <c:pt idx="1">
                  <c:v>76.5</c:v>
                </c:pt>
                <c:pt idx="2">
                  <c:v>160</c:v>
                </c:pt>
                <c:pt idx="3">
                  <c:v>242.5</c:v>
                </c:pt>
                <c:pt idx="4">
                  <c:v>327</c:v>
                </c:pt>
                <c:pt idx="5">
                  <c:v>405</c:v>
                </c:pt>
                <c:pt idx="6">
                  <c:v>486</c:v>
                </c:pt>
                <c:pt idx="7">
                  <c:v>572</c:v>
                </c:pt>
                <c:pt idx="8">
                  <c:v>645</c:v>
                </c:pt>
                <c:pt idx="9">
                  <c:v>726</c:v>
                </c:pt>
                <c:pt idx="10">
                  <c:v>810</c:v>
                </c:pt>
                <c:pt idx="11">
                  <c:v>895</c:v>
                </c:pt>
                <c:pt idx="12">
                  <c:v>972.5</c:v>
                </c:pt>
                <c:pt idx="13">
                  <c:v>1052.5</c:v>
                </c:pt>
                <c:pt idx="14">
                  <c:v>1068</c:v>
                </c:pt>
                <c:pt idx="15">
                  <c:v>1087</c:v>
                </c:pt>
                <c:pt idx="16">
                  <c:v>1103.5</c:v>
                </c:pt>
                <c:pt idx="17">
                  <c:v>1121.5</c:v>
                </c:pt>
              </c:numCache>
            </c:numRef>
          </c:xVal>
          <c:yVal>
            <c:numRef>
              <c:f>'mild steel'!$G$259:$G$276</c:f>
              <c:numCache>
                <c:formatCode>General</c:formatCode>
                <c:ptCount val="18"/>
                <c:pt idx="0">
                  <c:v>0</c:v>
                </c:pt>
                <c:pt idx="1">
                  <c:v>69.12</c:v>
                </c:pt>
                <c:pt idx="2">
                  <c:v>138.24</c:v>
                </c:pt>
                <c:pt idx="3">
                  <c:v>207.37</c:v>
                </c:pt>
                <c:pt idx="4">
                  <c:v>276.49</c:v>
                </c:pt>
                <c:pt idx="5">
                  <c:v>345.61</c:v>
                </c:pt>
                <c:pt idx="6">
                  <c:v>414.73</c:v>
                </c:pt>
                <c:pt idx="7">
                  <c:v>483.86</c:v>
                </c:pt>
                <c:pt idx="8">
                  <c:v>552.98</c:v>
                </c:pt>
                <c:pt idx="9">
                  <c:v>622.1</c:v>
                </c:pt>
                <c:pt idx="10">
                  <c:v>691.22</c:v>
                </c:pt>
                <c:pt idx="11">
                  <c:v>760.34</c:v>
                </c:pt>
                <c:pt idx="12">
                  <c:v>829.47</c:v>
                </c:pt>
                <c:pt idx="13">
                  <c:v>898.59</c:v>
                </c:pt>
                <c:pt idx="14">
                  <c:v>912.41</c:v>
                </c:pt>
                <c:pt idx="15">
                  <c:v>926.24</c:v>
                </c:pt>
                <c:pt idx="16">
                  <c:v>940.06</c:v>
                </c:pt>
                <c:pt idx="17">
                  <c:v>953.89</c:v>
                </c:pt>
              </c:numCache>
            </c:numRef>
          </c:yVal>
          <c:smooth val="1"/>
        </c:ser>
        <c:axId val="107245568"/>
        <c:axId val="107247488"/>
      </c:scatterChart>
      <c:valAx>
        <c:axId val="1072455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Average Dial Reading</a:t>
                </a:r>
                <a:r>
                  <a:rPr lang="en-IN" sz="1200" baseline="0"/>
                  <a:t> in div</a:t>
                </a:r>
                <a:endParaRPr lang="en-IN" sz="1200"/>
              </a:p>
            </c:rich>
          </c:tx>
        </c:title>
        <c:numFmt formatCode="General" sourceLinked="1"/>
        <c:tickLblPos val="nextTo"/>
        <c:crossAx val="107247488"/>
        <c:crosses val="autoZero"/>
        <c:crossBetween val="midCat"/>
      </c:valAx>
      <c:valAx>
        <c:axId val="1072474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 sz="1200"/>
                  <a:t>Theoretical Deflection in div </a:t>
                </a:r>
              </a:p>
            </c:rich>
          </c:tx>
        </c:title>
        <c:numFmt formatCode="General" sourceLinked="1"/>
        <c:tickLblPos val="nextTo"/>
        <c:crossAx val="107245568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steel'!$C$47:$C$66</c:f>
              <c:numCache>
                <c:formatCode>General</c:formatCode>
                <c:ptCount val="20"/>
                <c:pt idx="0">
                  <c:v>0</c:v>
                </c:pt>
                <c:pt idx="1">
                  <c:v>75</c:v>
                </c:pt>
                <c:pt idx="2">
                  <c:v>155</c:v>
                </c:pt>
                <c:pt idx="3">
                  <c:v>229</c:v>
                </c:pt>
                <c:pt idx="4">
                  <c:v>312</c:v>
                </c:pt>
                <c:pt idx="5">
                  <c:v>397</c:v>
                </c:pt>
                <c:pt idx="6">
                  <c:v>476</c:v>
                </c:pt>
                <c:pt idx="7">
                  <c:v>555</c:v>
                </c:pt>
                <c:pt idx="8">
                  <c:v>634</c:v>
                </c:pt>
                <c:pt idx="9">
                  <c:v>718</c:v>
                </c:pt>
                <c:pt idx="10">
                  <c:v>801</c:v>
                </c:pt>
                <c:pt idx="11">
                  <c:v>895</c:v>
                </c:pt>
                <c:pt idx="12">
                  <c:v>995</c:v>
                </c:pt>
                <c:pt idx="13">
                  <c:v>1086</c:v>
                </c:pt>
                <c:pt idx="14">
                  <c:v>1135</c:v>
                </c:pt>
                <c:pt idx="15">
                  <c:v>1193</c:v>
                </c:pt>
                <c:pt idx="16">
                  <c:v>1241</c:v>
                </c:pt>
                <c:pt idx="17">
                  <c:v>1298</c:v>
                </c:pt>
                <c:pt idx="18">
                  <c:v>1362</c:v>
                </c:pt>
                <c:pt idx="19">
                  <c:v>1422</c:v>
                </c:pt>
              </c:numCache>
            </c:numRef>
          </c:xVal>
          <c:yVal>
            <c:numRef>
              <c:f>'mild steel'!$B$47:$B$66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670</c:v>
                </c:pt>
                <c:pt idx="15">
                  <c:v>690</c:v>
                </c:pt>
                <c:pt idx="16">
                  <c:v>710</c:v>
                </c:pt>
                <c:pt idx="17">
                  <c:v>730</c:v>
                </c:pt>
                <c:pt idx="18">
                  <c:v>750</c:v>
                </c:pt>
                <c:pt idx="19">
                  <c:v>770</c:v>
                </c:pt>
              </c:numCache>
            </c:numRef>
          </c:yVal>
          <c:smooth val="1"/>
        </c:ser>
        <c:axId val="40862080"/>
        <c:axId val="40864000"/>
      </c:scatterChart>
      <c:valAx>
        <c:axId val="408620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Dial Reading in div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864000"/>
        <c:crosses val="autoZero"/>
        <c:crossBetween val="midCat"/>
      </c:valAx>
      <c:valAx>
        <c:axId val="4086400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Load in Kg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862080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Indicator</c:v>
          </c:tx>
          <c:xVal>
            <c:numRef>
              <c:f>'mild steel'!$F$47:$F$66</c:f>
              <c:numCache>
                <c:formatCode>General</c:formatCode>
                <c:ptCount val="20"/>
                <c:pt idx="0">
                  <c:v>0</c:v>
                </c:pt>
                <c:pt idx="1">
                  <c:v>66</c:v>
                </c:pt>
                <c:pt idx="2">
                  <c:v>131.5</c:v>
                </c:pt>
                <c:pt idx="3">
                  <c:v>196</c:v>
                </c:pt>
                <c:pt idx="4">
                  <c:v>264.5</c:v>
                </c:pt>
                <c:pt idx="5">
                  <c:v>330</c:v>
                </c:pt>
                <c:pt idx="6">
                  <c:v>395.5</c:v>
                </c:pt>
                <c:pt idx="7">
                  <c:v>460</c:v>
                </c:pt>
                <c:pt idx="8">
                  <c:v>526.5</c:v>
                </c:pt>
                <c:pt idx="9">
                  <c:v>590</c:v>
                </c:pt>
                <c:pt idx="10">
                  <c:v>658</c:v>
                </c:pt>
                <c:pt idx="11">
                  <c:v>722.5</c:v>
                </c:pt>
                <c:pt idx="12">
                  <c:v>790</c:v>
                </c:pt>
                <c:pt idx="13">
                  <c:v>855</c:v>
                </c:pt>
                <c:pt idx="14">
                  <c:v>882.5</c:v>
                </c:pt>
                <c:pt idx="15">
                  <c:v>907.5</c:v>
                </c:pt>
                <c:pt idx="16">
                  <c:v>933</c:v>
                </c:pt>
                <c:pt idx="17">
                  <c:v>960</c:v>
                </c:pt>
                <c:pt idx="18">
                  <c:v>985</c:v>
                </c:pt>
                <c:pt idx="19">
                  <c:v>1012</c:v>
                </c:pt>
              </c:numCache>
            </c:numRef>
          </c:xVal>
          <c:yVal>
            <c:numRef>
              <c:f>'mild steel'!$G$47:$G$66</c:f>
              <c:numCache>
                <c:formatCode>General</c:formatCode>
                <c:ptCount val="20"/>
                <c:pt idx="0">
                  <c:v>0</c:v>
                </c:pt>
                <c:pt idx="1">
                  <c:v>69.569999999999993</c:v>
                </c:pt>
                <c:pt idx="2">
                  <c:v>139.13</c:v>
                </c:pt>
                <c:pt idx="3">
                  <c:v>208.7</c:v>
                </c:pt>
                <c:pt idx="4">
                  <c:v>278.26</c:v>
                </c:pt>
                <c:pt idx="5">
                  <c:v>347.83</c:v>
                </c:pt>
                <c:pt idx="6">
                  <c:v>417.39</c:v>
                </c:pt>
                <c:pt idx="7">
                  <c:v>486.96</c:v>
                </c:pt>
                <c:pt idx="8">
                  <c:v>556.52</c:v>
                </c:pt>
                <c:pt idx="9">
                  <c:v>626.09</c:v>
                </c:pt>
                <c:pt idx="10">
                  <c:v>695.65</c:v>
                </c:pt>
                <c:pt idx="11">
                  <c:v>765.22</c:v>
                </c:pt>
                <c:pt idx="12">
                  <c:v>834.78</c:v>
                </c:pt>
                <c:pt idx="13">
                  <c:v>904.35</c:v>
                </c:pt>
                <c:pt idx="14">
                  <c:v>932.17</c:v>
                </c:pt>
                <c:pt idx="15">
                  <c:v>960</c:v>
                </c:pt>
                <c:pt idx="16">
                  <c:v>987.82</c:v>
                </c:pt>
                <c:pt idx="17">
                  <c:v>1014.78</c:v>
                </c:pt>
                <c:pt idx="18">
                  <c:v>1043.48</c:v>
                </c:pt>
                <c:pt idx="19">
                  <c:v>1071.3</c:v>
                </c:pt>
              </c:numCache>
            </c:numRef>
          </c:yVal>
          <c:smooth val="1"/>
        </c:ser>
        <c:axId val="40880768"/>
        <c:axId val="40882944"/>
      </c:scatterChart>
      <c:valAx>
        <c:axId val="408807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Average Dial Indicator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882944"/>
        <c:crosses val="autoZero"/>
        <c:crossBetween val="midCat"/>
      </c:valAx>
      <c:valAx>
        <c:axId val="40882944"/>
        <c:scaling>
          <c:orientation val="minMax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US" sz="1200"/>
                  <a:t>Theoretical deflection in div 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880768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steel'!$C$78:$C$96</c:f>
              <c:numCache>
                <c:formatCode>General</c:formatCode>
                <c:ptCount val="19"/>
                <c:pt idx="0">
                  <c:v>0</c:v>
                </c:pt>
                <c:pt idx="1">
                  <c:v>80</c:v>
                </c:pt>
                <c:pt idx="2">
                  <c:v>156</c:v>
                </c:pt>
                <c:pt idx="3">
                  <c:v>233</c:v>
                </c:pt>
                <c:pt idx="4">
                  <c:v>314</c:v>
                </c:pt>
                <c:pt idx="5">
                  <c:v>395</c:v>
                </c:pt>
                <c:pt idx="6">
                  <c:v>475</c:v>
                </c:pt>
                <c:pt idx="7">
                  <c:v>552</c:v>
                </c:pt>
                <c:pt idx="8">
                  <c:v>635</c:v>
                </c:pt>
                <c:pt idx="9">
                  <c:v>714</c:v>
                </c:pt>
                <c:pt idx="10">
                  <c:v>787</c:v>
                </c:pt>
                <c:pt idx="11">
                  <c:v>870</c:v>
                </c:pt>
                <c:pt idx="12">
                  <c:v>952</c:v>
                </c:pt>
                <c:pt idx="13">
                  <c:v>988</c:v>
                </c:pt>
                <c:pt idx="14">
                  <c:v>1045</c:v>
                </c:pt>
                <c:pt idx="15">
                  <c:v>1108</c:v>
                </c:pt>
                <c:pt idx="16">
                  <c:v>1186</c:v>
                </c:pt>
                <c:pt idx="17">
                  <c:v>1245</c:v>
                </c:pt>
                <c:pt idx="18">
                  <c:v>1302</c:v>
                </c:pt>
              </c:numCache>
            </c:numRef>
          </c:xVal>
          <c:yVal>
            <c:numRef>
              <c:f>'mild steel'!$B$78:$B$96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620</c:v>
                </c:pt>
                <c:pt idx="14">
                  <c:v>640</c:v>
                </c:pt>
                <c:pt idx="15">
                  <c:v>660</c:v>
                </c:pt>
                <c:pt idx="16">
                  <c:v>680</c:v>
                </c:pt>
                <c:pt idx="17">
                  <c:v>700</c:v>
                </c:pt>
                <c:pt idx="18">
                  <c:v>720</c:v>
                </c:pt>
              </c:numCache>
            </c:numRef>
          </c:yVal>
          <c:smooth val="1"/>
        </c:ser>
        <c:axId val="40952960"/>
        <c:axId val="40954880"/>
      </c:scatterChart>
      <c:valAx>
        <c:axId val="409529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/>
                  <a:t>Dial reading in div</a:t>
                </a:r>
              </a:p>
            </c:rich>
          </c:tx>
          <c:layout>
            <c:manualLayout>
              <c:xMode val="edge"/>
              <c:yMode val="edge"/>
              <c:x val="0.36718745050778284"/>
              <c:y val="0.9515252559528796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954880"/>
        <c:crosses val="autoZero"/>
        <c:crossBetween val="midCat"/>
      </c:valAx>
      <c:valAx>
        <c:axId val="4095488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/>
                  <a:t>Load in Kg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952960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IN"/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steel'!$F$78:$F$96</c:f>
              <c:numCache>
                <c:formatCode>General</c:formatCode>
                <c:ptCount val="19"/>
                <c:pt idx="0">
                  <c:v>0</c:v>
                </c:pt>
                <c:pt idx="1">
                  <c:v>79.5</c:v>
                </c:pt>
                <c:pt idx="2">
                  <c:v>164.5</c:v>
                </c:pt>
                <c:pt idx="3">
                  <c:v>247.5</c:v>
                </c:pt>
                <c:pt idx="4">
                  <c:v>330</c:v>
                </c:pt>
                <c:pt idx="5">
                  <c:v>410</c:v>
                </c:pt>
                <c:pt idx="6">
                  <c:v>495</c:v>
                </c:pt>
                <c:pt idx="7">
                  <c:v>575</c:v>
                </c:pt>
                <c:pt idx="8">
                  <c:v>655</c:v>
                </c:pt>
                <c:pt idx="9">
                  <c:v>740</c:v>
                </c:pt>
                <c:pt idx="10">
                  <c:v>820</c:v>
                </c:pt>
                <c:pt idx="11">
                  <c:v>905</c:v>
                </c:pt>
                <c:pt idx="12">
                  <c:v>990</c:v>
                </c:pt>
                <c:pt idx="13">
                  <c:v>1027.5</c:v>
                </c:pt>
                <c:pt idx="14">
                  <c:v>1056</c:v>
                </c:pt>
                <c:pt idx="15">
                  <c:v>1090</c:v>
                </c:pt>
                <c:pt idx="16">
                  <c:v>1122.5</c:v>
                </c:pt>
                <c:pt idx="17">
                  <c:v>1153</c:v>
                </c:pt>
                <c:pt idx="18">
                  <c:v>1189</c:v>
                </c:pt>
              </c:numCache>
            </c:numRef>
          </c:xVal>
          <c:yVal>
            <c:numRef>
              <c:f>'mild steel'!$G$78:$G$96</c:f>
              <c:numCache>
                <c:formatCode>General</c:formatCode>
                <c:ptCount val="19"/>
                <c:pt idx="0">
                  <c:v>0</c:v>
                </c:pt>
                <c:pt idx="1">
                  <c:v>68.36</c:v>
                </c:pt>
                <c:pt idx="2">
                  <c:v>136.72</c:v>
                </c:pt>
                <c:pt idx="3">
                  <c:v>205.09</c:v>
                </c:pt>
                <c:pt idx="4">
                  <c:v>273.45</c:v>
                </c:pt>
                <c:pt idx="5">
                  <c:v>341.81</c:v>
                </c:pt>
                <c:pt idx="6">
                  <c:v>410.17</c:v>
                </c:pt>
                <c:pt idx="7">
                  <c:v>478.53</c:v>
                </c:pt>
                <c:pt idx="8">
                  <c:v>546.9</c:v>
                </c:pt>
                <c:pt idx="9">
                  <c:v>615.26</c:v>
                </c:pt>
                <c:pt idx="10">
                  <c:v>683.62</c:v>
                </c:pt>
                <c:pt idx="11">
                  <c:v>751.98</c:v>
                </c:pt>
                <c:pt idx="12">
                  <c:v>820.34</c:v>
                </c:pt>
                <c:pt idx="13">
                  <c:v>847.69</c:v>
                </c:pt>
                <c:pt idx="14">
                  <c:v>875.03</c:v>
                </c:pt>
                <c:pt idx="15">
                  <c:v>902.38</c:v>
                </c:pt>
                <c:pt idx="16">
                  <c:v>929.72</c:v>
                </c:pt>
                <c:pt idx="17">
                  <c:v>957.07</c:v>
                </c:pt>
                <c:pt idx="18">
                  <c:v>984.41</c:v>
                </c:pt>
              </c:numCache>
            </c:numRef>
          </c:yVal>
          <c:smooth val="1"/>
        </c:ser>
        <c:axId val="40975744"/>
        <c:axId val="41010688"/>
      </c:scatterChart>
      <c:valAx>
        <c:axId val="409757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IN" sz="1200"/>
                  <a:t>Average Dial Reading in div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1010688"/>
        <c:crosses val="autoZero"/>
        <c:crossBetween val="midCat"/>
      </c:valAx>
      <c:valAx>
        <c:axId val="410106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IN" sz="1200"/>
                  <a:t>Theoretical</a:t>
                </a:r>
                <a:r>
                  <a:rPr lang="en-IN" sz="1200" baseline="0"/>
                  <a:t> Deflection in  div</a:t>
                </a:r>
                <a:endParaRPr lang="en-IN" sz="12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40975744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steel'!$C$104:$C$121</c:f>
              <c:numCache>
                <c:formatCode>General</c:formatCode>
                <c:ptCount val="18"/>
                <c:pt idx="0">
                  <c:v>0</c:v>
                </c:pt>
                <c:pt idx="1">
                  <c:v>85</c:v>
                </c:pt>
                <c:pt idx="2">
                  <c:v>161</c:v>
                </c:pt>
                <c:pt idx="3">
                  <c:v>238</c:v>
                </c:pt>
                <c:pt idx="4">
                  <c:v>315</c:v>
                </c:pt>
                <c:pt idx="5">
                  <c:v>392</c:v>
                </c:pt>
                <c:pt idx="6">
                  <c:v>469</c:v>
                </c:pt>
                <c:pt idx="7">
                  <c:v>546</c:v>
                </c:pt>
                <c:pt idx="8">
                  <c:v>623</c:v>
                </c:pt>
                <c:pt idx="9">
                  <c:v>700</c:v>
                </c:pt>
                <c:pt idx="10">
                  <c:v>777</c:v>
                </c:pt>
                <c:pt idx="11">
                  <c:v>854</c:v>
                </c:pt>
                <c:pt idx="12">
                  <c:v>931</c:v>
                </c:pt>
                <c:pt idx="13">
                  <c:v>1008</c:v>
                </c:pt>
                <c:pt idx="14">
                  <c:v>1085</c:v>
                </c:pt>
                <c:pt idx="15">
                  <c:v>1162</c:v>
                </c:pt>
                <c:pt idx="16">
                  <c:v>1239</c:v>
                </c:pt>
                <c:pt idx="17">
                  <c:v>1316</c:v>
                </c:pt>
              </c:numCache>
            </c:numRef>
          </c:xVal>
          <c:yVal>
            <c:numRef>
              <c:f>'mild steel'!$B$104:$B$122</c:f>
              <c:numCache>
                <c:formatCode>General</c:formatCode>
                <c:ptCount val="1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660</c:v>
                </c:pt>
                <c:pt idx="15">
                  <c:v>670</c:v>
                </c:pt>
                <c:pt idx="16">
                  <c:v>680</c:v>
                </c:pt>
                <c:pt idx="17">
                  <c:v>690</c:v>
                </c:pt>
              </c:numCache>
            </c:numRef>
          </c:yVal>
          <c:smooth val="1"/>
        </c:ser>
        <c:axId val="41075456"/>
        <c:axId val="41077376"/>
      </c:scatterChart>
      <c:valAx>
        <c:axId val="410754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</a:t>
                </a:r>
                <a:r>
                  <a:rPr lang="en-US" sz="1200" baseline="0"/>
                  <a:t> in div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41077376"/>
        <c:crosses val="autoZero"/>
        <c:crossBetween val="midCat"/>
      </c:valAx>
      <c:valAx>
        <c:axId val="4107737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 Kg</a:t>
                </a:r>
              </a:p>
            </c:rich>
          </c:tx>
        </c:title>
        <c:numFmt formatCode="General" sourceLinked="1"/>
        <c:tickLblPos val="nextTo"/>
        <c:crossAx val="41075456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Theoretical Deflection Vs Average Dial Reading</c:v>
          </c:tx>
          <c:xVal>
            <c:numRef>
              <c:f>'mild steel'!$F$104:$F$122</c:f>
              <c:numCache>
                <c:formatCode>General</c:formatCode>
                <c:ptCount val="19"/>
                <c:pt idx="0">
                  <c:v>0</c:v>
                </c:pt>
                <c:pt idx="1">
                  <c:v>79</c:v>
                </c:pt>
                <c:pt idx="2">
                  <c:v>157.5</c:v>
                </c:pt>
                <c:pt idx="3">
                  <c:v>240</c:v>
                </c:pt>
                <c:pt idx="4">
                  <c:v>327.5</c:v>
                </c:pt>
                <c:pt idx="5">
                  <c:v>410</c:v>
                </c:pt>
                <c:pt idx="6">
                  <c:v>485</c:v>
                </c:pt>
                <c:pt idx="7">
                  <c:v>567</c:v>
                </c:pt>
                <c:pt idx="8">
                  <c:v>650</c:v>
                </c:pt>
                <c:pt idx="9">
                  <c:v>730</c:v>
                </c:pt>
                <c:pt idx="10">
                  <c:v>810</c:v>
                </c:pt>
                <c:pt idx="11">
                  <c:v>892.5</c:v>
                </c:pt>
                <c:pt idx="12">
                  <c:v>972.5</c:v>
                </c:pt>
                <c:pt idx="13">
                  <c:v>1050</c:v>
                </c:pt>
                <c:pt idx="14">
                  <c:v>1067.5</c:v>
                </c:pt>
                <c:pt idx="15">
                  <c:v>1083.5</c:v>
                </c:pt>
                <c:pt idx="16">
                  <c:v>1104.5</c:v>
                </c:pt>
                <c:pt idx="17">
                  <c:v>1119</c:v>
                </c:pt>
              </c:numCache>
            </c:numRef>
          </c:xVal>
          <c:yVal>
            <c:numRef>
              <c:f>'mild steel'!$G$104:$G$122</c:f>
              <c:numCache>
                <c:formatCode>General</c:formatCode>
                <c:ptCount val="19"/>
                <c:pt idx="0">
                  <c:v>0</c:v>
                </c:pt>
                <c:pt idx="1">
                  <c:v>65.19</c:v>
                </c:pt>
                <c:pt idx="2">
                  <c:v>130.37</c:v>
                </c:pt>
                <c:pt idx="3">
                  <c:v>195.56</c:v>
                </c:pt>
                <c:pt idx="4">
                  <c:v>260.75</c:v>
                </c:pt>
                <c:pt idx="5">
                  <c:v>325.93</c:v>
                </c:pt>
                <c:pt idx="6">
                  <c:v>391.12</c:v>
                </c:pt>
                <c:pt idx="7">
                  <c:v>456.3</c:v>
                </c:pt>
                <c:pt idx="8">
                  <c:v>521.49</c:v>
                </c:pt>
                <c:pt idx="9">
                  <c:v>586.67999999999995</c:v>
                </c:pt>
                <c:pt idx="10">
                  <c:v>651.86</c:v>
                </c:pt>
                <c:pt idx="11">
                  <c:v>717.05</c:v>
                </c:pt>
                <c:pt idx="12">
                  <c:v>782.24</c:v>
                </c:pt>
                <c:pt idx="13">
                  <c:v>847.42</c:v>
                </c:pt>
                <c:pt idx="14">
                  <c:v>860.46</c:v>
                </c:pt>
                <c:pt idx="15">
                  <c:v>873.5</c:v>
                </c:pt>
                <c:pt idx="16">
                  <c:v>886.53</c:v>
                </c:pt>
                <c:pt idx="17">
                  <c:v>899.57</c:v>
                </c:pt>
              </c:numCache>
            </c:numRef>
          </c:yVal>
          <c:smooth val="1"/>
        </c:ser>
        <c:axId val="41102336"/>
        <c:axId val="41120896"/>
      </c:scatterChart>
      <c:valAx>
        <c:axId val="411023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Average Dial Indicator</a:t>
                </a:r>
              </a:p>
            </c:rich>
          </c:tx>
        </c:title>
        <c:numFmt formatCode="General" sourceLinked="1"/>
        <c:tickLblPos val="nextTo"/>
        <c:crossAx val="41120896"/>
        <c:crosses val="autoZero"/>
        <c:crossBetween val="midCat"/>
      </c:valAx>
      <c:valAx>
        <c:axId val="4112089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Theoretical Deflection in div</a:t>
                </a:r>
              </a:p>
            </c:rich>
          </c:tx>
        </c:title>
        <c:numFmt formatCode="General" sourceLinked="1"/>
        <c:tickLblPos val="nextTo"/>
        <c:crossAx val="41102336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v>Load Vs Dial Reading</c:v>
          </c:tx>
          <c:xVal>
            <c:numRef>
              <c:f>'mild steel'!$C$128:$C$145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182</c:v>
                </c:pt>
                <c:pt idx="3">
                  <c:v>271</c:v>
                </c:pt>
                <c:pt idx="4">
                  <c:v>360</c:v>
                </c:pt>
                <c:pt idx="5">
                  <c:v>449</c:v>
                </c:pt>
                <c:pt idx="6">
                  <c:v>532</c:v>
                </c:pt>
                <c:pt idx="7">
                  <c:v>616</c:v>
                </c:pt>
                <c:pt idx="8">
                  <c:v>701</c:v>
                </c:pt>
                <c:pt idx="9">
                  <c:v>775</c:v>
                </c:pt>
                <c:pt idx="10">
                  <c:v>855</c:v>
                </c:pt>
                <c:pt idx="11">
                  <c:v>945</c:v>
                </c:pt>
                <c:pt idx="12">
                  <c:v>1035</c:v>
                </c:pt>
                <c:pt idx="13">
                  <c:v>1136</c:v>
                </c:pt>
                <c:pt idx="14">
                  <c:v>1225</c:v>
                </c:pt>
                <c:pt idx="15">
                  <c:v>1329</c:v>
                </c:pt>
                <c:pt idx="16">
                  <c:v>1418</c:v>
                </c:pt>
                <c:pt idx="17">
                  <c:v>1507</c:v>
                </c:pt>
              </c:numCache>
            </c:numRef>
          </c:xVal>
          <c:yVal>
            <c:numRef>
              <c:f>'mild steel'!$B$128:$B$145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670</c:v>
                </c:pt>
                <c:pt idx="15">
                  <c:v>690</c:v>
                </c:pt>
                <c:pt idx="16">
                  <c:v>710</c:v>
                </c:pt>
                <c:pt idx="17">
                  <c:v>730</c:v>
                </c:pt>
              </c:numCache>
            </c:numRef>
          </c:yVal>
          <c:smooth val="1"/>
        </c:ser>
        <c:axId val="41129856"/>
        <c:axId val="41196928"/>
      </c:scatterChart>
      <c:valAx>
        <c:axId val="411298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Dial reading in div</a:t>
                </a:r>
              </a:p>
            </c:rich>
          </c:tx>
        </c:title>
        <c:numFmt formatCode="General" sourceLinked="1"/>
        <c:tickLblPos val="nextTo"/>
        <c:crossAx val="41196928"/>
        <c:crosses val="autoZero"/>
        <c:crossBetween val="midCat"/>
      </c:valAx>
      <c:valAx>
        <c:axId val="4119692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Load in</a:t>
                </a:r>
                <a:r>
                  <a:rPr lang="en-US" sz="1200" baseline="0"/>
                  <a:t> Kg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41129856"/>
        <c:crosses val="autoZero"/>
        <c:crossBetween val="midCat"/>
      </c:valAx>
    </c:plotArea>
    <c:legend>
      <c:legendPos val="r"/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78" workbookViewId="0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66" workbookViewId="0"/>
  </sheetViews>
  <pageMargins left="0.7" right="0.7" top="0.75" bottom="0.75" header="0.3" footer="0.3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78" workbookViewId="0"/>
  </sheetViews>
  <pageMargins left="0.7" right="0.7" top="0.75" bottom="0.75" header="0.3" footer="0.3"/>
  <pageSetup paperSize="9"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54" workbookViewId="0"/>
  </sheetViews>
  <pageMargins left="0.7" right="0.7" top="0.75" bottom="0.75" header="0.3" footer="0.3"/>
  <pageSetup paperSize="9"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5" bottom="0.75" header="0.3" footer="0.3"/>
  <pageSetup paperSize="9"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84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48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96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6" workbookViewId="0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72" workbookViewId="0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48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0.47027</cdr:x>
      <cdr:y>0.41267</cdr:y>
    </cdr:from>
    <cdr:to>
      <cdr:x>0.47119</cdr:x>
      <cdr:y>0.69943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4379797" y="2508816"/>
          <a:ext cx="8507" cy="17434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0.23559</cdr:x>
      <cdr:y>0.69943</cdr:y>
    </cdr:from>
    <cdr:to>
      <cdr:x>0.47122</cdr:x>
      <cdr:y>0.6999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194151" y="4252231"/>
          <a:ext cx="2194469" cy="28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0.46214</cdr:x>
      <cdr:y>0.53518</cdr:y>
    </cdr:from>
    <cdr:to>
      <cdr:x>0.56032</cdr:x>
      <cdr:y>0.68558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04054" y="32536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∆Y=280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0.32546</cdr:x>
      <cdr:y>0.69917</cdr:y>
    </cdr:from>
    <cdr:to>
      <cdr:x>0.42364</cdr:x>
      <cdr:y>0.84958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31087" y="42506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∆X=440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0.07123</cdr:x>
      <cdr:y>0.26998</cdr:y>
    </cdr:from>
    <cdr:to>
      <cdr:x>0.58989</cdr:x>
      <cdr:y>0.27138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663348" y="1641362"/>
          <a:ext cx="4830536" cy="85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0.25806</cdr:x>
      <cdr:y>0.23683</cdr:y>
    </cdr:from>
    <cdr:to>
      <cdr:x>0.35624</cdr:x>
      <cdr:y>0.38724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403402" y="14398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23519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0.43121</cdr:x>
      <cdr:y>0.42755</cdr:y>
    </cdr:from>
    <cdr:to>
      <cdr:x>0.43183</cdr:x>
      <cdr:y>0.65501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015999" y="2599291"/>
          <a:ext cx="5738" cy="13828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0.26363</cdr:x>
      <cdr:y>0.65406</cdr:y>
    </cdr:from>
    <cdr:to>
      <cdr:x>0.43121</cdr:x>
      <cdr:y>0.65501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455275" y="3976401"/>
          <a:ext cx="1560722" cy="57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0.43059</cdr:x>
      <cdr:y>0.48606</cdr:y>
    </cdr:from>
    <cdr:to>
      <cdr:x>0.52878</cdr:x>
      <cdr:y>0.63647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10260" y="29550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0.30244</cdr:x>
      <cdr:y>0.65312</cdr:y>
    </cdr:from>
    <cdr:to>
      <cdr:x>0.40063</cdr:x>
      <cdr:y>0.80353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16766" y="39706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0.42502</cdr:x>
      <cdr:y>0.45437</cdr:y>
    </cdr:from>
    <cdr:to>
      <cdr:x>0.42502</cdr:x>
      <cdr:y>0.69765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84983" y="2857501"/>
          <a:ext cx="1" cy="1529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0.24238</cdr:x>
      <cdr:y>0.69575</cdr:y>
    </cdr:from>
    <cdr:to>
      <cdr:x>0.4257</cdr:x>
      <cdr:y>0.69765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101453" y="4375547"/>
          <a:ext cx="1589484" cy="119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0.41609</cdr:x>
      <cdr:y>0.54085</cdr:y>
    </cdr:from>
    <cdr:to>
      <cdr:x>0.52156</cdr:x>
      <cdr:y>0.68625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7593" y="34013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IN" sz="1100">
              <a:latin typeface="+mn-lt"/>
              <a:ea typeface="+mn-ea"/>
              <a:cs typeface="+mn-cs"/>
            </a:rPr>
            <a:t>∆Y=240</a:t>
          </a:r>
        </a:p>
      </cdr:txBody>
    </cdr:sp>
  </cdr:relSizeAnchor>
  <cdr:relSizeAnchor xmlns:cdr="http://schemas.openxmlformats.org/drawingml/2006/chartDrawing">
    <cdr:from>
      <cdr:x>0.29718</cdr:x>
      <cdr:y>0.68973</cdr:y>
    </cdr:from>
    <cdr:to>
      <cdr:x>0.40265</cdr:x>
      <cdr:y>0.83513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576621" y="43376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0.08171</cdr:x>
      <cdr:y>0.24801</cdr:y>
    </cdr:from>
    <cdr:to>
      <cdr:x>0.58637</cdr:x>
      <cdr:y>0.24896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708421" y="1559719"/>
          <a:ext cx="4375548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0.22109</cdr:x>
      <cdr:y>0.21583</cdr:y>
    </cdr:from>
    <cdr:to>
      <cdr:x>0.32656</cdr:x>
      <cdr:y>0.36122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916906" y="1357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23045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0.39846</cdr:x>
      <cdr:y>0.45613</cdr:y>
    </cdr:from>
    <cdr:to>
      <cdr:x>0.39909</cdr:x>
      <cdr:y>0.7203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3454688" y="2868575"/>
          <a:ext cx="5538" cy="16613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0.21578</cdr:x>
      <cdr:y>0.7203</cdr:y>
    </cdr:from>
    <cdr:to>
      <cdr:x>0.39909</cdr:x>
      <cdr:y>0.72206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1870878" y="4529913"/>
          <a:ext cx="1589344" cy="110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0.38504</cdr:x>
      <cdr:y>0.54066</cdr:y>
    </cdr:from>
    <cdr:to>
      <cdr:x>0.49051</cdr:x>
      <cdr:y>0.68606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38393" y="34002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0.27135</cdr:x>
      <cdr:y>0.70973</cdr:y>
    </cdr:from>
    <cdr:to>
      <cdr:x>0.37682</cdr:x>
      <cdr:y>0.85513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52668" y="4463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0.45354</cdr:x>
      <cdr:y>0.40422</cdr:y>
    </cdr:from>
    <cdr:to>
      <cdr:x>0.45428</cdr:x>
      <cdr:y>0.67848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932280" y="2542145"/>
          <a:ext cx="6436" cy="172479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0.25758</cdr:x>
      <cdr:y>0.67644</cdr:y>
    </cdr:from>
    <cdr:to>
      <cdr:x>0.45428</cdr:x>
      <cdr:y>0.67746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233226" y="4254070"/>
          <a:ext cx="1705490" cy="64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0.45206</cdr:x>
      <cdr:y>0.51679</cdr:y>
    </cdr:from>
    <cdr:to>
      <cdr:x>0.55752</cdr:x>
      <cdr:y>0.66219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919410" y="325008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0.31844</cdr:x>
      <cdr:y>0.66723</cdr:y>
    </cdr:from>
    <cdr:to>
      <cdr:x>0.42391</cdr:x>
      <cdr:y>0.81262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60963" y="41961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0.08017</cdr:x>
      <cdr:y>0.23742</cdr:y>
    </cdr:from>
    <cdr:to>
      <cdr:x>0.59012</cdr:x>
      <cdr:y>0.23844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 flipV="1">
          <a:off x="695068" y="1493106"/>
          <a:ext cx="4421402" cy="64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0.27539</cdr:x>
      <cdr:y>0.20365</cdr:y>
    </cdr:from>
    <cdr:to>
      <cdr:x>0.38086</cdr:x>
      <cdr:y>0.34905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387686" y="12807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0.44157</cdr:x>
      <cdr:y>0.49156</cdr:y>
    </cdr:from>
    <cdr:to>
      <cdr:x>0.44169</cdr:x>
      <cdr:y>0.72091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112487" y="2988469"/>
          <a:ext cx="1121" cy="13943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0.23011</cdr:x>
      <cdr:y>0.71773</cdr:y>
    </cdr:from>
    <cdr:to>
      <cdr:x>0.44088</cdr:x>
      <cdr:y>0.71879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2143125" y="4363480"/>
          <a:ext cx="1962922" cy="64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0.43673</cdr:x>
      <cdr:y>0.51554</cdr:y>
    </cdr:from>
    <cdr:to>
      <cdr:x>0.53491</cdr:x>
      <cdr:y>0.66595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67432" y="31342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0.30751</cdr:x>
      <cdr:y>0.71244</cdr:y>
    </cdr:from>
    <cdr:to>
      <cdr:x>0.40569</cdr:x>
      <cdr:y>0.86285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63936" y="4331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∆X=370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0.07305</cdr:x>
      <cdr:y>0.28593</cdr:y>
    </cdr:from>
    <cdr:to>
      <cdr:x>0.62962</cdr:x>
      <cdr:y>0.28677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680357" y="1738313"/>
          <a:ext cx="5183471" cy="510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0.11186</cdr:x>
      <cdr:y>0.25197</cdr:y>
    </cdr:from>
    <cdr:to>
      <cdr:x>0.30554</cdr:x>
      <cdr:y>0.29082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41795" y="1531859"/>
          <a:ext cx="1803797" cy="23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Yield Point</a:t>
          </a:r>
          <a:r>
            <a:rPr lang="en-IN" sz="1100" baseline="0"/>
            <a:t> =680Kg</a:t>
          </a:r>
          <a:endParaRPr lang="en-IN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0.45029</cdr:x>
      <cdr:y>0.40682</cdr:y>
    </cdr:from>
    <cdr:to>
      <cdr:x>0.45093</cdr:x>
      <cdr:y>0.63224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3904142" y="2558459"/>
          <a:ext cx="5538" cy="14176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0.28487</cdr:x>
      <cdr:y>0.62784</cdr:y>
    </cdr:from>
    <cdr:to>
      <cdr:x>0.45157</cdr:x>
      <cdr:y>0.62872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469855" y="3948446"/>
          <a:ext cx="1445362" cy="55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0.31425</cdr:x>
      <cdr:y>0.63224</cdr:y>
    </cdr:from>
    <cdr:to>
      <cdr:x>0.41971</cdr:x>
      <cdr:y>0.77764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24593" y="39761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0.44391</cdr:x>
      <cdr:y>0.49487</cdr:y>
    </cdr:from>
    <cdr:to>
      <cdr:x>0.54937</cdr:x>
      <cdr:y>0.64027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765" y="31122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∆Y=325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0.43257</cdr:x>
      <cdr:y>0.29155</cdr:y>
    </cdr:from>
    <cdr:to>
      <cdr:x>0.43394</cdr:x>
      <cdr:y>0.59636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3750469" y="1833563"/>
          <a:ext cx="11906" cy="19169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0.25062</cdr:x>
      <cdr:y>0.59541</cdr:y>
    </cdr:from>
    <cdr:to>
      <cdr:x>0.43257</cdr:x>
      <cdr:y>0.59636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172891" y="3744516"/>
          <a:ext cx="1577578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0.42708</cdr:x>
      <cdr:y>0.40893</cdr:y>
    </cdr:from>
    <cdr:to>
      <cdr:x>0.53254</cdr:x>
      <cdr:y>0.55433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702843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0.30417</cdr:x>
      <cdr:y>0.585</cdr:y>
    </cdr:from>
    <cdr:to>
      <cdr:x>0.40964</cdr:x>
      <cdr:y>0.7304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37234" y="36790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∆X=460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0.08102</cdr:x>
      <cdr:y>0.24896</cdr:y>
    </cdr:from>
    <cdr:to>
      <cdr:x>0.47308</cdr:x>
      <cdr:y>0.2499</cdr:y>
    </cdr:to>
    <cdr:sp macro="" textlink="">
      <cdr:nvSpPr>
        <cdr:cNvPr id="9" name="Straight Connector 8"/>
        <cdr:cNvSpPr/>
      </cdr:nvSpPr>
      <cdr:spPr>
        <a:xfrm xmlns:a="http://schemas.openxmlformats.org/drawingml/2006/main" flipH="1">
          <a:off x="702469" y="1565672"/>
          <a:ext cx="3399234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0.19843</cdr:x>
      <cdr:y>0.21961</cdr:y>
    </cdr:from>
    <cdr:to>
      <cdr:x>0.3039</cdr:x>
      <cdr:y>0.36501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720453" y="1381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0.41682</cdr:x>
      <cdr:y>0.34634</cdr:y>
    </cdr:from>
    <cdr:to>
      <cdr:x>0.41763</cdr:x>
      <cdr:y>0.62253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613898" y="2178142"/>
          <a:ext cx="7003" cy="17369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0.25041</cdr:x>
      <cdr:y>0.62253</cdr:y>
    </cdr:from>
    <cdr:to>
      <cdr:x>0.41924</cdr:x>
      <cdr:y>0.62476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2171139" y="3915055"/>
          <a:ext cx="1463769" cy="140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0.43136</cdr:x>
      <cdr:y>0.43432</cdr:y>
    </cdr:from>
    <cdr:to>
      <cdr:x>0.53682</cdr:x>
      <cdr:y>0.57972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39964" y="27314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0.32231</cdr:x>
      <cdr:y>0.62476</cdr:y>
    </cdr:from>
    <cdr:to>
      <cdr:x>0.42777</cdr:x>
      <cdr:y>0.77016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794466" y="39290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∆X=360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0.41166</cdr:x>
      <cdr:y>0.39055</cdr:y>
    </cdr:from>
    <cdr:to>
      <cdr:x>0.41228</cdr:x>
      <cdr:y>0.69772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569199" y="2456167"/>
          <a:ext cx="5352" cy="19317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0.21231</cdr:x>
      <cdr:y>0.69602</cdr:y>
    </cdr:from>
    <cdr:to>
      <cdr:x>0.4129</cdr:x>
      <cdr:y>0.69772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1840786" y="4377219"/>
          <a:ext cx="1739115" cy="1070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0.40487</cdr:x>
      <cdr:y>0.51053</cdr:y>
    </cdr:from>
    <cdr:to>
      <cdr:x>0.51034</cdr:x>
      <cdr:y>0.65592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10337" y="32106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0.2765</cdr:x>
      <cdr:y>0.68666</cdr:y>
    </cdr:from>
    <cdr:to>
      <cdr:x>0.38196</cdr:x>
      <cdr:y>0.83206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397303" y="43183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∆X=500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0.08023</cdr:x>
      <cdr:y>0.26888</cdr:y>
    </cdr:from>
    <cdr:to>
      <cdr:x>0.49251</cdr:x>
      <cdr:y>0.26973</cdr:y>
    </cdr:to>
    <cdr:sp macro="" textlink="">
      <cdr:nvSpPr>
        <cdr:cNvPr id="11" name="Straight Connector 10"/>
        <cdr:cNvSpPr/>
      </cdr:nvSpPr>
      <cdr:spPr>
        <a:xfrm xmlns:a="http://schemas.openxmlformats.org/drawingml/2006/main" flipH="1" flipV="1">
          <a:off x="695646" y="1690955"/>
          <a:ext cx="3574551" cy="53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0.23515</cdr:x>
      <cdr:y>0.23654</cdr:y>
    </cdr:from>
    <cdr:to>
      <cdr:x>0.34061</cdr:x>
      <cdr:y>0.38194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038779" y="14876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0.43414</cdr:x>
      <cdr:y>0.40692</cdr:y>
    </cdr:from>
    <cdr:to>
      <cdr:x>0.43466</cdr:x>
      <cdr:y>0.63154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3764096" y="2559127"/>
          <a:ext cx="4526" cy="14125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0.27564</cdr:x>
      <cdr:y>0.6288</cdr:y>
    </cdr:from>
    <cdr:to>
      <cdr:x>0.43414</cdr:x>
      <cdr:y>0.63046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389816" y="3954499"/>
          <a:ext cx="1374279" cy="104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0.43289</cdr:x>
      <cdr:y>0.48003</cdr:y>
    </cdr:from>
    <cdr:to>
      <cdr:x>0.53836</cdr:x>
      <cdr:y>0.62543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53267" y="30188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0.31851</cdr:x>
      <cdr:y>0.62879</cdr:y>
    </cdr:from>
    <cdr:to>
      <cdr:x>0.42398</cdr:x>
      <cdr:y>0.77419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761570" y="39544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0.07576</cdr:x>
      <cdr:y>0.24178</cdr:y>
    </cdr:from>
    <cdr:to>
      <cdr:x>0.5303</cdr:x>
      <cdr:y>0.24371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705556" y="1469907"/>
          <a:ext cx="4233333" cy="117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0.21891</cdr:x>
      <cdr:y>0.20772</cdr:y>
    </cdr:from>
    <cdr:to>
      <cdr:x>0.31709</cdr:x>
      <cdr:y>0.35813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38778" y="12628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=645Kg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0.42231</cdr:x>
      <cdr:y>0.39168</cdr:y>
    </cdr:from>
    <cdr:to>
      <cdr:x>0.42288</cdr:x>
      <cdr:y>0.59501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3933075" y="2381250"/>
          <a:ext cx="5351" cy="12361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0.28671</cdr:x>
      <cdr:y>0.59325</cdr:y>
    </cdr:from>
    <cdr:to>
      <cdr:x>0.42231</cdr:x>
      <cdr:y>0.59501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 flipV="1">
          <a:off x="2670211" y="3606657"/>
          <a:ext cx="1262865" cy="107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0.30682</cdr:x>
      <cdr:y>0.5818</cdr:y>
    </cdr:from>
    <cdr:to>
      <cdr:x>0.405</cdr:x>
      <cdr:y>0.73221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57500" y="35370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0.41541</cdr:x>
      <cdr:y>0.43833</cdr:y>
    </cdr:from>
    <cdr:to>
      <cdr:x>0.51359</cdr:x>
      <cdr:y>0.58874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68863" y="26648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∆Y=200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0.39182</cdr:x>
      <cdr:y>0.41712</cdr:y>
    </cdr:from>
    <cdr:to>
      <cdr:x>0.39249</cdr:x>
      <cdr:y>0.65416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3649188" y="2535877"/>
          <a:ext cx="6185" cy="14411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0.23841</cdr:x>
      <cdr:y>0.65416</cdr:y>
    </cdr:from>
    <cdr:to>
      <cdr:x>0.39315</cdr:x>
      <cdr:y>0.65518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220438" y="3976997"/>
          <a:ext cx="1441120" cy="618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0.38718</cdr:x>
      <cdr:y>0.47002</cdr:y>
    </cdr:from>
    <cdr:to>
      <cdr:x>0.48536</cdr:x>
      <cdr:y>0.62043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605893" y="2857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0.26564</cdr:x>
      <cdr:y>0.645</cdr:y>
    </cdr:from>
    <cdr:to>
      <cdr:x>0.36383</cdr:x>
      <cdr:y>0.79541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74025" y="392133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0.45108</cdr:x>
      <cdr:y>0.41147</cdr:y>
    </cdr:from>
    <cdr:to>
      <cdr:x>0.45161</cdr:x>
      <cdr:y>0.62752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201025" y="2501567"/>
          <a:ext cx="5014" cy="1313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0.28744</cdr:x>
      <cdr:y>0.62752</cdr:y>
    </cdr:from>
    <cdr:to>
      <cdr:x>0.45161</cdr:x>
      <cdr:y>0.62917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677026" y="3815013"/>
          <a:ext cx="1529013" cy="100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0.44085</cdr:x>
      <cdr:y>0.456</cdr:y>
    </cdr:from>
    <cdr:to>
      <cdr:x>0.53903</cdr:x>
      <cdr:y>0.60641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105776" y="27722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∆Y=240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0.32404</cdr:x>
      <cdr:y>0.61845</cdr:y>
    </cdr:from>
    <cdr:to>
      <cdr:x>0.42222</cdr:x>
      <cdr:y>0.76885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17920" y="37598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∆X=310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0.07482</cdr:x>
      <cdr:y>0.33973</cdr:y>
    </cdr:from>
    <cdr:to>
      <cdr:x>0.51136</cdr:x>
      <cdr:y>0.34056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696829" y="2065421"/>
          <a:ext cx="4065671" cy="50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0.17063</cdr:x>
      <cdr:y>0.30428</cdr:y>
    </cdr:from>
    <cdr:to>
      <cdr:x>0.26882</cdr:x>
      <cdr:y>0.45468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589171" y="184985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=620Kg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0.46342</cdr:x>
      <cdr:y>0.3153</cdr:y>
    </cdr:from>
    <cdr:to>
      <cdr:x>0.46534</cdr:x>
      <cdr:y>0.57382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316016" y="1916905"/>
          <a:ext cx="17859" cy="1571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0.29276</cdr:x>
      <cdr:y>0.57284</cdr:y>
    </cdr:from>
    <cdr:to>
      <cdr:x>0.46342</cdr:x>
      <cdr:y>0.57382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726530" y="3482577"/>
          <a:ext cx="1589485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0.46278</cdr:x>
      <cdr:y>0.38287</cdr:y>
    </cdr:from>
    <cdr:to>
      <cdr:x>0.56097</cdr:x>
      <cdr:y>0.53328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10062" y="23276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0.33303</cdr:x>
      <cdr:y>0.56206</cdr:y>
    </cdr:from>
    <cdr:to>
      <cdr:x>0.43121</cdr:x>
      <cdr:y>0.71247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01578" y="341709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0.07449</cdr:x>
      <cdr:y>0.23791</cdr:y>
    </cdr:from>
    <cdr:to>
      <cdr:x>0.59217</cdr:x>
      <cdr:y>0.23985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693796" y="1446389"/>
          <a:ext cx="4821297" cy="1175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0.29545</cdr:x>
      <cdr:y>0.20116</cdr:y>
    </cdr:from>
    <cdr:to>
      <cdr:x>0.39364</cdr:x>
      <cdr:y>0.35157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751667" y="122296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0.49358</cdr:x>
      <cdr:y>0.36954</cdr:y>
    </cdr:from>
    <cdr:to>
      <cdr:x>0.49358</cdr:x>
      <cdr:y>0.59434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596847" y="2246658"/>
          <a:ext cx="1" cy="136663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0.31349</cdr:x>
      <cdr:y>0.59348</cdr:y>
    </cdr:from>
    <cdr:to>
      <cdr:x>0.49302</cdr:x>
      <cdr:y>0.59434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 flipV="1">
          <a:off x="2919619" y="3608110"/>
          <a:ext cx="1672051" cy="51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0.48857</cdr:x>
      <cdr:y>0.44192</cdr:y>
    </cdr:from>
    <cdr:to>
      <cdr:x>0.58676</cdr:x>
      <cdr:y>0.59233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50258" y="26866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∆Y=220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0.34461</cdr:x>
      <cdr:y>0.59178</cdr:y>
    </cdr:from>
    <cdr:to>
      <cdr:x>0.4428</cdr:x>
      <cdr:y>0.74219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209511" y="35977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∆X=350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0.48633</cdr:x>
      <cdr:y>0.33642</cdr:y>
    </cdr:from>
    <cdr:to>
      <cdr:x>0.48633</cdr:x>
      <cdr:y>0.57764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4529326" y="2045283"/>
          <a:ext cx="0" cy="14665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0.30999</cdr:x>
      <cdr:y>0.57449</cdr:y>
    </cdr:from>
    <cdr:to>
      <cdr:x>0.48639</cdr:x>
      <cdr:y>0.57477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887012" y="3492639"/>
          <a:ext cx="1642900" cy="17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0.4822</cdr:x>
      <cdr:y>0.41898</cdr:y>
    </cdr:from>
    <cdr:to>
      <cdr:x>0.58038</cdr:x>
      <cdr:y>0.56939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490899" y="25472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0.37351</cdr:x>
      <cdr:y>0.5696</cdr:y>
    </cdr:from>
    <cdr:to>
      <cdr:x>0.47169</cdr:x>
      <cdr:y>0.72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78626" y="34628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0.21581</cdr:x>
      <cdr:y>0.14871</cdr:y>
    </cdr:from>
    <cdr:to>
      <cdr:x>0.6145</cdr:x>
      <cdr:y>0.71034</cdr:y>
    </cdr:to>
    <cdr:sp macro="" textlink="">
      <cdr:nvSpPr>
        <cdr:cNvPr id="9" name="Straight Connector 8"/>
        <cdr:cNvSpPr/>
      </cdr:nvSpPr>
      <cdr:spPr>
        <a:xfrm xmlns:a="http://schemas.openxmlformats.org/drawingml/2006/main" flipV="1">
          <a:off x="2009936" y="904068"/>
          <a:ext cx="3713136" cy="3414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0.46783</cdr:x>
      <cdr:y>0.43932</cdr:y>
    </cdr:from>
    <cdr:to>
      <cdr:x>0.46852</cdr:x>
      <cdr:y>0.62775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357044" y="2670860"/>
          <a:ext cx="6436" cy="1145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0.30958</cdr:x>
      <cdr:y>0.62669</cdr:y>
    </cdr:from>
    <cdr:to>
      <cdr:x>0.4699</cdr:x>
      <cdr:y>0.62775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 flipV="1">
          <a:off x="2883243" y="3810000"/>
          <a:ext cx="1493108" cy="64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0.46368</cdr:x>
      <cdr:y>0.4859</cdr:y>
    </cdr:from>
    <cdr:to>
      <cdr:x>0.56186</cdr:x>
      <cdr:y>0.6363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318429" y="295403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∆Y=280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0.34759</cdr:x>
      <cdr:y>0.63093</cdr:y>
    </cdr:from>
    <cdr:to>
      <cdr:x>0.44577</cdr:x>
      <cdr:y>0.78133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37213" y="38357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∆X=320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0.07195</cdr:x>
      <cdr:y>0.31027</cdr:y>
    </cdr:from>
    <cdr:to>
      <cdr:x>0.57366</cdr:x>
      <cdr:y>0.31143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670072" y="1886322"/>
          <a:ext cx="4672599" cy="70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0.19932</cdr:x>
      <cdr:y>0.27752</cdr:y>
    </cdr:from>
    <cdr:to>
      <cdr:x>0.2975</cdr:x>
      <cdr:y>0.42793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56290" y="168721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Yield Point</a:t>
          </a:r>
          <a:r>
            <a:rPr lang="en-IN" sz="1100" baseline="0">
              <a:latin typeface="+mn-lt"/>
              <a:ea typeface="+mn-ea"/>
              <a:cs typeface="+mn-cs"/>
            </a:rPr>
            <a:t> =650Kg</a:t>
          </a:r>
          <a:endParaRPr lang="en-IN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0.43943</cdr:x>
      <cdr:y>0.44745</cdr:y>
    </cdr:from>
    <cdr:to>
      <cdr:x>0.44001</cdr:x>
      <cdr:y>0.72234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092521" y="2720275"/>
          <a:ext cx="5444" cy="16711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0.22015</cdr:x>
      <cdr:y>0.71528</cdr:y>
    </cdr:from>
    <cdr:to>
      <cdr:x>0.43914</cdr:x>
      <cdr:y>0.71565</cdr:y>
    </cdr:to>
    <cdr:sp macro="" textlink="">
      <cdr:nvSpPr>
        <cdr:cNvPr id="8" name="Straight Connector 7"/>
        <cdr:cNvSpPr/>
      </cdr:nvSpPr>
      <cdr:spPr>
        <a:xfrm xmlns:a="http://schemas.openxmlformats.org/drawingml/2006/main" flipH="1">
          <a:off x="2050297" y="4348572"/>
          <a:ext cx="2039596" cy="22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0.43466</cdr:x>
      <cdr:y>0.55929</cdr:y>
    </cdr:from>
    <cdr:to>
      <cdr:x>0.53284</cdr:x>
      <cdr:y>0.70969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048125" y="3400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∆Y=300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0.27649</cdr:x>
      <cdr:y>0.71232</cdr:y>
    </cdr:from>
    <cdr:to>
      <cdr:x>0.37467</cdr:x>
      <cdr:y>0.86272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575073" y="43305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∆X=480</a:t>
          </a:r>
          <a:endParaRPr lang="en-IN"/>
        </a:p>
        <a:p xmlns:a="http://schemas.openxmlformats.org/drawingml/2006/main">
          <a:endParaRPr lang="en-IN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0.46649</cdr:x>
      <cdr:y>0.33013</cdr:y>
    </cdr:from>
    <cdr:to>
      <cdr:x>0.46701</cdr:x>
      <cdr:y>0.60351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>
          <a:off x="4344566" y="2007054"/>
          <a:ext cx="4860" cy="16620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0.28334</cdr:x>
      <cdr:y>0.60431</cdr:y>
    </cdr:from>
    <cdr:to>
      <cdr:x>0.46649</cdr:x>
      <cdr:y>0.60511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2638815" y="3673927"/>
          <a:ext cx="1705752" cy="4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0.45688</cdr:x>
      <cdr:y>0.46933</cdr:y>
    </cdr:from>
    <cdr:to>
      <cdr:x>0.55506</cdr:x>
      <cdr:y>0.61974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55033" y="2853287"/>
          <a:ext cx="914383" cy="914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∆Y=400</a:t>
          </a:r>
          <a:endParaRPr lang="en-IN"/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0.34744</cdr:x>
      <cdr:y>0.60236</cdr:y>
    </cdr:from>
    <cdr:to>
      <cdr:x>0.44562</cdr:x>
      <cdr:y>0.75276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35806" y="3662080"/>
          <a:ext cx="914383" cy="914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latin typeface="+mn-lt"/>
              <a:ea typeface="+mn-ea"/>
              <a:cs typeface="+mn-cs"/>
            </a:rPr>
            <a:t>∆X=380</a:t>
          </a:r>
          <a:endParaRPr lang="en-IN"/>
        </a:p>
        <a:p xmlns:a="http://schemas.openxmlformats.org/drawingml/2006/main">
          <a:endParaRPr lang="en-IN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9"/>
  <sheetViews>
    <sheetView tabSelected="1" workbookViewId="0">
      <selection activeCell="N17" sqref="N17"/>
    </sheetView>
  </sheetViews>
  <sheetFormatPr defaultRowHeight="15"/>
  <cols>
    <col min="1" max="1" width="9.140625" customWidth="1"/>
    <col min="2" max="2" width="31.140625" customWidth="1"/>
    <col min="3" max="3" width="10.7109375" customWidth="1"/>
    <col min="4" max="4" width="11.28515625" customWidth="1"/>
    <col min="5" max="5" width="10.42578125" customWidth="1"/>
    <col min="6" max="6" width="20.5703125" customWidth="1"/>
    <col min="7" max="7" width="22" customWidth="1"/>
  </cols>
  <sheetData>
    <row r="1" spans="2:12" ht="33.75" customHeight="1">
      <c r="B1" s="1" t="s">
        <v>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2:12" ht="23.25" customHeight="1">
      <c r="B2" s="5" t="s">
        <v>12</v>
      </c>
      <c r="C2" s="1">
        <v>25.3</v>
      </c>
      <c r="D2" s="1">
        <v>24.25</v>
      </c>
      <c r="E2" s="1">
        <v>24.32</v>
      </c>
      <c r="F2" s="1">
        <v>24.65</v>
      </c>
      <c r="G2" s="1">
        <v>24.18</v>
      </c>
      <c r="H2" s="1">
        <v>24.49</v>
      </c>
      <c r="I2" s="1">
        <v>24.01</v>
      </c>
      <c r="J2" s="1">
        <v>24.6</v>
      </c>
      <c r="K2" s="1">
        <v>25.6</v>
      </c>
      <c r="L2" s="1">
        <v>24.3</v>
      </c>
    </row>
    <row r="3" spans="2:12" ht="22.5" customHeight="1">
      <c r="B3" s="5" t="s">
        <v>11</v>
      </c>
      <c r="C3" s="1">
        <v>690</v>
      </c>
      <c r="D3" s="1">
        <v>690</v>
      </c>
      <c r="E3" s="1">
        <v>690</v>
      </c>
      <c r="F3" s="1">
        <v>690</v>
      </c>
      <c r="G3" s="1">
        <v>690</v>
      </c>
      <c r="H3" s="1">
        <v>690</v>
      </c>
      <c r="I3" s="1">
        <v>690</v>
      </c>
      <c r="J3" s="1">
        <v>690</v>
      </c>
      <c r="K3" s="1">
        <v>690</v>
      </c>
      <c r="L3" s="1">
        <v>690</v>
      </c>
    </row>
    <row r="4" spans="2:12" ht="28.5" customHeight="1">
      <c r="B4" s="5" t="s">
        <v>16</v>
      </c>
      <c r="C4" s="1">
        <f>ROUND((3.14*C2^4)/64,2)</f>
        <v>20101.650000000001</v>
      </c>
      <c r="D4" s="1">
        <f>ROUND((3.14*D2^4)/64,2)</f>
        <v>16966.669999999998</v>
      </c>
      <c r="E4" s="1">
        <f>ROUND((3.14*E2^4)/64,2)</f>
        <v>17163.419999999998</v>
      </c>
      <c r="F4" s="1">
        <f t="shared" ref="F4:I4" si="0">ROUND((3.14*F2^4)/64,2)</f>
        <v>18114.13</v>
      </c>
      <c r="G4" s="1">
        <f t="shared" si="0"/>
        <v>16771.61</v>
      </c>
      <c r="H4" s="1">
        <f t="shared" si="0"/>
        <v>17648.38</v>
      </c>
      <c r="I4" s="1">
        <f t="shared" si="0"/>
        <v>16304.91</v>
      </c>
      <c r="J4" s="1">
        <f t="shared" ref="J4:K4" si="1">ROUND((3.14*J2^4)/64,2)</f>
        <v>17967.599999999999</v>
      </c>
      <c r="K4" s="1">
        <f t="shared" si="1"/>
        <v>21072.18</v>
      </c>
      <c r="L4" s="1">
        <f t="shared" ref="L4" si="2">ROUND((3.14*L2^4)/64,2)</f>
        <v>17107.04</v>
      </c>
    </row>
    <row r="5" spans="2:12" ht="20.25" customHeight="1">
      <c r="B5" s="5" t="s">
        <v>17</v>
      </c>
      <c r="C5" s="1">
        <f>ROUND(((680*9.81*C3*C2)/(6*C4*2)),2)</f>
        <v>482.76</v>
      </c>
      <c r="D5" s="1">
        <f>ROUND(((650*9.81*D3*D2)/(6*D4*2)),2)</f>
        <v>524.04</v>
      </c>
      <c r="E5" s="1">
        <f>ROUND(((620*9.81*E3*E2)/(6*E4*2)),2)</f>
        <v>495.55</v>
      </c>
      <c r="F5" s="1">
        <f>ROUND(((640*9.81*F3*F2)/(6*F4*2)),2)</f>
        <v>491.27</v>
      </c>
      <c r="G5" s="1">
        <f>ROUND(((650*9.81*G3*G2)/(6*G4*2)),2)</f>
        <v>528.61</v>
      </c>
      <c r="H5" s="1">
        <f>ROUND(((640*9.81*H3*H2)/(6*H4*2)),2)</f>
        <v>500.96</v>
      </c>
      <c r="I5" s="1">
        <f>ROUND(((620*9.81*I3*I2)/(6*I4*2)),2)</f>
        <v>514.99</v>
      </c>
      <c r="J5" s="1">
        <f>ROUND(((645*9.81*J3*J2)/(6*J4*2)),2)</f>
        <v>498.13</v>
      </c>
      <c r="K5" s="1">
        <f>ROUND(((620*9.81*K3*K2)/(6*K4*2)),2)</f>
        <v>424.87</v>
      </c>
      <c r="L5" s="1">
        <f>ROUND(((650*9.81*L3*L2)/(6*L4*2)),2)</f>
        <v>520.80999999999995</v>
      </c>
    </row>
    <row r="6" spans="2:12" ht="21" customHeight="1">
      <c r="B6" s="5" t="s">
        <v>8</v>
      </c>
      <c r="C6" s="1">
        <f>ROUND((0.73*9.81)/0.01,2)</f>
        <v>716.13</v>
      </c>
      <c r="D6" s="1">
        <f>ROUND((0.625*9.81)/0.01,2)</f>
        <v>613.13</v>
      </c>
      <c r="E6" s="1">
        <f>ROUND((0.636*9.81)/0.01,2)</f>
        <v>623.91999999999996</v>
      </c>
      <c r="F6" s="1">
        <f>ROUND((0.667*9.81)/0.01,2)</f>
        <v>654.33000000000004</v>
      </c>
      <c r="G6" s="1">
        <f>ROUND((0.614*9.81)/0.01,2)</f>
        <v>602.33000000000004</v>
      </c>
      <c r="H6" s="1">
        <f>ROUND((0.652*9.81)/0.01,2)</f>
        <v>639.61</v>
      </c>
      <c r="I6" s="1">
        <f>ROUND((0.6*9.81)/0.01,2)</f>
        <v>588.6</v>
      </c>
      <c r="J6" s="1">
        <f>ROUND((0.666*9.81)/0.01,2)</f>
        <v>653.35</v>
      </c>
      <c r="K6" s="1">
        <f>ROUND((0.774*9.81)/0.01,2)</f>
        <v>759.29</v>
      </c>
      <c r="L6" s="1">
        <f>ROUND((0.629*9.81)/0.01,2)</f>
        <v>617.04999999999995</v>
      </c>
    </row>
    <row r="7" spans="2:12" ht="32.25" customHeight="1">
      <c r="B7" s="5" t="s">
        <v>13</v>
      </c>
      <c r="C7" s="1">
        <f>ROUND(((23/1296)*(0.73*C3^3*9.81)/(0.01*C4*1000)),2)</f>
        <v>207.7</v>
      </c>
      <c r="D7" s="1">
        <f>ROUND(((23/1296)*(0.625*D3^3*9.81)/(0.01*D4*1000)),2)</f>
        <v>210.68</v>
      </c>
      <c r="E7" s="1">
        <f>ROUND(((23/1296)*(0.636*E3^3*9.81)/(0.01*E4*1000)),2)</f>
        <v>211.93</v>
      </c>
      <c r="F7" s="1">
        <f>ROUND(((23/1296)*(0.667*F3^3*9.81)/(0.01*F4*1000)),2)</f>
        <v>210.59</v>
      </c>
      <c r="G7" s="1">
        <f>ROUND(((23/1296)*(0.614*G3^3*9.81)/(0.01*G4*1000)),2)</f>
        <v>209.38</v>
      </c>
      <c r="H7" s="1">
        <f>ROUND(((23/1296)*(0.652*H3^3*9.81)/(0.01*H4*1000)),2)</f>
        <v>211.29</v>
      </c>
      <c r="I7" s="1">
        <f>ROUND(((23/1296)*(0.6*I3^3*9.81)/(0.01*I4*1000)),2)</f>
        <v>210.46</v>
      </c>
      <c r="J7" s="1">
        <f>ROUND(((23/1296)*(0.666*J3^3*9.81)/(0.01*J4*1000)),2)</f>
        <v>211.99</v>
      </c>
      <c r="K7" s="1">
        <f>ROUND(((23/1296)*(0.774*K3^3*9.81)/(0.01*K4*1000)),2)</f>
        <v>210.07</v>
      </c>
      <c r="L7" s="1">
        <f>ROUND(((23/1296)*(0.629*L3^3*9.81)/(0.01*L4*1000)),2)</f>
        <v>210.29</v>
      </c>
    </row>
    <row r="8" spans="2:12" ht="29.25" customHeight="1">
      <c r="B8" s="5" t="s">
        <v>9</v>
      </c>
      <c r="C8" s="1">
        <v>1</v>
      </c>
      <c r="D8" s="1">
        <v>1.05</v>
      </c>
      <c r="E8" s="1">
        <v>0.85</v>
      </c>
      <c r="F8" s="1">
        <v>0.8</v>
      </c>
      <c r="G8" s="1">
        <v>0.93</v>
      </c>
      <c r="H8" s="1">
        <v>0.94</v>
      </c>
      <c r="I8" s="1">
        <v>0.8</v>
      </c>
      <c r="J8" s="1">
        <v>0.94</v>
      </c>
      <c r="K8" s="1">
        <v>0.76</v>
      </c>
      <c r="L8" s="1">
        <v>0.875</v>
      </c>
    </row>
    <row r="17" spans="1:7" ht="29.25" customHeight="1">
      <c r="A17" s="19" t="s">
        <v>10</v>
      </c>
      <c r="B17" s="19" t="s">
        <v>1</v>
      </c>
      <c r="C17" s="12" t="s">
        <v>0</v>
      </c>
      <c r="D17" s="16" t="s">
        <v>2</v>
      </c>
      <c r="E17" s="17"/>
      <c r="F17" s="18"/>
      <c r="G17" s="21" t="s">
        <v>26</v>
      </c>
    </row>
    <row r="18" spans="1:7" ht="88.5" customHeight="1">
      <c r="A18" s="20"/>
      <c r="B18" s="20"/>
      <c r="C18" s="13"/>
      <c r="D18" s="6" t="s">
        <v>3</v>
      </c>
      <c r="E18" s="6" t="s">
        <v>4</v>
      </c>
      <c r="F18" s="6" t="s">
        <v>5</v>
      </c>
      <c r="G18" s="22"/>
    </row>
    <row r="19" spans="1:7">
      <c r="A19" s="1"/>
      <c r="B19" s="1">
        <v>0</v>
      </c>
      <c r="C19" s="1">
        <v>0</v>
      </c>
      <c r="D19" s="1">
        <v>0</v>
      </c>
      <c r="E19" s="1">
        <v>0</v>
      </c>
      <c r="F19" s="1">
        <f>(D19+E19)/2</f>
        <v>0</v>
      </c>
      <c r="G19" s="1">
        <f>ROUND(((5/324)*(B19*9.81*C3^3)/(C7*C4)),2)</f>
        <v>0</v>
      </c>
    </row>
    <row r="20" spans="1:7">
      <c r="A20" s="1"/>
      <c r="B20" s="1">
        <v>40</v>
      </c>
      <c r="C20" s="1">
        <v>51</v>
      </c>
      <c r="D20" s="1">
        <v>48</v>
      </c>
      <c r="E20" s="1">
        <v>49</v>
      </c>
      <c r="F20" s="1">
        <f t="shared" ref="F20:F39" si="3">(D20+E20)/2</f>
        <v>48.5</v>
      </c>
      <c r="G20" s="1">
        <f>ROUND(((5/324)*(B20*9.81*C3^3)/(C7*10^3*C4))/0.01,2)</f>
        <v>47.65</v>
      </c>
    </row>
    <row r="21" spans="1:7">
      <c r="A21" s="1"/>
      <c r="B21" s="1">
        <v>80</v>
      </c>
      <c r="C21" s="1">
        <v>104</v>
      </c>
      <c r="D21" s="1">
        <v>111</v>
      </c>
      <c r="E21" s="1">
        <v>80</v>
      </c>
      <c r="F21" s="1">
        <f t="shared" si="3"/>
        <v>95.5</v>
      </c>
      <c r="G21" s="1">
        <f>ROUND(((5/324)*(B21*9.81*C3^3)/(C7*10^3*C4))/0.01,2)</f>
        <v>95.29</v>
      </c>
    </row>
    <row r="22" spans="1:7">
      <c r="A22" s="1"/>
      <c r="B22" s="1">
        <v>120</v>
      </c>
      <c r="C22" s="1">
        <v>157</v>
      </c>
      <c r="D22" s="1">
        <v>140</v>
      </c>
      <c r="E22" s="1">
        <v>149</v>
      </c>
      <c r="F22" s="1">
        <f t="shared" si="3"/>
        <v>144.5</v>
      </c>
      <c r="G22" s="1">
        <f>ROUND(((5/324)*(B22*9.81*C3^3)/(C7*10^3*C4))/0.01,2)</f>
        <v>142.94</v>
      </c>
    </row>
    <row r="23" spans="1:7">
      <c r="A23" s="1"/>
      <c r="B23" s="1">
        <v>160</v>
      </c>
      <c r="C23" s="1">
        <v>210</v>
      </c>
      <c r="D23" s="1">
        <v>190</v>
      </c>
      <c r="E23" s="1">
        <v>194</v>
      </c>
      <c r="F23" s="1">
        <f t="shared" si="3"/>
        <v>192</v>
      </c>
      <c r="G23" s="1">
        <f>ROUND(((5/324)*(B23*9.81*690^3)/(207.07*10^3*C4))/0.01,2)</f>
        <v>191.17</v>
      </c>
    </row>
    <row r="24" spans="1:7">
      <c r="A24" s="1"/>
      <c r="B24" s="1">
        <v>200</v>
      </c>
      <c r="C24" s="1">
        <v>266</v>
      </c>
      <c r="D24" s="1">
        <v>238</v>
      </c>
      <c r="E24" s="1">
        <v>241</v>
      </c>
      <c r="F24" s="1">
        <f t="shared" si="3"/>
        <v>239.5</v>
      </c>
      <c r="G24" s="1">
        <f>ROUND(((5/324)*(B24*9.81*690^3)/(207.07*10^3*C4))/0.01,2)</f>
        <v>238.96</v>
      </c>
    </row>
    <row r="25" spans="1:7">
      <c r="A25" s="1"/>
      <c r="B25" s="1">
        <v>240</v>
      </c>
      <c r="C25" s="1">
        <v>318</v>
      </c>
      <c r="D25" s="1">
        <v>283</v>
      </c>
      <c r="E25" s="1">
        <v>290</v>
      </c>
      <c r="F25" s="1">
        <f t="shared" si="3"/>
        <v>286.5</v>
      </c>
      <c r="G25" s="1">
        <f>ROUND(((5/324)*(B25*9.81*690^3)/(207.07*10^3*C4))/0.01,2)</f>
        <v>286.75</v>
      </c>
    </row>
    <row r="26" spans="1:7">
      <c r="A26" s="1"/>
      <c r="B26" s="1">
        <v>280</v>
      </c>
      <c r="C26" s="1">
        <v>373</v>
      </c>
      <c r="D26" s="1">
        <v>302</v>
      </c>
      <c r="E26" s="1">
        <v>336</v>
      </c>
      <c r="F26" s="1">
        <f t="shared" si="3"/>
        <v>319</v>
      </c>
      <c r="G26" s="1">
        <f>ROUND(((5/324)*(B26*9.81*690^3)/(207.07*10^3*20908.04))/0.01,2)</f>
        <v>321.64</v>
      </c>
    </row>
    <row r="27" spans="1:7">
      <c r="A27" s="1"/>
      <c r="B27" s="1">
        <v>320</v>
      </c>
      <c r="C27" s="1">
        <v>426</v>
      </c>
      <c r="D27" s="1">
        <v>380</v>
      </c>
      <c r="E27" s="1">
        <v>383</v>
      </c>
      <c r="F27" s="1">
        <f t="shared" si="3"/>
        <v>381.5</v>
      </c>
      <c r="G27" s="1">
        <f>ROUND(((5/324)*(B27*9.81*690^3)/(207.07*10^3*C4))/0.01,2)</f>
        <v>382.33</v>
      </c>
    </row>
    <row r="28" spans="1:7">
      <c r="A28" s="1"/>
      <c r="B28" s="1">
        <v>360</v>
      </c>
      <c r="C28" s="1">
        <v>480</v>
      </c>
      <c r="D28" s="1">
        <v>401</v>
      </c>
      <c r="E28" s="1">
        <v>425</v>
      </c>
      <c r="F28" s="1">
        <f t="shared" si="3"/>
        <v>413</v>
      </c>
      <c r="G28" s="1">
        <f>ROUND(((5/324)*(B28*9.81*690^3)/(207.07*10^3*20908.04))/0.01,2)</f>
        <v>413.54</v>
      </c>
    </row>
    <row r="29" spans="1:7">
      <c r="A29" s="1"/>
      <c r="B29" s="1">
        <v>400</v>
      </c>
      <c r="C29" s="1">
        <v>532</v>
      </c>
      <c r="D29" s="1">
        <v>470</v>
      </c>
      <c r="E29" s="1">
        <v>482</v>
      </c>
      <c r="F29" s="1">
        <f t="shared" si="3"/>
        <v>476</v>
      </c>
      <c r="G29" s="1">
        <f>ROUND(((5/324)*(B29*9.81*690^3)/(207.07*10^3*C4))/0.01,2)</f>
        <v>477.92</v>
      </c>
    </row>
    <row r="30" spans="1:7">
      <c r="A30" s="1"/>
      <c r="B30" s="1">
        <v>440</v>
      </c>
      <c r="C30" s="1">
        <v>585</v>
      </c>
      <c r="D30" s="1">
        <v>506</v>
      </c>
      <c r="E30" s="1">
        <v>509</v>
      </c>
      <c r="F30" s="1">
        <f t="shared" si="3"/>
        <v>507.5</v>
      </c>
      <c r="G30" s="1">
        <f>ROUND(((5/324)*(B30*9.81*690^3)/(207.07*10^3*20908.04))/0.01,2)</f>
        <v>505.43</v>
      </c>
    </row>
    <row r="31" spans="1:7">
      <c r="A31" s="1"/>
      <c r="B31" s="1">
        <v>480</v>
      </c>
      <c r="C31" s="1">
        <v>638</v>
      </c>
      <c r="D31" s="1">
        <v>570</v>
      </c>
      <c r="E31" s="1">
        <v>574</v>
      </c>
      <c r="F31" s="1">
        <f t="shared" si="3"/>
        <v>572</v>
      </c>
      <c r="G31" s="1">
        <f>ROUND(((5/324)*(B31*9.81*690^3)/(207.07*10^3*C4))/0.01,2)</f>
        <v>573.5</v>
      </c>
    </row>
    <row r="32" spans="1:7">
      <c r="A32" s="1"/>
      <c r="B32" s="1">
        <v>520</v>
      </c>
      <c r="C32" s="1">
        <v>693</v>
      </c>
      <c r="D32" s="1">
        <v>600</v>
      </c>
      <c r="E32" s="1">
        <v>601</v>
      </c>
      <c r="F32" s="1">
        <f t="shared" si="3"/>
        <v>600.5</v>
      </c>
      <c r="G32" s="1">
        <f>ROUND(((5/324)*(B32*9.81*690^3)/(207.07*10^3*20908.04))/0.01,2)</f>
        <v>597.33000000000004</v>
      </c>
    </row>
    <row r="33" spans="1:7">
      <c r="A33" s="1"/>
      <c r="B33" s="1">
        <v>560</v>
      </c>
      <c r="C33" s="1">
        <v>745</v>
      </c>
      <c r="D33" s="1">
        <v>660</v>
      </c>
      <c r="E33" s="1">
        <v>674</v>
      </c>
      <c r="F33" s="1">
        <f t="shared" si="3"/>
        <v>667</v>
      </c>
      <c r="G33" s="1">
        <f>ROUND(((5/324)*(B33*9.81*690^3)/(207.07*10^3*C4))/0.01,2)</f>
        <v>669.08</v>
      </c>
    </row>
    <row r="34" spans="1:7">
      <c r="A34" s="1"/>
      <c r="B34" s="1">
        <v>600</v>
      </c>
      <c r="C34" s="1">
        <v>799</v>
      </c>
      <c r="D34" s="1">
        <v>686</v>
      </c>
      <c r="E34" s="1">
        <v>700</v>
      </c>
      <c r="F34" s="1">
        <f t="shared" si="3"/>
        <v>693</v>
      </c>
      <c r="G34" s="1">
        <f>ROUND(((5/324)*(B34*9.81*690^3)/(207.07*10^3*20908.04))/0.01,2)</f>
        <v>689.23</v>
      </c>
    </row>
    <row r="35" spans="1:7">
      <c r="A35" s="1"/>
      <c r="B35" s="1">
        <v>640</v>
      </c>
      <c r="C35" s="1">
        <v>852</v>
      </c>
      <c r="D35" s="1">
        <v>760</v>
      </c>
      <c r="E35" s="1">
        <v>763</v>
      </c>
      <c r="F35" s="1">
        <f t="shared" si="3"/>
        <v>761.5</v>
      </c>
      <c r="G35" s="1">
        <f>ROUND(((5/324)*(B35*9.81*690^3)/(207.07*10^3*C4))/0.01,2)</f>
        <v>764.67</v>
      </c>
    </row>
    <row r="36" spans="1:7">
      <c r="A36" s="1"/>
      <c r="B36" s="1">
        <v>680</v>
      </c>
      <c r="C36" s="1">
        <v>906</v>
      </c>
      <c r="D36" s="1">
        <v>805</v>
      </c>
      <c r="E36" s="1">
        <v>813</v>
      </c>
      <c r="F36" s="1">
        <f t="shared" si="3"/>
        <v>809</v>
      </c>
      <c r="G36" s="1">
        <f>ROUND(((5/324)*(B36*9.81*690^3)/(207.07*10^3*C4))/0.01,2)</f>
        <v>812.46</v>
      </c>
    </row>
    <row r="37" spans="1:7">
      <c r="A37" s="1"/>
      <c r="B37" s="1">
        <v>720</v>
      </c>
      <c r="C37" s="1">
        <v>975</v>
      </c>
      <c r="D37" s="1">
        <v>834</v>
      </c>
      <c r="E37" s="1">
        <v>819</v>
      </c>
      <c r="F37" s="1">
        <f t="shared" si="3"/>
        <v>826.5</v>
      </c>
      <c r="G37" s="1">
        <f>ROUND(((5/324)*(B37*9.81*690^3)/(207.07*10^3*20908.04))/0.01,2)</f>
        <v>827.07</v>
      </c>
    </row>
    <row r="38" spans="1:7">
      <c r="A38" s="1"/>
      <c r="B38" s="1">
        <v>760</v>
      </c>
      <c r="C38" s="1">
        <v>1036</v>
      </c>
      <c r="D38" s="1">
        <v>900</v>
      </c>
      <c r="E38" s="1">
        <v>909</v>
      </c>
      <c r="F38" s="1">
        <f t="shared" si="3"/>
        <v>904.5</v>
      </c>
      <c r="G38" s="1">
        <f>ROUND(((5/324)*(B38*9.81*690^3)/(207.07*10^3*C4))/0.01,2)</f>
        <v>908.04</v>
      </c>
    </row>
    <row r="39" spans="1:7">
      <c r="A39" s="1"/>
      <c r="B39" s="1">
        <v>800</v>
      </c>
      <c r="C39" s="1">
        <v>1108</v>
      </c>
      <c r="D39" s="1">
        <v>915</v>
      </c>
      <c r="E39" s="1">
        <v>930</v>
      </c>
      <c r="F39" s="1">
        <f t="shared" si="3"/>
        <v>922.5</v>
      </c>
      <c r="G39" s="1">
        <f>ROUND(((5/324)*(B39*9.81*690^3)/(207.07*10^3*20908.04))/0.01,2)</f>
        <v>918.97</v>
      </c>
    </row>
    <row r="40" spans="1:7">
      <c r="G40" s="3"/>
    </row>
    <row r="41" spans="1:7">
      <c r="G41" s="3"/>
    </row>
    <row r="42" spans="1:7">
      <c r="G42" s="3"/>
    </row>
    <row r="43" spans="1:7">
      <c r="G43" s="3"/>
    </row>
    <row r="44" spans="1:7">
      <c r="G44" s="3"/>
    </row>
    <row r="45" spans="1:7" ht="17.25">
      <c r="A45" s="11" t="s">
        <v>14</v>
      </c>
      <c r="B45" s="11" t="s">
        <v>1</v>
      </c>
      <c r="C45" s="12" t="s">
        <v>0</v>
      </c>
      <c r="D45" s="11" t="s">
        <v>2</v>
      </c>
      <c r="E45" s="11"/>
      <c r="F45" s="11"/>
      <c r="G45" s="14" t="s">
        <v>27</v>
      </c>
    </row>
    <row r="46" spans="1:7" ht="84.75" customHeight="1">
      <c r="A46" s="11"/>
      <c r="B46" s="11"/>
      <c r="C46" s="13"/>
      <c r="D46" s="6" t="s">
        <v>3</v>
      </c>
      <c r="E46" s="6" t="s">
        <v>4</v>
      </c>
      <c r="F46" s="6" t="s">
        <v>5</v>
      </c>
      <c r="G46" s="15"/>
    </row>
    <row r="47" spans="1:7">
      <c r="A47" s="1"/>
      <c r="B47" s="1">
        <v>0</v>
      </c>
      <c r="C47" s="1">
        <v>0</v>
      </c>
      <c r="D47" s="1">
        <v>0</v>
      </c>
      <c r="E47" s="1">
        <v>0</v>
      </c>
      <c r="F47" s="1">
        <f>(D47+E47)/2</f>
        <v>0</v>
      </c>
      <c r="G47" s="1">
        <f t="shared" ref="G47" si="4">ROUND(((5/324)*(B47*9.81*690^3)/(207.07*10^3*20908.04))/0.01,2)</f>
        <v>0</v>
      </c>
    </row>
    <row r="48" spans="1:7">
      <c r="A48" s="1"/>
      <c r="B48" s="1">
        <v>50</v>
      </c>
      <c r="C48" s="1">
        <v>75</v>
      </c>
      <c r="D48" s="1">
        <v>65</v>
      </c>
      <c r="E48" s="1">
        <v>67</v>
      </c>
      <c r="F48" s="1">
        <f t="shared" ref="F48:F66" si="5">(D48+E48)/2</f>
        <v>66</v>
      </c>
      <c r="G48" s="1">
        <f>ROUND(((5/324)*(B48*9.81*690^3)/(210.68*10^3*D4))/0.01,2)</f>
        <v>69.569999999999993</v>
      </c>
    </row>
    <row r="49" spans="1:7">
      <c r="A49" s="1"/>
      <c r="B49" s="1">
        <v>100</v>
      </c>
      <c r="C49" s="1">
        <v>155</v>
      </c>
      <c r="D49" s="1">
        <v>135</v>
      </c>
      <c r="E49" s="1">
        <v>128</v>
      </c>
      <c r="F49" s="1">
        <f t="shared" si="5"/>
        <v>131.5</v>
      </c>
      <c r="G49" s="1">
        <f>ROUND(((5/324)*(B49*9.81*690^3)/(210.68*10^3*D4))/0.01,2)</f>
        <v>139.13</v>
      </c>
    </row>
    <row r="50" spans="1:7">
      <c r="A50" s="1"/>
      <c r="B50" s="1">
        <v>150</v>
      </c>
      <c r="C50" s="1">
        <v>229</v>
      </c>
      <c r="D50" s="1">
        <v>198</v>
      </c>
      <c r="E50" s="1">
        <v>194</v>
      </c>
      <c r="F50" s="1">
        <f t="shared" si="5"/>
        <v>196</v>
      </c>
      <c r="G50" s="1">
        <f>ROUND(((5/324)*(B50*9.81*690^3)/(210.68*10^3*D4))/0.01,2)</f>
        <v>208.7</v>
      </c>
    </row>
    <row r="51" spans="1:7">
      <c r="A51" s="1"/>
      <c r="B51" s="1">
        <v>200</v>
      </c>
      <c r="C51" s="1">
        <v>312</v>
      </c>
      <c r="D51" s="1">
        <v>267</v>
      </c>
      <c r="E51" s="1">
        <v>262</v>
      </c>
      <c r="F51" s="1">
        <f t="shared" si="5"/>
        <v>264.5</v>
      </c>
      <c r="G51" s="1">
        <f>ROUND(((5/324)*(B51*9.81*690^3)/(210.68*10^3*D4))/0.01,2)</f>
        <v>278.26</v>
      </c>
    </row>
    <row r="52" spans="1:7">
      <c r="A52" s="1"/>
      <c r="B52" s="1">
        <v>250</v>
      </c>
      <c r="C52" s="1">
        <v>397</v>
      </c>
      <c r="D52" s="1">
        <v>335</v>
      </c>
      <c r="E52" s="1">
        <v>325</v>
      </c>
      <c r="F52" s="1">
        <f t="shared" si="5"/>
        <v>330</v>
      </c>
      <c r="G52" s="1">
        <f>ROUND(((5/324)*(B52*9.81*690^3)/(210.68*10^3*D4))/0.01,2)</f>
        <v>347.83</v>
      </c>
    </row>
    <row r="53" spans="1:7">
      <c r="A53" s="1"/>
      <c r="B53" s="1">
        <v>300</v>
      </c>
      <c r="C53" s="1">
        <v>476</v>
      </c>
      <c r="D53" s="1">
        <v>396</v>
      </c>
      <c r="E53" s="1">
        <v>395</v>
      </c>
      <c r="F53" s="1">
        <f t="shared" si="5"/>
        <v>395.5</v>
      </c>
      <c r="G53" s="1">
        <f>ROUND(((5/324)*(B53*9.81*690^3)/(210.68*10^3*D4))/0.01,2)</f>
        <v>417.39</v>
      </c>
    </row>
    <row r="54" spans="1:7">
      <c r="A54" s="1"/>
      <c r="B54" s="1">
        <v>350</v>
      </c>
      <c r="C54" s="1">
        <v>555</v>
      </c>
      <c r="D54" s="1">
        <v>450</v>
      </c>
      <c r="E54" s="1">
        <v>470</v>
      </c>
      <c r="F54" s="1">
        <f t="shared" si="5"/>
        <v>460</v>
      </c>
      <c r="G54" s="1">
        <f>ROUND(((5/324)*(B54*9.81*690^3)/(210.68*10^3*D4))/0.01,2)</f>
        <v>486.96</v>
      </c>
    </row>
    <row r="55" spans="1:7">
      <c r="A55" s="1"/>
      <c r="B55" s="1">
        <v>400</v>
      </c>
      <c r="C55" s="1">
        <v>634</v>
      </c>
      <c r="D55" s="1">
        <v>511</v>
      </c>
      <c r="E55" s="1">
        <v>542</v>
      </c>
      <c r="F55" s="1">
        <f t="shared" si="5"/>
        <v>526.5</v>
      </c>
      <c r="G55" s="1">
        <f>ROUND(((5/324)*(B55*9.81*690^3)/(210.68*10^3*D4))/0.01,2)</f>
        <v>556.52</v>
      </c>
    </row>
    <row r="56" spans="1:7">
      <c r="A56" s="1"/>
      <c r="B56" s="1">
        <v>450</v>
      </c>
      <c r="C56" s="1">
        <v>718</v>
      </c>
      <c r="D56" s="2">
        <v>560</v>
      </c>
      <c r="E56" s="1">
        <v>620</v>
      </c>
      <c r="F56" s="1">
        <f t="shared" si="5"/>
        <v>590</v>
      </c>
      <c r="G56" s="1">
        <f>ROUND(((5/324)*(B56*9.81*690^3)/(210.68*10^3*D4))/0.01,2)</f>
        <v>626.09</v>
      </c>
    </row>
    <row r="57" spans="1:7">
      <c r="A57" s="1"/>
      <c r="B57" s="1">
        <v>500</v>
      </c>
      <c r="C57" s="1">
        <v>801</v>
      </c>
      <c r="D57" s="2">
        <v>604</v>
      </c>
      <c r="E57" s="1">
        <v>712</v>
      </c>
      <c r="F57" s="1">
        <f t="shared" si="5"/>
        <v>658</v>
      </c>
      <c r="G57" s="1">
        <f>ROUND(((5/324)*(B57*9.81*690^3)/(210.68*10^3*D4))/0.01,2)</f>
        <v>695.65</v>
      </c>
    </row>
    <row r="58" spans="1:7">
      <c r="A58" s="1"/>
      <c r="B58" s="1">
        <v>550</v>
      </c>
      <c r="C58" s="1">
        <v>895</v>
      </c>
      <c r="D58" s="2">
        <v>680</v>
      </c>
      <c r="E58" s="1">
        <v>765</v>
      </c>
      <c r="F58" s="1">
        <f t="shared" si="5"/>
        <v>722.5</v>
      </c>
      <c r="G58" s="1">
        <f>ROUND(((5/324)*(B58*9.81*690^3)/(210.68*10^3*D4))/0.01,2)</f>
        <v>765.22</v>
      </c>
    </row>
    <row r="59" spans="1:7">
      <c r="A59" s="1"/>
      <c r="B59" s="1">
        <v>600</v>
      </c>
      <c r="C59" s="1">
        <v>995</v>
      </c>
      <c r="D59" s="2">
        <v>740</v>
      </c>
      <c r="E59" s="1">
        <v>840</v>
      </c>
      <c r="F59" s="1">
        <f t="shared" si="5"/>
        <v>790</v>
      </c>
      <c r="G59" s="1">
        <f>ROUND(((5/324)*(B59*9.81*690^3)/(210.68*10^3*D4))/0.01,2)</f>
        <v>834.78</v>
      </c>
    </row>
    <row r="60" spans="1:7">
      <c r="A60" s="1"/>
      <c r="B60" s="1">
        <v>650</v>
      </c>
      <c r="C60" s="1">
        <v>1086</v>
      </c>
      <c r="D60" s="1">
        <v>810</v>
      </c>
      <c r="E60" s="1">
        <v>900</v>
      </c>
      <c r="F60" s="1">
        <f t="shared" si="5"/>
        <v>855</v>
      </c>
      <c r="G60" s="1">
        <f>ROUND(((5/324)*(B60*9.81*690^3)/(210.68*10^3*D4 ))/0.01,2)</f>
        <v>904.35</v>
      </c>
    </row>
    <row r="61" spans="1:7">
      <c r="A61" s="1"/>
      <c r="B61" s="1">
        <v>670</v>
      </c>
      <c r="C61" s="1">
        <v>1135</v>
      </c>
      <c r="D61" s="1">
        <v>845</v>
      </c>
      <c r="E61" s="1">
        <v>920</v>
      </c>
      <c r="F61" s="1">
        <f t="shared" si="5"/>
        <v>882.5</v>
      </c>
      <c r="G61" s="1">
        <f>ROUND(((5/324)*(B61*9.81*690^3)/(210.68*10^3*D4))/0.01,2)</f>
        <v>932.17</v>
      </c>
    </row>
    <row r="62" spans="1:7">
      <c r="A62" s="1"/>
      <c r="B62" s="1">
        <v>690</v>
      </c>
      <c r="C62" s="1">
        <v>1193</v>
      </c>
      <c r="D62" s="1">
        <v>860</v>
      </c>
      <c r="E62" s="1">
        <v>955</v>
      </c>
      <c r="F62" s="1">
        <f t="shared" si="5"/>
        <v>907.5</v>
      </c>
      <c r="G62" s="1">
        <f>ROUND(((5/324)*(B62*9.81*690^3)/(210.68*10^3*D4))/0.01,2)</f>
        <v>960</v>
      </c>
    </row>
    <row r="63" spans="1:7">
      <c r="A63" s="1"/>
      <c r="B63" s="1">
        <v>710</v>
      </c>
      <c r="C63" s="1">
        <v>1241</v>
      </c>
      <c r="D63" s="1">
        <v>880</v>
      </c>
      <c r="E63" s="1">
        <v>986</v>
      </c>
      <c r="F63" s="1">
        <f t="shared" si="5"/>
        <v>933</v>
      </c>
      <c r="G63" s="1">
        <f>ROUND(((5/324)*(B63*9.81*690^3)/(210.68*10^3*D4))/0.01,2)</f>
        <v>987.82</v>
      </c>
    </row>
    <row r="64" spans="1:7">
      <c r="A64" s="1"/>
      <c r="B64" s="1">
        <v>730</v>
      </c>
      <c r="C64" s="1">
        <v>1298</v>
      </c>
      <c r="D64" s="1">
        <v>910</v>
      </c>
      <c r="E64" s="1">
        <v>1010</v>
      </c>
      <c r="F64" s="1">
        <f t="shared" si="5"/>
        <v>960</v>
      </c>
      <c r="G64" s="1">
        <f>ROUND(((5/324)*(B64*9.81*690^3)/(210.86*10^3*D4))/0.01,2)</f>
        <v>1014.78</v>
      </c>
    </row>
    <row r="65" spans="1:7">
      <c r="A65" s="1"/>
      <c r="B65" s="1">
        <v>750</v>
      </c>
      <c r="C65" s="1">
        <v>1362</v>
      </c>
      <c r="D65" s="1">
        <v>920</v>
      </c>
      <c r="E65" s="1">
        <v>1050</v>
      </c>
      <c r="F65" s="1">
        <f t="shared" si="5"/>
        <v>985</v>
      </c>
      <c r="G65" s="1">
        <f>ROUND(((5/324)*(B65*9.81*690^3)/(210.68*10^3*D4))/0.01,2)</f>
        <v>1043.48</v>
      </c>
    </row>
    <row r="66" spans="1:7">
      <c r="A66" s="1"/>
      <c r="B66" s="1">
        <v>770</v>
      </c>
      <c r="C66" s="1">
        <v>1422</v>
      </c>
      <c r="D66" s="1">
        <v>930</v>
      </c>
      <c r="E66" s="1">
        <v>1094</v>
      </c>
      <c r="F66" s="1">
        <f t="shared" si="5"/>
        <v>1012</v>
      </c>
      <c r="G66" s="1">
        <f>ROUND(((5/324)*(B66*9.81*690^3)/(210.68*10^3*D4))/0.01,2)</f>
        <v>1071.3</v>
      </c>
    </row>
    <row r="67" spans="1:7">
      <c r="A67" s="1"/>
      <c r="B67" s="1"/>
      <c r="C67" s="1"/>
      <c r="D67" s="1"/>
      <c r="E67" s="1"/>
      <c r="F67" s="1"/>
      <c r="G67" s="1"/>
    </row>
    <row r="68" spans="1:7">
      <c r="G68" s="3"/>
    </row>
    <row r="69" spans="1:7">
      <c r="G69" s="3"/>
    </row>
    <row r="70" spans="1:7">
      <c r="G70" s="3"/>
    </row>
    <row r="71" spans="1:7">
      <c r="G71" s="3"/>
    </row>
    <row r="72" spans="1:7">
      <c r="G72" s="3"/>
    </row>
    <row r="73" spans="1:7" ht="15" customHeight="1">
      <c r="G73" s="3"/>
    </row>
    <row r="74" spans="1:7">
      <c r="G74" s="3"/>
    </row>
    <row r="75" spans="1:7">
      <c r="G75" s="3"/>
    </row>
    <row r="76" spans="1:7" ht="29.25" customHeight="1">
      <c r="A76" s="11" t="s">
        <v>15</v>
      </c>
      <c r="B76" s="11" t="s">
        <v>1</v>
      </c>
      <c r="C76" s="12" t="s">
        <v>0</v>
      </c>
      <c r="D76" s="11" t="s">
        <v>2</v>
      </c>
      <c r="E76" s="11"/>
      <c r="F76" s="11"/>
      <c r="G76" s="12" t="s">
        <v>27</v>
      </c>
    </row>
    <row r="77" spans="1:7" ht="60.75" customHeight="1">
      <c r="A77" s="11"/>
      <c r="B77" s="11"/>
      <c r="C77" s="13"/>
      <c r="D77" s="6" t="s">
        <v>3</v>
      </c>
      <c r="E77" s="6" t="s">
        <v>4</v>
      </c>
      <c r="F77" s="6" t="s">
        <v>5</v>
      </c>
      <c r="G77" s="13"/>
    </row>
    <row r="78" spans="1:7">
      <c r="A78" s="1"/>
      <c r="B78" s="1">
        <v>0</v>
      </c>
      <c r="C78" s="1">
        <v>0</v>
      </c>
      <c r="D78" s="1">
        <v>0</v>
      </c>
      <c r="E78" s="1">
        <v>0</v>
      </c>
      <c r="F78" s="1">
        <f>(D78+E78)/2</f>
        <v>0</v>
      </c>
      <c r="G78" s="1">
        <v>0</v>
      </c>
    </row>
    <row r="79" spans="1:7">
      <c r="A79" s="1"/>
      <c r="B79" s="1">
        <v>50</v>
      </c>
      <c r="C79" s="1">
        <v>80</v>
      </c>
      <c r="D79" s="1">
        <v>75</v>
      </c>
      <c r="E79" s="1">
        <v>84</v>
      </c>
      <c r="F79" s="1">
        <f t="shared" ref="F79:F93" si="6">(D79+E79)/2</f>
        <v>79.5</v>
      </c>
      <c r="G79" s="1">
        <f>ROUND(((5/324)*(B79*9.81*690^3)/(211.93*10^3*E4))/0.01,2)</f>
        <v>68.36</v>
      </c>
    </row>
    <row r="80" spans="1:7">
      <c r="A80" s="1"/>
      <c r="B80" s="1">
        <v>100</v>
      </c>
      <c r="C80" s="1">
        <v>156</v>
      </c>
      <c r="D80" s="1">
        <v>120</v>
      </c>
      <c r="E80" s="1">
        <v>209</v>
      </c>
      <c r="F80" s="1">
        <f t="shared" si="6"/>
        <v>164.5</v>
      </c>
      <c r="G80" s="1">
        <f>ROUND(((5/324)*(B80*9.81*690^3)/(211.93*10^3*E4))/0.01,2)</f>
        <v>136.72</v>
      </c>
    </row>
    <row r="81" spans="1:7">
      <c r="A81" s="1"/>
      <c r="B81" s="1">
        <v>150</v>
      </c>
      <c r="C81" s="1">
        <v>233</v>
      </c>
      <c r="D81" s="1">
        <v>195</v>
      </c>
      <c r="E81" s="1">
        <v>300</v>
      </c>
      <c r="F81" s="1">
        <f t="shared" si="6"/>
        <v>247.5</v>
      </c>
      <c r="G81" s="1">
        <f>ROUND(((5/324)*(B81*9.81*690^3)/(211.93*10^3*E4))/0.01,2)</f>
        <v>205.09</v>
      </c>
    </row>
    <row r="82" spans="1:7">
      <c r="A82" s="1"/>
      <c r="B82" s="1">
        <v>200</v>
      </c>
      <c r="C82" s="1">
        <v>314</v>
      </c>
      <c r="D82" s="1">
        <v>280</v>
      </c>
      <c r="E82" s="1">
        <v>380</v>
      </c>
      <c r="F82" s="1">
        <f t="shared" si="6"/>
        <v>330</v>
      </c>
      <c r="G82" s="1">
        <f>ROUND(((5/324)*(B82*9.81*690^3)/(211.93*10^3*E4))/0.01,2)</f>
        <v>273.45</v>
      </c>
    </row>
    <row r="83" spans="1:7">
      <c r="A83" s="1"/>
      <c r="B83" s="1">
        <v>250</v>
      </c>
      <c r="C83" s="1">
        <v>395</v>
      </c>
      <c r="D83" s="1">
        <v>350</v>
      </c>
      <c r="E83" s="1">
        <v>470</v>
      </c>
      <c r="F83" s="1">
        <f t="shared" si="6"/>
        <v>410</v>
      </c>
      <c r="G83" s="1">
        <f>ROUND(((5/324)*(B83*9.81*690^3)/(211.93*10^3*E4))/0.01,2)</f>
        <v>341.81</v>
      </c>
    </row>
    <row r="84" spans="1:7">
      <c r="A84" s="1"/>
      <c r="B84" s="1">
        <v>300</v>
      </c>
      <c r="C84" s="1">
        <v>475</v>
      </c>
      <c r="D84" s="1">
        <v>420</v>
      </c>
      <c r="E84" s="1">
        <v>570</v>
      </c>
      <c r="F84" s="1">
        <f t="shared" si="6"/>
        <v>495</v>
      </c>
      <c r="G84" s="1">
        <f>ROUND(((5/324)*(B84*9.81*690^3)/(211.93*10^3*E4))/0.01,2)</f>
        <v>410.17</v>
      </c>
    </row>
    <row r="85" spans="1:7">
      <c r="A85" s="1"/>
      <c r="B85" s="1">
        <v>350</v>
      </c>
      <c r="C85" s="1">
        <v>552</v>
      </c>
      <c r="D85" s="1">
        <v>490</v>
      </c>
      <c r="E85" s="1">
        <v>660</v>
      </c>
      <c r="F85" s="1">
        <f t="shared" si="6"/>
        <v>575</v>
      </c>
      <c r="G85" s="1">
        <f>ROUND(((5/324)*(B85*9.81*690^3)/(211.93*10^3*E4))/0.01,2)</f>
        <v>478.53</v>
      </c>
    </row>
    <row r="86" spans="1:7">
      <c r="A86" s="1"/>
      <c r="B86" s="1">
        <v>400</v>
      </c>
      <c r="C86" s="1">
        <v>635</v>
      </c>
      <c r="D86" s="1">
        <v>550</v>
      </c>
      <c r="E86" s="1">
        <v>760</v>
      </c>
      <c r="F86" s="1">
        <f t="shared" si="6"/>
        <v>655</v>
      </c>
      <c r="G86" s="1">
        <f>ROUND(((5/324)*(B86*9.81*690^3)/(211.93*10^3*E4))/0.01,2)</f>
        <v>546.9</v>
      </c>
    </row>
    <row r="87" spans="1:7">
      <c r="A87" s="1"/>
      <c r="B87" s="1">
        <v>450</v>
      </c>
      <c r="C87" s="1">
        <v>714</v>
      </c>
      <c r="D87" s="1">
        <v>630</v>
      </c>
      <c r="E87" s="1">
        <v>850</v>
      </c>
      <c r="F87" s="1">
        <f t="shared" si="6"/>
        <v>740</v>
      </c>
      <c r="G87" s="1">
        <f>ROUND(((5/324)*(B87*9.81*690^3)/(211.93*10^3*E4))/0.01,2)</f>
        <v>615.26</v>
      </c>
    </row>
    <row r="88" spans="1:7">
      <c r="A88" s="1"/>
      <c r="B88" s="1">
        <v>500</v>
      </c>
      <c r="C88" s="1">
        <v>787</v>
      </c>
      <c r="D88" s="1">
        <v>710</v>
      </c>
      <c r="E88" s="1">
        <v>930</v>
      </c>
      <c r="F88" s="1">
        <f t="shared" si="6"/>
        <v>820</v>
      </c>
      <c r="G88" s="1">
        <f>ROUND(((5/324)*(B88*9.81*690^3)/(211.93*10^3*E4))/0.01,2)</f>
        <v>683.62</v>
      </c>
    </row>
    <row r="89" spans="1:7">
      <c r="A89" s="1"/>
      <c r="B89" s="1">
        <v>550</v>
      </c>
      <c r="C89" s="1">
        <v>870</v>
      </c>
      <c r="D89" s="1">
        <v>840</v>
      </c>
      <c r="E89" s="1">
        <v>970</v>
      </c>
      <c r="F89" s="1">
        <f t="shared" si="6"/>
        <v>905</v>
      </c>
      <c r="G89" s="1">
        <f>ROUND(((5/324)*(B89*9.81*690^3)/(211.93*10^3*E4))/0.01,2)</f>
        <v>751.98</v>
      </c>
    </row>
    <row r="90" spans="1:7">
      <c r="A90" s="1"/>
      <c r="B90" s="1">
        <v>600</v>
      </c>
      <c r="C90" s="1">
        <v>952</v>
      </c>
      <c r="D90" s="1">
        <v>960</v>
      </c>
      <c r="E90" s="1">
        <v>1020</v>
      </c>
      <c r="F90" s="1">
        <f t="shared" si="6"/>
        <v>990</v>
      </c>
      <c r="G90" s="1">
        <f>ROUND(((5/324)*(B90*9.81*690^3)/(211.93*10^3*E4))/0.01,2)</f>
        <v>820.34</v>
      </c>
    </row>
    <row r="91" spans="1:7">
      <c r="A91" s="1"/>
      <c r="B91" s="1">
        <v>620</v>
      </c>
      <c r="C91" s="1">
        <v>988</v>
      </c>
      <c r="D91" s="1">
        <v>990</v>
      </c>
      <c r="E91" s="1">
        <v>1065</v>
      </c>
      <c r="F91" s="1">
        <f t="shared" si="6"/>
        <v>1027.5</v>
      </c>
      <c r="G91" s="1">
        <f>ROUND(((5/324)*(B91*9.81*690^3)/(211.93*10^3*E4))/0.01,2)</f>
        <v>847.69</v>
      </c>
    </row>
    <row r="92" spans="1:7">
      <c r="A92" s="1"/>
      <c r="B92" s="1">
        <v>640</v>
      </c>
      <c r="C92" s="1">
        <v>1045</v>
      </c>
      <c r="D92" s="1">
        <v>1001</v>
      </c>
      <c r="E92" s="1">
        <v>1111</v>
      </c>
      <c r="F92" s="1">
        <f t="shared" si="6"/>
        <v>1056</v>
      </c>
      <c r="G92" s="1">
        <f>ROUND(((5/324)*(B92*9.81*690^3)/(211.93*10^3*E4))/0.01,2)</f>
        <v>875.03</v>
      </c>
    </row>
    <row r="93" spans="1:7">
      <c r="A93" s="1"/>
      <c r="B93" s="1">
        <v>660</v>
      </c>
      <c r="C93" s="1">
        <v>1108</v>
      </c>
      <c r="D93" s="1">
        <v>1015</v>
      </c>
      <c r="E93" s="1">
        <v>1165</v>
      </c>
      <c r="F93" s="1">
        <f t="shared" si="6"/>
        <v>1090</v>
      </c>
      <c r="G93" s="1">
        <f>ROUND(((5/324)*(B93*9.81*690^3)/(211.93*10^3*E4))/0.01,2)</f>
        <v>902.38</v>
      </c>
    </row>
    <row r="94" spans="1:7">
      <c r="A94" s="1"/>
      <c r="B94" s="1">
        <v>680</v>
      </c>
      <c r="C94" s="1">
        <v>1186</v>
      </c>
      <c r="D94" s="1">
        <v>1060</v>
      </c>
      <c r="E94" s="1">
        <v>1185</v>
      </c>
      <c r="F94" s="1">
        <f>(D94+E94)/2</f>
        <v>1122.5</v>
      </c>
      <c r="G94" s="1">
        <f>ROUND(((5/324)*(B94*9.81*690^3)/(211.93*10^3*E4))/0.01,2)</f>
        <v>929.72</v>
      </c>
    </row>
    <row r="95" spans="1:7">
      <c r="A95" s="1"/>
      <c r="B95" s="1">
        <v>700</v>
      </c>
      <c r="C95" s="1">
        <v>1245</v>
      </c>
      <c r="D95" s="1">
        <v>1110</v>
      </c>
      <c r="E95" s="1">
        <v>1196</v>
      </c>
      <c r="F95" s="1">
        <f>(D95+E95)/2</f>
        <v>1153</v>
      </c>
      <c r="G95" s="1">
        <f>ROUND(((5/324)*(B95*9.81*690^3)/(211.93*10^3*E4))/0.01,2)</f>
        <v>957.07</v>
      </c>
    </row>
    <row r="96" spans="1:7">
      <c r="A96" s="1"/>
      <c r="B96" s="2">
        <v>720</v>
      </c>
      <c r="C96" s="1">
        <v>1302</v>
      </c>
      <c r="D96" s="1">
        <v>1178</v>
      </c>
      <c r="E96" s="1">
        <v>1200</v>
      </c>
      <c r="F96" s="1">
        <f>(D96+E96)/2</f>
        <v>1189</v>
      </c>
      <c r="G96" s="1">
        <f>ROUND(((5/324)*(B96*9.81*690^3)/(211.93*10^3*E4))/0.01,2)</f>
        <v>984.41</v>
      </c>
    </row>
    <row r="101" spans="1:7" ht="5.25" customHeight="1"/>
    <row r="102" spans="1:7" ht="17.25">
      <c r="A102" s="23" t="s">
        <v>22</v>
      </c>
      <c r="B102" s="23" t="s">
        <v>1</v>
      </c>
      <c r="C102" s="12" t="s">
        <v>0</v>
      </c>
      <c r="D102" s="11" t="s">
        <v>2</v>
      </c>
      <c r="E102" s="11"/>
      <c r="F102" s="11"/>
      <c r="G102" s="21" t="s">
        <v>18</v>
      </c>
    </row>
    <row r="103" spans="1:7" ht="60" customHeight="1">
      <c r="A103" s="23"/>
      <c r="B103" s="23"/>
      <c r="C103" s="13"/>
      <c r="D103" s="7" t="s">
        <v>3</v>
      </c>
      <c r="E103" s="7" t="s">
        <v>4</v>
      </c>
      <c r="F103" s="7" t="s">
        <v>5</v>
      </c>
      <c r="G103" s="22"/>
    </row>
    <row r="104" spans="1:7">
      <c r="A104" s="1"/>
      <c r="B104" s="1">
        <v>0</v>
      </c>
      <c r="C104">
        <v>0</v>
      </c>
      <c r="D104" s="1">
        <v>0</v>
      </c>
      <c r="E104" s="1">
        <v>0</v>
      </c>
      <c r="F104" s="1">
        <f>(D104+E104)/2</f>
        <v>0</v>
      </c>
      <c r="G104" s="1">
        <v>0</v>
      </c>
    </row>
    <row r="105" spans="1:7">
      <c r="A105" s="1"/>
      <c r="B105" s="1">
        <v>50</v>
      </c>
      <c r="C105" s="1">
        <v>85</v>
      </c>
      <c r="D105" s="1">
        <v>80</v>
      </c>
      <c r="E105" s="1">
        <v>78</v>
      </c>
      <c r="F105" s="1">
        <f t="shared" ref="F105:F121" si="7">(D105+E105)/2</f>
        <v>79</v>
      </c>
      <c r="G105" s="1">
        <f>ROUND(((5/324)*(B105*9.81*690^3)/(210.59*10^3*F4))/0.01,2)</f>
        <v>65.19</v>
      </c>
    </row>
    <row r="106" spans="1:7">
      <c r="A106" s="1"/>
      <c r="B106" s="1">
        <v>100</v>
      </c>
      <c r="C106" s="1">
        <v>161</v>
      </c>
      <c r="D106" s="1">
        <v>145</v>
      </c>
      <c r="E106" s="1">
        <v>170</v>
      </c>
      <c r="F106" s="1">
        <f t="shared" si="7"/>
        <v>157.5</v>
      </c>
      <c r="G106" s="1">
        <f>ROUND(((5/324)*(B106*9.81*690^3)/(210.59*10^3*F4))/0.01,2)</f>
        <v>130.37</v>
      </c>
    </row>
    <row r="107" spans="1:7">
      <c r="A107" s="1"/>
      <c r="B107" s="1">
        <v>150</v>
      </c>
      <c r="C107" s="1">
        <v>238</v>
      </c>
      <c r="D107" s="1">
        <v>235</v>
      </c>
      <c r="E107" s="1">
        <v>245</v>
      </c>
      <c r="F107" s="1">
        <f t="shared" si="7"/>
        <v>240</v>
      </c>
      <c r="G107" s="1">
        <f>ROUND(((5/324)*(B107*9.81*690^3)/(210.59*10^3*F4))/0.01,2)</f>
        <v>195.56</v>
      </c>
    </row>
    <row r="108" spans="1:7">
      <c r="A108" s="1"/>
      <c r="B108" s="1">
        <v>200</v>
      </c>
      <c r="C108" s="1">
        <v>315</v>
      </c>
      <c r="D108" s="1">
        <v>305</v>
      </c>
      <c r="E108" s="1">
        <v>350</v>
      </c>
      <c r="F108" s="1">
        <f t="shared" si="7"/>
        <v>327.5</v>
      </c>
      <c r="G108" s="1">
        <f>ROUND(((5/324)*(B108*9.81*690^3)/(210.59*10^3*F4))/0.01,2)</f>
        <v>260.75</v>
      </c>
    </row>
    <row r="109" spans="1:7">
      <c r="A109" s="1"/>
      <c r="B109" s="1">
        <v>250</v>
      </c>
      <c r="C109" s="1">
        <v>392</v>
      </c>
      <c r="D109" s="1">
        <v>410</v>
      </c>
      <c r="E109" s="1">
        <v>410</v>
      </c>
      <c r="F109" s="1">
        <f t="shared" si="7"/>
        <v>410</v>
      </c>
      <c r="G109" s="1">
        <f>ROUND(((5/324)*(B109*9.81*690^3)/(210.59*10^3*F4))/0.01,2)</f>
        <v>325.93</v>
      </c>
    </row>
    <row r="110" spans="1:7">
      <c r="A110" s="1"/>
      <c r="B110" s="1">
        <v>300</v>
      </c>
      <c r="C110" s="1">
        <v>469</v>
      </c>
      <c r="D110" s="1">
        <v>490</v>
      </c>
      <c r="E110" s="1">
        <v>480</v>
      </c>
      <c r="F110" s="1">
        <f t="shared" si="7"/>
        <v>485</v>
      </c>
      <c r="G110" s="1">
        <f>ROUND(((5/324)*(B110*9.81*690^3)/(210.59*10^3*F4))/0.01,2)</f>
        <v>391.12</v>
      </c>
    </row>
    <row r="111" spans="1:7">
      <c r="A111" s="1"/>
      <c r="B111" s="1">
        <v>350</v>
      </c>
      <c r="C111" s="1">
        <v>546</v>
      </c>
      <c r="D111" s="1">
        <v>590</v>
      </c>
      <c r="E111" s="1">
        <v>544</v>
      </c>
      <c r="F111" s="1">
        <f t="shared" si="7"/>
        <v>567</v>
      </c>
      <c r="G111" s="1">
        <f>ROUND(((5/324)*(B111*9.81*690^3)/(210.59*10^3*F4))/0.01,2)</f>
        <v>456.3</v>
      </c>
    </row>
    <row r="112" spans="1:7">
      <c r="A112" s="1"/>
      <c r="B112" s="1">
        <v>400</v>
      </c>
      <c r="C112" s="1">
        <v>623</v>
      </c>
      <c r="D112" s="1">
        <v>660</v>
      </c>
      <c r="E112" s="1">
        <v>640</v>
      </c>
      <c r="F112" s="1">
        <f t="shared" si="7"/>
        <v>650</v>
      </c>
      <c r="G112" s="1">
        <f>ROUND(((5/324)*(B112*9.81*690^3)/(210.59*10^3*F4))/0.01,2)</f>
        <v>521.49</v>
      </c>
    </row>
    <row r="113" spans="1:7">
      <c r="A113" s="1"/>
      <c r="B113" s="1">
        <v>450</v>
      </c>
      <c r="C113" s="1">
        <v>700</v>
      </c>
      <c r="D113" s="1">
        <v>760</v>
      </c>
      <c r="E113" s="1">
        <v>700</v>
      </c>
      <c r="F113" s="1">
        <f t="shared" si="7"/>
        <v>730</v>
      </c>
      <c r="G113" s="1">
        <f>ROUND(((5/324)*(B113*9.81*690^3)/(210.59*10^3*F4))/0.01,2)</f>
        <v>586.67999999999995</v>
      </c>
    </row>
    <row r="114" spans="1:7">
      <c r="A114" s="1"/>
      <c r="B114" s="1">
        <v>500</v>
      </c>
      <c r="C114" s="1">
        <v>777</v>
      </c>
      <c r="D114" s="1">
        <v>830</v>
      </c>
      <c r="E114" s="1">
        <v>790</v>
      </c>
      <c r="F114" s="1">
        <f t="shared" si="7"/>
        <v>810</v>
      </c>
      <c r="G114" s="1">
        <f>ROUND(((5/324)*(B114*9.81*690^3)/(210.59*10^3*F4))/0.01,2)</f>
        <v>651.86</v>
      </c>
    </row>
    <row r="115" spans="1:7">
      <c r="A115" s="1"/>
      <c r="B115" s="1">
        <v>550</v>
      </c>
      <c r="C115" s="1">
        <v>854</v>
      </c>
      <c r="D115" s="1">
        <v>900</v>
      </c>
      <c r="E115" s="1">
        <v>885</v>
      </c>
      <c r="F115" s="1">
        <f t="shared" si="7"/>
        <v>892.5</v>
      </c>
      <c r="G115" s="1">
        <f>ROUND(((5/324)*(B115*9.81*690^3)/(210.59*10^3*F4))/0.01,2)</f>
        <v>717.05</v>
      </c>
    </row>
    <row r="116" spans="1:7">
      <c r="A116" s="1"/>
      <c r="B116" s="1">
        <v>600</v>
      </c>
      <c r="C116" s="1">
        <v>931</v>
      </c>
      <c r="D116" s="4">
        <v>960</v>
      </c>
      <c r="E116" s="1">
        <v>985</v>
      </c>
      <c r="F116" s="1">
        <f t="shared" si="7"/>
        <v>972.5</v>
      </c>
      <c r="G116" s="1">
        <f>ROUND(((5/324)*(B116*9.81*690^3)/(210.59*10^3*F4))/0.01,2)</f>
        <v>782.24</v>
      </c>
    </row>
    <row r="117" spans="1:7">
      <c r="A117" s="1"/>
      <c r="B117" s="1">
        <v>650</v>
      </c>
      <c r="C117" s="1">
        <v>1008</v>
      </c>
      <c r="D117" s="1">
        <v>990</v>
      </c>
      <c r="E117" s="1">
        <v>1110</v>
      </c>
      <c r="F117" s="1">
        <f t="shared" si="7"/>
        <v>1050</v>
      </c>
      <c r="G117" s="1">
        <f>ROUND(((5/324)*(B117*9.81*690^3)/(210.59*10^3*F4))/0.01,2)</f>
        <v>847.42</v>
      </c>
    </row>
    <row r="118" spans="1:7">
      <c r="A118" s="1"/>
      <c r="B118" s="1">
        <v>660</v>
      </c>
      <c r="C118" s="1">
        <v>1085</v>
      </c>
      <c r="D118" s="1">
        <v>1000</v>
      </c>
      <c r="E118" s="1">
        <v>1135</v>
      </c>
      <c r="F118" s="1">
        <f t="shared" si="7"/>
        <v>1067.5</v>
      </c>
      <c r="G118" s="1">
        <f>ROUND(((5/324)*(B118*9.81*690^3)/(210.59*10^3*F4))/0.01,2)</f>
        <v>860.46</v>
      </c>
    </row>
    <row r="119" spans="1:7">
      <c r="A119" s="1"/>
      <c r="B119" s="1">
        <v>670</v>
      </c>
      <c r="C119" s="1">
        <v>1162</v>
      </c>
      <c r="D119" s="1">
        <v>1066</v>
      </c>
      <c r="E119" s="1">
        <v>1101</v>
      </c>
      <c r="F119" s="1">
        <f t="shared" si="7"/>
        <v>1083.5</v>
      </c>
      <c r="G119" s="1">
        <f>ROUND(((5/324)*(B119*9.81*690^3)/(210.59*10^3*F4))/0.01,2)</f>
        <v>873.5</v>
      </c>
    </row>
    <row r="120" spans="1:7">
      <c r="A120" s="1"/>
      <c r="B120" s="1">
        <v>680</v>
      </c>
      <c r="C120" s="1">
        <v>1239</v>
      </c>
      <c r="D120" s="1">
        <v>1097</v>
      </c>
      <c r="E120" s="1">
        <v>1112</v>
      </c>
      <c r="F120" s="1">
        <f t="shared" si="7"/>
        <v>1104.5</v>
      </c>
      <c r="G120" s="1">
        <f>ROUND(((5/324)*(B120*9.81*690^3)/(210.59*10^3*F4))/0.01,2)</f>
        <v>886.53</v>
      </c>
    </row>
    <row r="121" spans="1:7">
      <c r="A121" s="1"/>
      <c r="B121" s="1">
        <v>690</v>
      </c>
      <c r="C121" s="1">
        <v>1316</v>
      </c>
      <c r="D121" s="1">
        <v>1114</v>
      </c>
      <c r="E121" s="1">
        <v>1124</v>
      </c>
      <c r="F121" s="1">
        <f t="shared" si="7"/>
        <v>1119</v>
      </c>
      <c r="G121" s="1">
        <f>ROUND(((5/324)*(B121*9.81*690^3)/(210.59*10^3*F4))/0.01,2)</f>
        <v>899.57</v>
      </c>
    </row>
    <row r="122" spans="1:7">
      <c r="A122" s="3"/>
      <c r="B122" s="8"/>
      <c r="C122" s="3"/>
      <c r="D122" s="3"/>
      <c r="E122" s="3"/>
      <c r="F122" s="3"/>
      <c r="G122" s="3"/>
    </row>
    <row r="126" spans="1:7" ht="17.25">
      <c r="A126" s="11" t="s">
        <v>19</v>
      </c>
      <c r="B126" s="11" t="s">
        <v>1</v>
      </c>
      <c r="C126" s="12" t="s">
        <v>0</v>
      </c>
      <c r="D126" s="11" t="s">
        <v>2</v>
      </c>
      <c r="E126" s="11"/>
      <c r="F126" s="11"/>
      <c r="G126" s="12" t="s">
        <v>18</v>
      </c>
    </row>
    <row r="127" spans="1:7" ht="49.5" customHeight="1">
      <c r="A127" s="11"/>
      <c r="B127" s="11"/>
      <c r="C127" s="13"/>
      <c r="D127" s="6" t="s">
        <v>3</v>
      </c>
      <c r="E127" s="6" t="s">
        <v>4</v>
      </c>
      <c r="F127" s="6" t="s">
        <v>5</v>
      </c>
      <c r="G127" s="13"/>
    </row>
    <row r="128" spans="1:7">
      <c r="A128" s="1"/>
      <c r="B128" s="1">
        <v>0</v>
      </c>
      <c r="C128" s="1">
        <v>0</v>
      </c>
      <c r="D128" s="1">
        <v>0</v>
      </c>
      <c r="E128" s="1">
        <v>0</v>
      </c>
      <c r="F128" s="1">
        <f>(D128+E128)/2</f>
        <v>0</v>
      </c>
      <c r="G128" s="1">
        <v>0</v>
      </c>
    </row>
    <row r="129" spans="1:7">
      <c r="A129" s="1"/>
      <c r="B129" s="1">
        <v>50</v>
      </c>
      <c r="C129" s="1">
        <v>90</v>
      </c>
      <c r="D129" s="1">
        <v>67</v>
      </c>
      <c r="E129" s="1">
        <v>72</v>
      </c>
      <c r="F129" s="1">
        <f t="shared" ref="F129:F143" si="8">(D129+E129)/2</f>
        <v>69.5</v>
      </c>
      <c r="G129" s="1">
        <f>ROUND(((5/324)*(B129*9.81*690^3)/(209.36*10^3*G4))/0.01,2)</f>
        <v>70.819999999999993</v>
      </c>
    </row>
    <row r="130" spans="1:7">
      <c r="A130" s="1"/>
      <c r="B130" s="1">
        <v>100</v>
      </c>
      <c r="C130" s="1">
        <v>182</v>
      </c>
      <c r="D130" s="1">
        <v>140</v>
      </c>
      <c r="E130" s="1">
        <v>160</v>
      </c>
      <c r="F130" s="1">
        <f t="shared" si="8"/>
        <v>150</v>
      </c>
      <c r="G130" s="1">
        <f>ROUND(((5/324)*(B130*9.81*690^3)/(209.36*10^3*G4))/0.01,2)</f>
        <v>141.63999999999999</v>
      </c>
    </row>
    <row r="131" spans="1:7">
      <c r="A131" s="1"/>
      <c r="B131" s="1">
        <v>150</v>
      </c>
      <c r="C131" s="1">
        <v>271</v>
      </c>
      <c r="D131" s="1">
        <v>213</v>
      </c>
      <c r="E131" s="1">
        <v>240</v>
      </c>
      <c r="F131" s="1">
        <f t="shared" si="8"/>
        <v>226.5</v>
      </c>
      <c r="G131" s="1">
        <f>ROUND(((5/324)*(B131*9.81*690^3)/(209.36*10^3*G4))/0.01,2)</f>
        <v>212.45</v>
      </c>
    </row>
    <row r="132" spans="1:7">
      <c r="A132" s="1"/>
      <c r="B132" s="1">
        <v>200</v>
      </c>
      <c r="C132" s="1">
        <v>360</v>
      </c>
      <c r="D132" s="1">
        <v>286</v>
      </c>
      <c r="E132" s="1">
        <v>328</v>
      </c>
      <c r="F132" s="1">
        <f t="shared" si="8"/>
        <v>307</v>
      </c>
      <c r="G132" s="1">
        <f>ROUND(((5/324)*(B132*9.81*690^3)/(209.36*10^3*G4))/0.01,2)</f>
        <v>283.27</v>
      </c>
    </row>
    <row r="133" spans="1:7">
      <c r="A133" s="1"/>
      <c r="B133" s="1">
        <v>250</v>
      </c>
      <c r="C133" s="1">
        <v>449</v>
      </c>
      <c r="D133" s="1">
        <v>368</v>
      </c>
      <c r="E133" s="1">
        <v>400</v>
      </c>
      <c r="F133" s="1">
        <f t="shared" si="8"/>
        <v>384</v>
      </c>
      <c r="G133" s="1">
        <f>ROUND(((5/324)*(B133*9.81*690^3)/(209.36*10^3*G4))/0.01,2)</f>
        <v>354.09</v>
      </c>
    </row>
    <row r="134" spans="1:7">
      <c r="A134" s="1"/>
      <c r="B134" s="1">
        <v>300</v>
      </c>
      <c r="C134" s="1">
        <v>532</v>
      </c>
      <c r="D134" s="1">
        <v>460</v>
      </c>
      <c r="E134" s="1">
        <v>460</v>
      </c>
      <c r="F134" s="1">
        <f t="shared" si="8"/>
        <v>460</v>
      </c>
      <c r="G134" s="1">
        <f>ROUND(((5/324)*(B134*9.81*690^3)/(209.36*10^3*G4))/0.01,2)</f>
        <v>424.91</v>
      </c>
    </row>
    <row r="135" spans="1:7">
      <c r="A135" s="1"/>
      <c r="B135" s="1">
        <v>350</v>
      </c>
      <c r="C135" s="1">
        <v>616</v>
      </c>
      <c r="D135" s="1">
        <v>519</v>
      </c>
      <c r="E135" s="1">
        <v>545</v>
      </c>
      <c r="F135" s="1">
        <f t="shared" si="8"/>
        <v>532</v>
      </c>
      <c r="G135" s="1">
        <f>ROUND(((5/324)*(B135*9.81*690^3)/(209.36*10^3*G4))/0.01,2)</f>
        <v>495.73</v>
      </c>
    </row>
    <row r="136" spans="1:7">
      <c r="A136" s="1"/>
      <c r="B136" s="1">
        <v>400</v>
      </c>
      <c r="C136" s="1">
        <v>701</v>
      </c>
      <c r="D136" s="1">
        <v>590</v>
      </c>
      <c r="E136" s="1">
        <v>640</v>
      </c>
      <c r="F136" s="1">
        <f t="shared" si="8"/>
        <v>615</v>
      </c>
      <c r="G136" s="1">
        <f>ROUND(((5/324)*(B136*9.81*690^3)/(209.36*10^3*G4))/0.01,2)</f>
        <v>566.54</v>
      </c>
    </row>
    <row r="137" spans="1:7">
      <c r="A137" s="1"/>
      <c r="B137" s="1">
        <v>450</v>
      </c>
      <c r="C137" s="1">
        <v>775</v>
      </c>
      <c r="D137" s="1">
        <v>669</v>
      </c>
      <c r="E137" s="1">
        <v>720</v>
      </c>
      <c r="F137" s="1">
        <f t="shared" si="8"/>
        <v>694.5</v>
      </c>
      <c r="G137" s="1">
        <f>ROUND(((5/324)*(B137*9.81*690^3)/(209.36*10^3*G4))/0.01,2)</f>
        <v>637.36</v>
      </c>
    </row>
    <row r="138" spans="1:7">
      <c r="A138" s="1"/>
      <c r="B138" s="1">
        <v>500</v>
      </c>
      <c r="C138" s="1">
        <v>855</v>
      </c>
      <c r="D138" s="1">
        <v>780</v>
      </c>
      <c r="E138" s="1">
        <v>770</v>
      </c>
      <c r="F138" s="1">
        <f t="shared" si="8"/>
        <v>775</v>
      </c>
      <c r="G138" s="1">
        <f>ROUND(((5/324)*(B138*9.81*690^3)/(209.36*10^3*G4))/0.01,2)</f>
        <v>708.18</v>
      </c>
    </row>
    <row r="139" spans="1:7">
      <c r="A139" s="1"/>
      <c r="B139" s="1">
        <v>550</v>
      </c>
      <c r="C139" s="1">
        <v>945</v>
      </c>
      <c r="D139" s="1">
        <v>825</v>
      </c>
      <c r="E139" s="1">
        <v>870</v>
      </c>
      <c r="F139" s="1">
        <f t="shared" si="8"/>
        <v>847.5</v>
      </c>
      <c r="G139" s="1">
        <f>ROUND(((5/324)*(B139*9.81*690^3)/(209.36*10^3*G4))/0.01,2)</f>
        <v>779</v>
      </c>
    </row>
    <row r="140" spans="1:7">
      <c r="A140" s="1"/>
      <c r="B140" s="1">
        <v>600</v>
      </c>
      <c r="C140" s="1">
        <v>1035</v>
      </c>
      <c r="D140" s="1">
        <v>920</v>
      </c>
      <c r="E140" s="1">
        <v>930</v>
      </c>
      <c r="F140" s="1">
        <f t="shared" si="8"/>
        <v>925</v>
      </c>
      <c r="G140" s="1">
        <f>ROUND(((5/324)*(B140*9.81*690^3)/(209.36*10^3*G4))/0.01,2)</f>
        <v>849.81</v>
      </c>
    </row>
    <row r="141" spans="1:7">
      <c r="A141" s="1"/>
      <c r="B141" s="1">
        <v>650</v>
      </c>
      <c r="C141" s="1">
        <v>1136</v>
      </c>
      <c r="D141" s="1">
        <v>990</v>
      </c>
      <c r="E141" s="1">
        <v>1009</v>
      </c>
      <c r="F141" s="1">
        <f t="shared" si="8"/>
        <v>999.5</v>
      </c>
      <c r="G141" s="1">
        <f>ROUND(((5/324)*(B141*9.81*690^3)/(209.36*10^3*G4))/0.01,2)</f>
        <v>920.63</v>
      </c>
    </row>
    <row r="142" spans="1:7">
      <c r="A142" s="1"/>
      <c r="B142" s="1">
        <v>670</v>
      </c>
      <c r="C142" s="1">
        <v>1225</v>
      </c>
      <c r="D142" s="1">
        <v>1054</v>
      </c>
      <c r="E142" s="1">
        <v>1022</v>
      </c>
      <c r="F142" s="1">
        <f t="shared" si="8"/>
        <v>1038</v>
      </c>
      <c r="G142" s="1">
        <f>ROUND(((5/324)*(B142*9.81*690^3)/(209.36*10^3*G4))/0.01,2)</f>
        <v>948.96</v>
      </c>
    </row>
    <row r="143" spans="1:7">
      <c r="A143" s="1"/>
      <c r="B143" s="1">
        <v>690</v>
      </c>
      <c r="C143" s="1">
        <v>1329</v>
      </c>
      <c r="D143" s="1">
        <v>1070</v>
      </c>
      <c r="E143" s="1">
        <v>1066</v>
      </c>
      <c r="F143" s="1">
        <f t="shared" si="8"/>
        <v>1068</v>
      </c>
      <c r="G143" s="1">
        <f>ROUND(((5/324)*(B143*9.81*690^3)/(209.36*10^3*G4))/0.01,2)</f>
        <v>977.29</v>
      </c>
    </row>
    <row r="144" spans="1:7">
      <c r="A144" s="1"/>
      <c r="B144" s="1">
        <v>710</v>
      </c>
      <c r="C144" s="1">
        <v>1418</v>
      </c>
      <c r="D144" s="1">
        <v>1100</v>
      </c>
      <c r="E144" s="1">
        <v>1098</v>
      </c>
      <c r="F144" s="1">
        <f>(D144+E144)/2</f>
        <v>1099</v>
      </c>
      <c r="G144" s="1">
        <f>ROUND(((5/324)*(B144*9.81*690^3)/(209.36*10^3*G4))/0.01,2)</f>
        <v>1005.61</v>
      </c>
    </row>
    <row r="145" spans="1:7">
      <c r="A145" s="1"/>
      <c r="B145" s="1">
        <v>730</v>
      </c>
      <c r="C145" s="1">
        <v>1507</v>
      </c>
      <c r="D145" s="1">
        <v>1124</v>
      </c>
      <c r="E145" s="1">
        <v>1137</v>
      </c>
      <c r="F145" s="1">
        <f>(D145+E145)/2</f>
        <v>1130.5</v>
      </c>
      <c r="G145" s="1">
        <f>ROUND(((5/324)*(B145*9.81*690^3)/(209.36*10^3*G4))/0.01,2)</f>
        <v>1033.94</v>
      </c>
    </row>
    <row r="146" spans="1:7">
      <c r="A146" s="1"/>
      <c r="B146" s="2"/>
      <c r="C146" s="1"/>
      <c r="D146" s="1"/>
      <c r="E146" s="1"/>
      <c r="F146" s="1"/>
      <c r="G146" s="1"/>
    </row>
    <row r="152" spans="1:7" ht="17.25">
      <c r="A152" s="23" t="s">
        <v>20</v>
      </c>
      <c r="B152" s="23" t="s">
        <v>1</v>
      </c>
      <c r="C152" s="12" t="s">
        <v>0</v>
      </c>
      <c r="D152" s="11" t="s">
        <v>2</v>
      </c>
      <c r="E152" s="11"/>
      <c r="F152" s="11"/>
      <c r="G152" s="12" t="s">
        <v>18</v>
      </c>
    </row>
    <row r="153" spans="1:7" ht="45.75" customHeight="1">
      <c r="A153" s="23"/>
      <c r="B153" s="23"/>
      <c r="C153" s="13"/>
      <c r="D153" s="9" t="s">
        <v>3</v>
      </c>
      <c r="E153" s="9" t="s">
        <v>4</v>
      </c>
      <c r="F153" s="9" t="s">
        <v>5</v>
      </c>
      <c r="G153" s="13"/>
    </row>
    <row r="154" spans="1:7">
      <c r="A154" s="1"/>
      <c r="B154" s="1">
        <v>0</v>
      </c>
      <c r="C154" s="1">
        <v>0</v>
      </c>
      <c r="D154" s="1">
        <v>0</v>
      </c>
      <c r="E154" s="1">
        <v>0</v>
      </c>
      <c r="F154" s="1">
        <f>(D154+E154)/2</f>
        <v>0</v>
      </c>
      <c r="G154" s="1">
        <v>0</v>
      </c>
    </row>
    <row r="155" spans="1:7">
      <c r="A155" s="1"/>
      <c r="B155" s="1">
        <v>50</v>
      </c>
      <c r="C155" s="1">
        <v>72</v>
      </c>
      <c r="D155" s="1">
        <v>65</v>
      </c>
      <c r="E155" s="1">
        <v>64</v>
      </c>
      <c r="F155" s="1">
        <f t="shared" ref="F155:F169" si="9">(D155+E155)/2</f>
        <v>64.5</v>
      </c>
      <c r="G155" s="1">
        <f>ROUND(((5/324)*(B155*9.81*690^3)/(211.29*10^3*H4))/0.01,2)</f>
        <v>66.680000000000007</v>
      </c>
    </row>
    <row r="156" spans="1:7">
      <c r="A156" s="1"/>
      <c r="B156" s="1">
        <v>100</v>
      </c>
      <c r="C156" s="1">
        <v>150</v>
      </c>
      <c r="D156" s="1">
        <v>130</v>
      </c>
      <c r="E156" s="1">
        <v>138</v>
      </c>
      <c r="F156" s="1">
        <f t="shared" si="9"/>
        <v>134</v>
      </c>
      <c r="G156" s="1">
        <f>ROUND(((5/324)*(B156*9.81*690^3)/(211.29*10^3*H4))/0.01,2)</f>
        <v>133.37</v>
      </c>
    </row>
    <row r="157" spans="1:7">
      <c r="A157" s="1"/>
      <c r="B157" s="1">
        <v>150</v>
      </c>
      <c r="C157" s="1">
        <v>224</v>
      </c>
      <c r="D157" s="1">
        <v>195</v>
      </c>
      <c r="E157" s="1">
        <v>215</v>
      </c>
      <c r="F157" s="1">
        <f t="shared" si="9"/>
        <v>205</v>
      </c>
      <c r="G157" s="1">
        <f>ROUND(((5/324)*(B157*9.81*690^3)/(211.29*10^3*H4))/0.01,2)</f>
        <v>200.05</v>
      </c>
    </row>
    <row r="158" spans="1:7">
      <c r="A158" s="1"/>
      <c r="B158" s="1">
        <v>200</v>
      </c>
      <c r="C158" s="1">
        <v>307</v>
      </c>
      <c r="D158" s="1">
        <v>270</v>
      </c>
      <c r="E158" s="1">
        <v>280</v>
      </c>
      <c r="F158" s="1">
        <f t="shared" si="9"/>
        <v>275</v>
      </c>
      <c r="G158" s="1">
        <f>ROUND(((5/324)*(B158*9.81*690^3)/(211.29*10^3*H4))/0.01,2)</f>
        <v>266.74</v>
      </c>
    </row>
    <row r="159" spans="1:7">
      <c r="A159" s="1"/>
      <c r="B159" s="1">
        <v>250</v>
      </c>
      <c r="C159" s="1">
        <v>394</v>
      </c>
      <c r="D159" s="1">
        <v>350</v>
      </c>
      <c r="E159" s="1">
        <v>345</v>
      </c>
      <c r="F159" s="1">
        <f t="shared" si="9"/>
        <v>347.5</v>
      </c>
      <c r="G159" s="1">
        <f>ROUND(((5/324)*(B159*9.81*690^3)/(211.29*10^3*H4))/0.01,2)</f>
        <v>333.42</v>
      </c>
    </row>
    <row r="160" spans="1:7">
      <c r="A160" s="1"/>
      <c r="B160" s="1">
        <v>300</v>
      </c>
      <c r="C160" s="1">
        <v>478</v>
      </c>
      <c r="D160" s="1">
        <v>425</v>
      </c>
      <c r="E160" s="1">
        <v>409</v>
      </c>
      <c r="F160" s="1">
        <f t="shared" si="9"/>
        <v>417</v>
      </c>
      <c r="G160" s="1">
        <f>ROUND(((5/324)*(B160*9.81*690^3)/(211.29*10^3*H4))/0.01,2)</f>
        <v>400.11</v>
      </c>
    </row>
    <row r="161" spans="1:7">
      <c r="A161" s="1"/>
      <c r="B161" s="1">
        <v>350</v>
      </c>
      <c r="C161" s="1">
        <v>563</v>
      </c>
      <c r="D161" s="1">
        <v>505</v>
      </c>
      <c r="E161" s="1">
        <v>480</v>
      </c>
      <c r="F161" s="1">
        <f t="shared" si="9"/>
        <v>492.5</v>
      </c>
      <c r="G161" s="1">
        <f>ROUND(((5/324)*(B161*9.81*690^3)/(211.29*10^3*H4))/0.01,2)</f>
        <v>466.79</v>
      </c>
    </row>
    <row r="162" spans="1:7">
      <c r="A162" s="1"/>
      <c r="B162" s="1">
        <v>400</v>
      </c>
      <c r="C162" s="1">
        <v>639</v>
      </c>
      <c r="D162" s="1">
        <v>575</v>
      </c>
      <c r="E162" s="1">
        <v>550</v>
      </c>
      <c r="F162" s="1">
        <f t="shared" si="9"/>
        <v>562.5</v>
      </c>
      <c r="G162" s="1">
        <f>ROUND(((5/324)*(B162*9.81*690^3)/(211.29*10^3*H4))/0.01,2)</f>
        <v>533.48</v>
      </c>
    </row>
    <row r="163" spans="1:7">
      <c r="A163" s="1"/>
      <c r="B163" s="1">
        <v>450</v>
      </c>
      <c r="C163" s="1">
        <v>718</v>
      </c>
      <c r="D163" s="1">
        <v>645</v>
      </c>
      <c r="E163" s="1">
        <v>615</v>
      </c>
      <c r="F163" s="1">
        <f t="shared" si="9"/>
        <v>630</v>
      </c>
      <c r="G163" s="1">
        <f>ROUND(((5/324)*(B163*9.81*690^3)/(211.29*10^3*H4))/0.01,2)</f>
        <v>600.16</v>
      </c>
    </row>
    <row r="164" spans="1:7">
      <c r="A164" s="1"/>
      <c r="B164" s="1">
        <v>500</v>
      </c>
      <c r="C164" s="1">
        <v>812</v>
      </c>
      <c r="D164" s="1">
        <v>725</v>
      </c>
      <c r="E164" s="1">
        <v>690</v>
      </c>
      <c r="F164" s="1">
        <f t="shared" si="9"/>
        <v>707.5</v>
      </c>
      <c r="G164" s="1">
        <f>ROUND(((5/324)*(B164*9.81*690^3)/(211.29*10^3*H4))/0.01,2)</f>
        <v>666.85</v>
      </c>
    </row>
    <row r="165" spans="1:7">
      <c r="A165" s="1"/>
      <c r="B165" s="1">
        <v>550</v>
      </c>
      <c r="C165" s="1">
        <v>905</v>
      </c>
      <c r="D165" s="1">
        <v>810</v>
      </c>
      <c r="E165" s="1">
        <v>755</v>
      </c>
      <c r="F165" s="1">
        <f t="shared" si="9"/>
        <v>782.5</v>
      </c>
      <c r="G165" s="1">
        <f>ROUND(((5/324)*(B165*9.81*690^3)/(211.29*10^3*H4))/0.01,2)</f>
        <v>733.53</v>
      </c>
    </row>
    <row r="166" spans="1:7">
      <c r="A166" s="1"/>
      <c r="B166" s="1">
        <v>600</v>
      </c>
      <c r="C166" s="1">
        <v>1007</v>
      </c>
      <c r="D166" s="1">
        <v>840</v>
      </c>
      <c r="E166" s="1">
        <v>850</v>
      </c>
      <c r="F166" s="1">
        <f t="shared" si="9"/>
        <v>845</v>
      </c>
      <c r="G166" s="1">
        <f>ROUND(((5/324)*(B166*9.81*690^3)/(211.29*10^3*H4))/0.01,2)</f>
        <v>800.22</v>
      </c>
    </row>
    <row r="167" spans="1:7">
      <c r="A167" s="1"/>
      <c r="B167" s="1">
        <v>650</v>
      </c>
      <c r="C167" s="1">
        <v>1135</v>
      </c>
      <c r="D167" s="1">
        <v>900</v>
      </c>
      <c r="E167" s="1">
        <v>940</v>
      </c>
      <c r="F167" s="1">
        <f t="shared" si="9"/>
        <v>920</v>
      </c>
      <c r="G167" s="1">
        <f>ROUND(((5/324)*(B167*9.81*690^3)/(211.29*10^3*H4))/0.01,2)</f>
        <v>866.9</v>
      </c>
    </row>
    <row r="168" spans="1:7">
      <c r="A168" s="1"/>
      <c r="B168" s="1">
        <v>660</v>
      </c>
      <c r="C168" s="1">
        <v>1238</v>
      </c>
      <c r="D168" s="1">
        <v>910</v>
      </c>
      <c r="E168" s="1">
        <v>960</v>
      </c>
      <c r="F168" s="1">
        <f t="shared" si="9"/>
        <v>935</v>
      </c>
      <c r="G168" s="1">
        <f>ROUND(((5/324)*(B168*9.81*690^3)/(211.29*10^3*H4))/0.01,2)</f>
        <v>880.24</v>
      </c>
    </row>
    <row r="169" spans="1:7">
      <c r="A169" s="1"/>
      <c r="B169" s="1">
        <v>670</v>
      </c>
      <c r="C169" s="1">
        <v>1320</v>
      </c>
      <c r="D169" s="1">
        <v>940</v>
      </c>
      <c r="E169" s="1">
        <v>970</v>
      </c>
      <c r="F169" s="1">
        <f t="shared" si="9"/>
        <v>955</v>
      </c>
      <c r="G169" s="1">
        <f>ROUND(((5/324)*(B169*9.81*690^3)/(211.29*10^3*H4))/0.01,2)</f>
        <v>893.58</v>
      </c>
    </row>
    <row r="170" spans="1:7">
      <c r="A170" s="1"/>
      <c r="B170" s="1">
        <v>680</v>
      </c>
      <c r="C170" s="1">
        <v>1458</v>
      </c>
      <c r="D170" s="1">
        <v>952</v>
      </c>
      <c r="E170" s="1">
        <v>985</v>
      </c>
      <c r="F170" s="1">
        <f>(D170+E170)/2</f>
        <v>968.5</v>
      </c>
      <c r="G170" s="1">
        <f>ROUND(((5/324)*(B170*9.81*690^3)/(211.29*10^3*H4))/0.01,2)</f>
        <v>906.91</v>
      </c>
    </row>
    <row r="171" spans="1:7">
      <c r="A171" s="1"/>
      <c r="B171" s="1">
        <v>690</v>
      </c>
      <c r="C171" s="1">
        <v>1543</v>
      </c>
      <c r="D171" s="1">
        <v>967</v>
      </c>
      <c r="E171" s="1">
        <v>1004</v>
      </c>
      <c r="F171" s="1">
        <f>(D171+E171)/2</f>
        <v>985.5</v>
      </c>
      <c r="G171" s="1">
        <f>ROUND(((5/324)*(B171*9.81*690^3)/(211.29*10^3*H4))/0.01,2)</f>
        <v>920.25</v>
      </c>
    </row>
    <row r="172" spans="1:7">
      <c r="A172" s="1"/>
      <c r="B172" s="2">
        <v>700</v>
      </c>
      <c r="C172" s="1">
        <v>1625</v>
      </c>
      <c r="D172" s="1">
        <v>988</v>
      </c>
      <c r="E172" s="1">
        <v>1009</v>
      </c>
      <c r="F172" s="1">
        <f>(D172+E172)/2</f>
        <v>998.5</v>
      </c>
      <c r="G172" s="1">
        <f>ROUND(((5/324)*(B172*9.81*690^3)/(211.29*10^3*H4))/0.01,2)</f>
        <v>933.59</v>
      </c>
    </row>
    <row r="173" spans="1:7">
      <c r="A173" s="1"/>
      <c r="B173" s="2">
        <v>710</v>
      </c>
      <c r="C173" s="2">
        <v>1734</v>
      </c>
      <c r="D173" s="2">
        <v>1006</v>
      </c>
      <c r="E173" s="2">
        <v>1018</v>
      </c>
      <c r="F173" s="2">
        <f>(D173+E173)/2</f>
        <v>1012</v>
      </c>
      <c r="G173" s="1">
        <f>ROUND(((5/324)*(B173*9.81*690^3)/(211.29*10^3*H4))/0.01,2)</f>
        <v>946.93</v>
      </c>
    </row>
    <row r="174" spans="1:7">
      <c r="A174" s="10"/>
      <c r="B174" s="8"/>
      <c r="C174" s="8"/>
      <c r="D174" s="8"/>
      <c r="E174" s="8"/>
      <c r="F174" s="8"/>
      <c r="G174" s="3"/>
    </row>
    <row r="175" spans="1:7">
      <c r="B175" s="3"/>
      <c r="C175" s="3"/>
      <c r="D175" s="3"/>
      <c r="E175" s="3"/>
      <c r="F175" s="3"/>
      <c r="G175" s="3"/>
    </row>
    <row r="179" spans="1:7" ht="17.25">
      <c r="A179" s="19" t="s">
        <v>21</v>
      </c>
      <c r="B179" s="19" t="s">
        <v>1</v>
      </c>
      <c r="C179" s="12" t="s">
        <v>0</v>
      </c>
      <c r="D179" s="11" t="s">
        <v>2</v>
      </c>
      <c r="E179" s="11"/>
      <c r="F179" s="11"/>
      <c r="G179" s="12" t="s">
        <v>18</v>
      </c>
    </row>
    <row r="180" spans="1:7" ht="57.75" customHeight="1">
      <c r="A180" s="20"/>
      <c r="B180" s="20"/>
      <c r="C180" s="13"/>
      <c r="D180" s="6" t="s">
        <v>3</v>
      </c>
      <c r="E180" s="6" t="s">
        <v>4</v>
      </c>
      <c r="F180" s="6" t="s">
        <v>5</v>
      </c>
      <c r="G180" s="13"/>
    </row>
    <row r="181" spans="1:7">
      <c r="A181" s="1"/>
      <c r="B181" s="1">
        <v>0</v>
      </c>
      <c r="C181" s="1">
        <v>0</v>
      </c>
      <c r="D181" s="1">
        <v>0</v>
      </c>
      <c r="E181" s="1">
        <v>0</v>
      </c>
      <c r="F181" s="1">
        <f>(D181+E181)/2</f>
        <v>0</v>
      </c>
      <c r="G181" s="1">
        <v>0</v>
      </c>
    </row>
    <row r="182" spans="1:7">
      <c r="A182" s="1"/>
      <c r="B182" s="1">
        <v>50</v>
      </c>
      <c r="C182" s="1">
        <v>82</v>
      </c>
      <c r="D182" s="1">
        <v>79</v>
      </c>
      <c r="E182" s="1">
        <v>73</v>
      </c>
      <c r="F182" s="1">
        <f t="shared" ref="F182:F196" si="10">(D182+E182)/2</f>
        <v>76</v>
      </c>
      <c r="G182" s="1">
        <f>ROUND(((5/324)*(B182*9.81*690^3)/(210.46*10^3*I4))/0.01,2)</f>
        <v>72.459999999999994</v>
      </c>
    </row>
    <row r="183" spans="1:7">
      <c r="A183" s="1"/>
      <c r="B183" s="1">
        <v>100</v>
      </c>
      <c r="C183" s="1">
        <v>168</v>
      </c>
      <c r="D183" s="1">
        <v>155</v>
      </c>
      <c r="E183" s="1">
        <v>170</v>
      </c>
      <c r="F183" s="1">
        <f t="shared" si="10"/>
        <v>162.5</v>
      </c>
      <c r="G183" s="1">
        <f>ROUND(((5/324)*(B183*9.81*690^3)/(210.46*10^3*I4))/0.01,2)</f>
        <v>144.93</v>
      </c>
    </row>
    <row r="184" spans="1:7">
      <c r="A184" s="1"/>
      <c r="B184" s="1">
        <v>150</v>
      </c>
      <c r="C184" s="1">
        <v>247</v>
      </c>
      <c r="D184" s="1">
        <v>225</v>
      </c>
      <c r="E184" s="1">
        <v>280</v>
      </c>
      <c r="F184" s="1">
        <f t="shared" si="10"/>
        <v>252.5</v>
      </c>
      <c r="G184" s="1">
        <f>ROUND(((5/324)*(B184*9.81*690^3)/(210.46*10^3*I4))/0.01,2)</f>
        <v>217.39</v>
      </c>
    </row>
    <row r="185" spans="1:7">
      <c r="A185" s="1"/>
      <c r="B185" s="1">
        <v>200</v>
      </c>
      <c r="C185" s="1">
        <v>333</v>
      </c>
      <c r="D185" s="1">
        <v>338</v>
      </c>
      <c r="E185" s="1">
        <v>341</v>
      </c>
      <c r="F185" s="1">
        <f t="shared" si="10"/>
        <v>339.5</v>
      </c>
      <c r="G185" s="1">
        <f>ROUND(((5/324)*(B185*9.81*690^3)/(210.46*10^3*I4))/0.01,2)</f>
        <v>289.86</v>
      </c>
    </row>
    <row r="186" spans="1:7">
      <c r="A186" s="1"/>
      <c r="B186" s="1">
        <v>250</v>
      </c>
      <c r="C186" s="1">
        <v>419</v>
      </c>
      <c r="D186" s="1">
        <v>450</v>
      </c>
      <c r="E186" s="1">
        <v>400</v>
      </c>
      <c r="F186" s="1">
        <f t="shared" si="10"/>
        <v>425</v>
      </c>
      <c r="G186" s="1">
        <f>ROUND(((5/324)*(B186*9.81*690^3)/(210.46*10^3*I4))/0.01,2)</f>
        <v>362.32</v>
      </c>
    </row>
    <row r="187" spans="1:7">
      <c r="A187" s="1"/>
      <c r="B187" s="1">
        <v>300</v>
      </c>
      <c r="C187" s="1">
        <v>501</v>
      </c>
      <c r="D187" s="1">
        <v>546</v>
      </c>
      <c r="E187" s="1">
        <v>490</v>
      </c>
      <c r="F187" s="1">
        <f t="shared" si="10"/>
        <v>518</v>
      </c>
      <c r="G187" s="1">
        <f>ROUND(((5/324)*(B187*9.81*690^3)/(210.46*10^3*I4))/0.01,2)</f>
        <v>434.79</v>
      </c>
    </row>
    <row r="188" spans="1:7">
      <c r="A188" s="1"/>
      <c r="B188" s="1">
        <v>350</v>
      </c>
      <c r="C188" s="1">
        <v>582</v>
      </c>
      <c r="D188" s="1">
        <v>650</v>
      </c>
      <c r="E188" s="1">
        <v>570</v>
      </c>
      <c r="F188" s="1">
        <f t="shared" si="10"/>
        <v>610</v>
      </c>
      <c r="G188" s="1">
        <f>ROUND(((5/324)*(B188*9.81*690^3)/(210.46*10^3*I4))/0.01,2)</f>
        <v>507.25</v>
      </c>
    </row>
    <row r="189" spans="1:7">
      <c r="A189" s="1"/>
      <c r="B189" s="1">
        <v>400</v>
      </c>
      <c r="C189" s="1">
        <v>658</v>
      </c>
      <c r="D189" s="1">
        <v>700</v>
      </c>
      <c r="E189" s="1">
        <v>695</v>
      </c>
      <c r="F189" s="1">
        <f t="shared" si="10"/>
        <v>697.5</v>
      </c>
      <c r="G189" s="1">
        <f>ROUND(((5/324)*(B189*9.81*690^3)/(210.46*10^3*I4))/0.01,2)</f>
        <v>579.71</v>
      </c>
    </row>
    <row r="190" spans="1:7">
      <c r="A190" s="1"/>
      <c r="B190" s="1">
        <v>450</v>
      </c>
      <c r="C190" s="1">
        <v>750</v>
      </c>
      <c r="D190" s="1">
        <v>780</v>
      </c>
      <c r="E190" s="1">
        <v>790</v>
      </c>
      <c r="F190" s="1">
        <f t="shared" si="10"/>
        <v>785</v>
      </c>
      <c r="G190" s="1">
        <f>ROUND(((5/324)*(B190*9.81*690^3)/(210.46*10^3*I4))/0.01,2)</f>
        <v>652.17999999999995</v>
      </c>
    </row>
    <row r="191" spans="1:7">
      <c r="A191" s="1"/>
      <c r="B191" s="1">
        <v>500</v>
      </c>
      <c r="C191" s="1">
        <v>835</v>
      </c>
      <c r="D191" s="1">
        <v>850</v>
      </c>
      <c r="E191" s="1">
        <v>890</v>
      </c>
      <c r="F191" s="1">
        <f t="shared" si="10"/>
        <v>870</v>
      </c>
      <c r="G191" s="1">
        <f>ROUND(((5/324)*(B191*9.81*690^3)/(210.46*10^3*I4))/0.01,2)</f>
        <v>724.64</v>
      </c>
    </row>
    <row r="192" spans="1:7">
      <c r="A192" s="1"/>
      <c r="B192" s="1">
        <v>550</v>
      </c>
      <c r="C192" s="1">
        <v>921</v>
      </c>
      <c r="D192" s="1">
        <v>960</v>
      </c>
      <c r="E192" s="1">
        <v>970</v>
      </c>
      <c r="F192" s="1">
        <f t="shared" si="10"/>
        <v>965</v>
      </c>
      <c r="G192" s="1">
        <f>ROUND(((5/324)*(B192*9.81*690^3)/(210.46*10^3*I4))/0.01,2)</f>
        <v>797.11</v>
      </c>
    </row>
    <row r="193" spans="1:7">
      <c r="A193" s="1"/>
      <c r="B193" s="1">
        <v>600</v>
      </c>
      <c r="C193" s="1">
        <v>1000</v>
      </c>
      <c r="D193" s="1">
        <v>1046</v>
      </c>
      <c r="E193" s="1">
        <v>1049</v>
      </c>
      <c r="F193" s="1">
        <f t="shared" si="10"/>
        <v>1047.5</v>
      </c>
      <c r="G193" s="1">
        <f>ROUND(((5/324)*(B193*9.81*690^3)/(210.46*10^3*I4))/0.01,2)</f>
        <v>869.57</v>
      </c>
    </row>
    <row r="194" spans="1:7">
      <c r="A194" s="1"/>
      <c r="B194" s="1">
        <v>650</v>
      </c>
      <c r="C194" s="1">
        <v>1124</v>
      </c>
      <c r="D194" s="1">
        <v>1114</v>
      </c>
      <c r="E194" s="1">
        <v>1168</v>
      </c>
      <c r="F194" s="1">
        <f t="shared" si="10"/>
        <v>1141</v>
      </c>
      <c r="G194" s="1">
        <f>ROUND(((5/324)*(B194*9.81*690^3)/(210.46*10^3*I4))/0.01,2)</f>
        <v>942.03</v>
      </c>
    </row>
    <row r="195" spans="1:7">
      <c r="A195" s="1"/>
      <c r="B195" s="1">
        <v>660</v>
      </c>
      <c r="C195" s="1">
        <v>1245</v>
      </c>
      <c r="D195" s="1">
        <v>1122</v>
      </c>
      <c r="E195" s="1">
        <v>1187</v>
      </c>
      <c r="F195" s="1">
        <f t="shared" si="10"/>
        <v>1154.5</v>
      </c>
      <c r="G195" s="1">
        <f>ROUND(((5/324)*(B195*9.81*690^3)/(210.46*10^3*I4))/0.01,2)</f>
        <v>956.53</v>
      </c>
    </row>
    <row r="196" spans="1:7">
      <c r="A196" s="1"/>
      <c r="B196" s="1">
        <v>670</v>
      </c>
      <c r="C196" s="1">
        <v>1368</v>
      </c>
      <c r="D196" s="1">
        <v>1139</v>
      </c>
      <c r="E196" s="1">
        <v>1206</v>
      </c>
      <c r="F196" s="1">
        <f t="shared" si="10"/>
        <v>1172.5</v>
      </c>
      <c r="G196" s="1">
        <f>ROUND(((5/324)*(B196*9.81*690^3)/(210.46*10^3*I4))/0.01,2)</f>
        <v>971.02</v>
      </c>
    </row>
    <row r="197" spans="1:7">
      <c r="A197" s="1"/>
      <c r="B197" s="1">
        <v>680</v>
      </c>
      <c r="C197" s="1">
        <v>1467</v>
      </c>
      <c r="D197" s="1">
        <v>1157</v>
      </c>
      <c r="E197" s="1">
        <v>1234</v>
      </c>
      <c r="F197" s="1">
        <f>(D197+E197)/2</f>
        <v>1195.5</v>
      </c>
      <c r="G197" s="1">
        <f>ROUND(((5/324)*(B197*9.81*690^3)/(210.46*10^3*I4))/0.01,2)</f>
        <v>985.51</v>
      </c>
    </row>
    <row r="198" spans="1:7">
      <c r="A198" s="1"/>
      <c r="B198" s="1">
        <v>690</v>
      </c>
      <c r="C198" s="1">
        <v>1586</v>
      </c>
      <c r="D198" s="1">
        <v>1169</v>
      </c>
      <c r="E198" s="1">
        <v>1259</v>
      </c>
      <c r="F198" s="1">
        <f>(D198+E198)/2</f>
        <v>1214</v>
      </c>
      <c r="G198" s="1">
        <f>ROUND(((5/324)*(B198*9.81*690^3)/(210.46*10^3*I4))/0.01,2)</f>
        <v>1000.01</v>
      </c>
    </row>
    <row r="199" spans="1:7">
      <c r="A199" s="1"/>
      <c r="B199" s="2"/>
      <c r="C199" s="1"/>
      <c r="D199" s="1"/>
      <c r="E199" s="1"/>
      <c r="F199" s="1"/>
      <c r="G199" s="1"/>
    </row>
    <row r="203" spans="1:7" ht="17.25">
      <c r="A203" s="23" t="s">
        <v>23</v>
      </c>
      <c r="B203" s="23" t="s">
        <v>1</v>
      </c>
      <c r="C203" s="21" t="s">
        <v>0</v>
      </c>
      <c r="D203" s="11" t="s">
        <v>2</v>
      </c>
      <c r="E203" s="11"/>
      <c r="F203" s="11"/>
      <c r="G203" s="12" t="s">
        <v>18</v>
      </c>
    </row>
    <row r="204" spans="1:7" ht="65.25" customHeight="1">
      <c r="A204" s="23"/>
      <c r="B204" s="23"/>
      <c r="C204" s="22"/>
      <c r="D204" s="6" t="s">
        <v>3</v>
      </c>
      <c r="E204" s="6" t="s">
        <v>4</v>
      </c>
      <c r="F204" s="6" t="s">
        <v>5</v>
      </c>
      <c r="G204" s="13"/>
    </row>
    <row r="205" spans="1:7">
      <c r="A205" s="1"/>
      <c r="B205" s="1">
        <v>0</v>
      </c>
      <c r="C205" s="1">
        <v>0</v>
      </c>
      <c r="D205" s="1">
        <v>0</v>
      </c>
      <c r="E205" s="1">
        <v>0</v>
      </c>
      <c r="F205" s="1">
        <f>(D205+E205)/2</f>
        <v>0</v>
      </c>
      <c r="G205" s="1">
        <v>0</v>
      </c>
    </row>
    <row r="206" spans="1:7">
      <c r="A206" s="1"/>
      <c r="B206" s="1">
        <v>50</v>
      </c>
      <c r="C206" s="1">
        <v>84</v>
      </c>
      <c r="D206" s="1">
        <v>70</v>
      </c>
      <c r="E206" s="1">
        <v>61</v>
      </c>
      <c r="F206" s="1">
        <f t="shared" ref="F206:F220" si="11">(D206+E206)/2</f>
        <v>65.5</v>
      </c>
      <c r="G206" s="1">
        <f>ROUND(((5/324)*(B206*9.81*690^3)/(211.99*10^3*J4))/0.01,2)</f>
        <v>65.28</v>
      </c>
    </row>
    <row r="207" spans="1:7">
      <c r="A207" s="1"/>
      <c r="B207" s="1">
        <v>100</v>
      </c>
      <c r="C207" s="1">
        <v>162</v>
      </c>
      <c r="D207" s="1">
        <v>135</v>
      </c>
      <c r="E207" s="1">
        <v>135</v>
      </c>
      <c r="F207" s="1">
        <f t="shared" si="11"/>
        <v>135</v>
      </c>
      <c r="G207" s="1">
        <f>ROUND(((5/324)*(B207*9.81*690^3)/(211.99*10^3*J4))/0.01,2)</f>
        <v>130.57</v>
      </c>
    </row>
    <row r="208" spans="1:7">
      <c r="A208" s="1"/>
      <c r="B208" s="1">
        <v>150</v>
      </c>
      <c r="C208" s="1">
        <v>236</v>
      </c>
      <c r="D208" s="1">
        <v>200</v>
      </c>
      <c r="E208" s="1">
        <v>212</v>
      </c>
      <c r="F208" s="1">
        <f t="shared" si="11"/>
        <v>206</v>
      </c>
      <c r="G208" s="1">
        <f>ROUND(((5/324)*(B208*9.81*690^3)/(211.99*10^3*J4))/0.01,2)</f>
        <v>195.85</v>
      </c>
    </row>
    <row r="209" spans="1:7">
      <c r="A209" s="1"/>
      <c r="B209" s="1">
        <v>200</v>
      </c>
      <c r="C209" s="1">
        <v>310</v>
      </c>
      <c r="D209" s="1">
        <v>265</v>
      </c>
      <c r="E209" s="1">
        <v>289</v>
      </c>
      <c r="F209" s="1">
        <f t="shared" si="11"/>
        <v>277</v>
      </c>
      <c r="G209" s="1">
        <f>ROUND(((5/324)*(B209*9.81*690^3)/(211.99*10^3*J4))/0.01,2)</f>
        <v>261.14</v>
      </c>
    </row>
    <row r="210" spans="1:7">
      <c r="A210" s="1"/>
      <c r="B210" s="1">
        <v>250</v>
      </c>
      <c r="C210" s="1">
        <v>384</v>
      </c>
      <c r="D210" s="1">
        <v>330</v>
      </c>
      <c r="E210" s="1">
        <v>366</v>
      </c>
      <c r="F210" s="1">
        <f t="shared" si="11"/>
        <v>348</v>
      </c>
      <c r="G210" s="1">
        <f>ROUND(((5/324)*(B210*9.81*690^3)/(211.99*10^3*J4))/0.01,2)</f>
        <v>326.42</v>
      </c>
    </row>
    <row r="211" spans="1:7">
      <c r="A211" s="1"/>
      <c r="B211" s="1">
        <v>300</v>
      </c>
      <c r="C211" s="1">
        <v>458</v>
      </c>
      <c r="D211" s="1">
        <v>395</v>
      </c>
      <c r="E211" s="1">
        <v>443</v>
      </c>
      <c r="F211" s="1">
        <f t="shared" si="11"/>
        <v>419</v>
      </c>
      <c r="G211" s="1">
        <f>ROUND(((5/324)*(B211*9.81*690^3)/(211.99*10^3*J4))/0.01,2)</f>
        <v>391.7</v>
      </c>
    </row>
    <row r="212" spans="1:7">
      <c r="A212" s="1"/>
      <c r="B212" s="1">
        <v>350</v>
      </c>
      <c r="C212" s="1">
        <v>532</v>
      </c>
      <c r="D212" s="1">
        <v>460</v>
      </c>
      <c r="E212" s="1">
        <v>520</v>
      </c>
      <c r="F212" s="1">
        <f t="shared" si="11"/>
        <v>490</v>
      </c>
      <c r="G212" s="1">
        <f>ROUND(((5/324)*(B212*9.81*690^3)/(211.99*10^3*J4))/0.01,2)</f>
        <v>456.99</v>
      </c>
    </row>
    <row r="213" spans="1:7">
      <c r="A213" s="1"/>
      <c r="B213" s="1">
        <v>400</v>
      </c>
      <c r="C213" s="1">
        <v>606</v>
      </c>
      <c r="D213" s="1">
        <v>525</v>
      </c>
      <c r="E213" s="1">
        <v>597</v>
      </c>
      <c r="F213" s="1">
        <f t="shared" si="11"/>
        <v>561</v>
      </c>
      <c r="G213" s="1">
        <f>ROUND(((5/324)*(B213*9.81*690^3)/(211.99*10^3*J4))/0.01,2)</f>
        <v>522.27</v>
      </c>
    </row>
    <row r="214" spans="1:7">
      <c r="A214" s="1"/>
      <c r="B214" s="1">
        <v>450</v>
      </c>
      <c r="C214" s="1">
        <v>680</v>
      </c>
      <c r="D214" s="1">
        <v>590</v>
      </c>
      <c r="E214" s="1">
        <v>664</v>
      </c>
      <c r="F214" s="1">
        <f t="shared" si="11"/>
        <v>627</v>
      </c>
      <c r="G214" s="1">
        <f>ROUND(((5/324)*(B214*9.81*690^3)/(211.99*10^3*J4))/0.01,2)</f>
        <v>587.54999999999995</v>
      </c>
    </row>
    <row r="215" spans="1:7">
      <c r="A215" s="1"/>
      <c r="B215" s="1">
        <v>500</v>
      </c>
      <c r="C215" s="1">
        <v>754</v>
      </c>
      <c r="D215" s="1">
        <v>655</v>
      </c>
      <c r="E215" s="1">
        <v>741</v>
      </c>
      <c r="F215" s="1">
        <f t="shared" si="11"/>
        <v>698</v>
      </c>
      <c r="G215" s="1">
        <f>ROUND(((5/324)*(B215*9.81*690^3)/(211.99*10^3*J4))/0.01,2)</f>
        <v>652.84</v>
      </c>
    </row>
    <row r="216" spans="1:7">
      <c r="A216" s="1"/>
      <c r="B216" s="1">
        <v>550</v>
      </c>
      <c r="C216" s="1">
        <v>828</v>
      </c>
      <c r="D216" s="1">
        <v>720</v>
      </c>
      <c r="E216" s="1">
        <v>818</v>
      </c>
      <c r="F216" s="1">
        <f t="shared" si="11"/>
        <v>769</v>
      </c>
      <c r="G216" s="1">
        <f>ROUND(((5/324)*(B216*9.81*690^3)/(211.99*10^3*J4))/0.01,2)</f>
        <v>718.12</v>
      </c>
    </row>
    <row r="217" spans="1:7">
      <c r="A217" s="1"/>
      <c r="B217" s="1">
        <v>600</v>
      </c>
      <c r="C217" s="1">
        <v>902</v>
      </c>
      <c r="D217" s="1">
        <v>785</v>
      </c>
      <c r="E217" s="1">
        <v>886</v>
      </c>
      <c r="F217" s="1">
        <f t="shared" si="11"/>
        <v>835.5</v>
      </c>
      <c r="G217" s="1">
        <f>ROUND(((5/324)*(B217*9.81*690^3)/(211.99*10^3*J4))/0.01,2)</f>
        <v>783.41</v>
      </c>
    </row>
    <row r="218" spans="1:7">
      <c r="A218" s="1"/>
      <c r="B218" s="1">
        <v>650</v>
      </c>
      <c r="C218" s="1">
        <v>990</v>
      </c>
      <c r="D218" s="1">
        <v>850</v>
      </c>
      <c r="E218" s="1">
        <v>954</v>
      </c>
      <c r="F218" s="1">
        <f t="shared" si="11"/>
        <v>902</v>
      </c>
      <c r="G218" s="1">
        <f>ROUND(((5/324)*(B218*9.81*690^3)/(211.99*10^3*J4))/0.01,2)</f>
        <v>848.69</v>
      </c>
    </row>
    <row r="219" spans="1:7">
      <c r="A219" s="1"/>
      <c r="B219" s="1">
        <v>660</v>
      </c>
      <c r="C219" s="1">
        <v>1050</v>
      </c>
      <c r="D219" s="1">
        <v>870</v>
      </c>
      <c r="E219" s="1">
        <v>967</v>
      </c>
      <c r="F219" s="1">
        <f t="shared" si="11"/>
        <v>918.5</v>
      </c>
      <c r="G219" s="1">
        <f>ROUND(((5/324)*(B219*9.81*690^3)/(211.99*10^3*J4))/0.01,2)</f>
        <v>861.75</v>
      </c>
    </row>
    <row r="220" spans="1:7">
      <c r="A220" s="1"/>
      <c r="B220" s="1">
        <v>670</v>
      </c>
      <c r="C220" s="1">
        <v>1124</v>
      </c>
      <c r="D220" s="1">
        <v>885</v>
      </c>
      <c r="E220" s="1">
        <v>982</v>
      </c>
      <c r="F220" s="1">
        <f t="shared" si="11"/>
        <v>933.5</v>
      </c>
      <c r="G220" s="1">
        <f>ROUND(((5/324)*(B220*9.81*690^3)/(211.99*10^3*J4))/0.01,2)</f>
        <v>874.8</v>
      </c>
    </row>
    <row r="221" spans="1:7">
      <c r="A221" s="1"/>
      <c r="B221" s="1">
        <v>680</v>
      </c>
      <c r="C221" s="1">
        <v>1198</v>
      </c>
      <c r="D221" s="1">
        <v>905</v>
      </c>
      <c r="E221" s="1">
        <v>996</v>
      </c>
      <c r="F221" s="1">
        <f>(D221+E221)/2</f>
        <v>950.5</v>
      </c>
      <c r="G221" s="1">
        <f>ROUND(((5/324)*(B221*9.81*690^3)/(211.99*10^3*J4))/0.01,2)</f>
        <v>887.86</v>
      </c>
    </row>
    <row r="222" spans="1:7">
      <c r="A222" s="1"/>
      <c r="B222" s="1">
        <v>690</v>
      </c>
      <c r="C222" s="1">
        <v>1272</v>
      </c>
      <c r="D222" s="1">
        <v>920</v>
      </c>
      <c r="E222" s="1">
        <v>1001</v>
      </c>
      <c r="F222" s="1">
        <f>(D222+E222)/2</f>
        <v>960.5</v>
      </c>
      <c r="G222" s="1">
        <f>ROUND(((5/324)*(B222*9.81*690^3)/(211.99*10^3*J4))/0.01,2)</f>
        <v>900.92</v>
      </c>
    </row>
    <row r="223" spans="1:7">
      <c r="A223" s="1"/>
      <c r="B223" s="2">
        <v>700</v>
      </c>
      <c r="C223" s="1">
        <v>1346</v>
      </c>
      <c r="D223" s="1">
        <v>925</v>
      </c>
      <c r="E223" s="1">
        <v>1025</v>
      </c>
      <c r="F223" s="1">
        <f>(D223+E223)/2</f>
        <v>975</v>
      </c>
      <c r="G223" s="1">
        <f>ROUND(((5/324)*(B223*9.81*690^3)/(211.99*10^3*J4))/0.01,2)</f>
        <v>913.97</v>
      </c>
    </row>
    <row r="224" spans="1:7">
      <c r="A224" s="1"/>
      <c r="B224" s="2">
        <v>710</v>
      </c>
      <c r="C224" s="1">
        <v>1420</v>
      </c>
      <c r="D224" s="1">
        <v>935</v>
      </c>
      <c r="E224" s="1">
        <v>1041</v>
      </c>
      <c r="F224" s="2">
        <f>(D224+E224)/2</f>
        <v>988</v>
      </c>
      <c r="G224" s="1">
        <f>ROUND(((5/324)*(B224*9.81*690^3)/(211.99*10^3*J4))/0.01,2)</f>
        <v>927.03</v>
      </c>
    </row>
    <row r="225" spans="1:7">
      <c r="A225" s="1"/>
      <c r="B225" s="2"/>
      <c r="C225" s="2"/>
      <c r="D225" s="2"/>
      <c r="E225" s="2"/>
      <c r="F225" s="2"/>
      <c r="G225" s="1"/>
    </row>
    <row r="229" spans="1:7" ht="17.25">
      <c r="A229" s="23" t="s">
        <v>24</v>
      </c>
      <c r="B229" s="23" t="s">
        <v>1</v>
      </c>
      <c r="C229" s="12" t="s">
        <v>0</v>
      </c>
      <c r="D229" s="11" t="s">
        <v>2</v>
      </c>
      <c r="E229" s="11"/>
      <c r="F229" s="11"/>
      <c r="G229" s="12" t="s">
        <v>6</v>
      </c>
    </row>
    <row r="230" spans="1:7" ht="62.25" customHeight="1">
      <c r="A230" s="23"/>
      <c r="B230" s="23"/>
      <c r="C230" s="13"/>
      <c r="D230" s="6" t="s">
        <v>3</v>
      </c>
      <c r="E230" s="6" t="s">
        <v>4</v>
      </c>
      <c r="F230" s="6" t="s">
        <v>5</v>
      </c>
      <c r="G230" s="13"/>
    </row>
    <row r="231" spans="1:7">
      <c r="A231" s="1"/>
      <c r="B231" s="1">
        <v>0</v>
      </c>
      <c r="C231" s="1">
        <v>0</v>
      </c>
      <c r="D231" s="1">
        <v>0</v>
      </c>
      <c r="E231" s="1">
        <v>0</v>
      </c>
      <c r="F231" s="1">
        <f>(D231+E231)/2</f>
        <v>0</v>
      </c>
      <c r="G231" s="1">
        <f>ROUND(((5/324)*(B231*9.81*690^3)/(210.07*10^3*K4))/0.01,2)</f>
        <v>0</v>
      </c>
    </row>
    <row r="232" spans="1:7">
      <c r="A232" s="1"/>
      <c r="B232" s="1">
        <v>40</v>
      </c>
      <c r="C232" s="1">
        <v>61</v>
      </c>
      <c r="D232" s="1">
        <v>51</v>
      </c>
      <c r="E232" s="1">
        <v>50</v>
      </c>
      <c r="F232" s="1">
        <f t="shared" ref="F232:F251" si="12">(D232+E232)/2</f>
        <v>50.5</v>
      </c>
      <c r="G232" s="1">
        <f>ROUND(((5/324)*(B232*9.81*690^3)/(210.07*10^3*K4))/0.01,2)</f>
        <v>44.94</v>
      </c>
    </row>
    <row r="233" spans="1:7">
      <c r="A233" s="1"/>
      <c r="B233" s="1">
        <v>80</v>
      </c>
      <c r="C233" s="1">
        <v>114</v>
      </c>
      <c r="D233" s="1">
        <v>114</v>
      </c>
      <c r="E233" s="1">
        <v>81</v>
      </c>
      <c r="F233" s="1">
        <f t="shared" si="12"/>
        <v>97.5</v>
      </c>
      <c r="G233" s="1">
        <f>ROUND(((5/324)*(B233*9.81*690^3)/(210.07*10^3*K4))/0.01,2)</f>
        <v>89.88</v>
      </c>
    </row>
    <row r="234" spans="1:7">
      <c r="A234" s="1"/>
      <c r="B234" s="1">
        <v>120</v>
      </c>
      <c r="C234" s="1">
        <v>167</v>
      </c>
      <c r="D234" s="1">
        <v>143</v>
      </c>
      <c r="E234" s="1">
        <v>150</v>
      </c>
      <c r="F234" s="1">
        <f t="shared" si="12"/>
        <v>146.5</v>
      </c>
      <c r="G234" s="1">
        <f>ROUND(((5/324)*(B234*9.81*690^3)/(210.07*10^3*K4))/0.01,2)</f>
        <v>134.82</v>
      </c>
    </row>
    <row r="235" spans="1:7">
      <c r="A235" s="1"/>
      <c r="B235" s="1">
        <v>160</v>
      </c>
      <c r="C235" s="1">
        <v>220</v>
      </c>
      <c r="D235" s="1">
        <v>183</v>
      </c>
      <c r="E235" s="1">
        <v>219</v>
      </c>
      <c r="F235" s="1">
        <f t="shared" si="12"/>
        <v>201</v>
      </c>
      <c r="G235" s="1">
        <f>ROUND(((5/324)*(B235*9.81*690^3)/(210.07*10^3*K4))/0.01,2)</f>
        <v>179.76</v>
      </c>
    </row>
    <row r="236" spans="1:7">
      <c r="A236" s="1"/>
      <c r="B236" s="1">
        <v>200</v>
      </c>
      <c r="C236" s="1">
        <v>273</v>
      </c>
      <c r="D236" s="1">
        <v>233</v>
      </c>
      <c r="E236" s="1">
        <v>288</v>
      </c>
      <c r="F236" s="1">
        <f t="shared" si="12"/>
        <v>260.5</v>
      </c>
      <c r="G236" s="1">
        <f>ROUND(((5/324)*(B236*9.81*690^3)/(210.07*10^3*K4))/0.01,2)</f>
        <v>224.7</v>
      </c>
    </row>
    <row r="237" spans="1:7">
      <c r="A237" s="1"/>
      <c r="B237" s="1">
        <v>240</v>
      </c>
      <c r="C237" s="1">
        <v>326</v>
      </c>
      <c r="D237" s="1">
        <v>275</v>
      </c>
      <c r="E237" s="1">
        <v>357</v>
      </c>
      <c r="F237" s="1">
        <f t="shared" si="12"/>
        <v>316</v>
      </c>
      <c r="G237" s="1">
        <f>ROUND(((5/324)*(B237*9.81*690^3)/(210.07*10^3*K4))/0.01,2)</f>
        <v>269.64</v>
      </c>
    </row>
    <row r="238" spans="1:7">
      <c r="A238" s="1"/>
      <c r="B238" s="1">
        <v>280</v>
      </c>
      <c r="C238" s="1">
        <v>379</v>
      </c>
      <c r="D238" s="1">
        <v>343</v>
      </c>
      <c r="E238" s="1">
        <v>426</v>
      </c>
      <c r="F238" s="1">
        <f t="shared" si="12"/>
        <v>384.5</v>
      </c>
      <c r="G238" s="1">
        <f>ROUND(((5/324)*(B238*9.81*690^3)/(210.07*10^3*K4))/0.01,2)</f>
        <v>314.58</v>
      </c>
    </row>
    <row r="239" spans="1:7">
      <c r="A239" s="1"/>
      <c r="B239" s="1">
        <v>320</v>
      </c>
      <c r="C239" s="1">
        <v>432</v>
      </c>
      <c r="D239" s="1">
        <v>393</v>
      </c>
      <c r="E239" s="1">
        <v>495</v>
      </c>
      <c r="F239" s="1">
        <f t="shared" si="12"/>
        <v>444</v>
      </c>
      <c r="G239" s="1">
        <f>ROUND(((5/324)*(B239*9.81*690^3)/(210.07*10^3*K4))/0.01,2)</f>
        <v>359.52</v>
      </c>
    </row>
    <row r="240" spans="1:7">
      <c r="A240" s="1"/>
      <c r="B240" s="1">
        <v>360</v>
      </c>
      <c r="C240" s="1">
        <v>485</v>
      </c>
      <c r="D240" s="1">
        <v>441</v>
      </c>
      <c r="E240" s="1">
        <v>564</v>
      </c>
      <c r="F240" s="1">
        <f t="shared" si="12"/>
        <v>502.5</v>
      </c>
      <c r="G240" s="1">
        <f>ROUND(((5/324)*(B240*9.81*690^3)/(210.07*10^3*K4))/0.01,2)</f>
        <v>404.46</v>
      </c>
    </row>
    <row r="241" spans="1:7">
      <c r="A241" s="1"/>
      <c r="B241" s="1">
        <v>400</v>
      </c>
      <c r="C241" s="1">
        <v>538</v>
      </c>
      <c r="D241" s="1">
        <v>492</v>
      </c>
      <c r="E241" s="1">
        <v>633</v>
      </c>
      <c r="F241" s="1">
        <f t="shared" si="12"/>
        <v>562.5</v>
      </c>
      <c r="G241" s="1">
        <f>ROUND(((5/324)*(B241*9.81*690^3)/(210.07*10^3*K4))/0.01,2)</f>
        <v>449.39</v>
      </c>
    </row>
    <row r="242" spans="1:7">
      <c r="A242" s="1"/>
      <c r="B242" s="1">
        <v>440</v>
      </c>
      <c r="C242" s="1">
        <v>591</v>
      </c>
      <c r="D242" s="1">
        <v>543</v>
      </c>
      <c r="E242" s="1">
        <v>702</v>
      </c>
      <c r="F242" s="1">
        <f t="shared" si="12"/>
        <v>622.5</v>
      </c>
      <c r="G242" s="1">
        <f>ROUND(((5/324)*(B242*9.81*690^3)/(210.07*10^3*K4))/0.01,2)</f>
        <v>494.33</v>
      </c>
    </row>
    <row r="243" spans="1:7">
      <c r="A243" s="1"/>
      <c r="B243" s="1">
        <v>480</v>
      </c>
      <c r="C243" s="1">
        <v>644</v>
      </c>
      <c r="D243" s="1">
        <v>593</v>
      </c>
      <c r="E243" s="1">
        <v>771</v>
      </c>
      <c r="F243" s="1">
        <f t="shared" si="12"/>
        <v>682</v>
      </c>
      <c r="G243" s="1">
        <f>ROUND(((5/324)*(B243*9.81*690^3)/(210.07*10^3*K4))/0.01,2)</f>
        <v>539.27</v>
      </c>
    </row>
    <row r="244" spans="1:7">
      <c r="A244" s="1"/>
      <c r="B244" s="1">
        <v>520</v>
      </c>
      <c r="C244" s="1">
        <v>697</v>
      </c>
      <c r="D244" s="1">
        <v>643</v>
      </c>
      <c r="E244" s="1">
        <v>840</v>
      </c>
      <c r="F244" s="1">
        <f t="shared" si="12"/>
        <v>741.5</v>
      </c>
      <c r="G244" s="1">
        <f>ROUND(((5/324)*(B244*9.81*690^3)/(210.07*10^3*K4))/0.01,2)</f>
        <v>584.21</v>
      </c>
    </row>
    <row r="245" spans="1:7">
      <c r="A245" s="1"/>
      <c r="B245" s="1">
        <v>560</v>
      </c>
      <c r="C245" s="1">
        <v>750</v>
      </c>
      <c r="D245" s="1">
        <v>694</v>
      </c>
      <c r="E245" s="1">
        <v>909</v>
      </c>
      <c r="F245" s="1">
        <f t="shared" si="12"/>
        <v>801.5</v>
      </c>
      <c r="G245" s="1">
        <f>ROUND(((5/324)*(B245*9.81*690^3)/(210.07*10^3*K4))/0.01,2)</f>
        <v>629.15</v>
      </c>
    </row>
    <row r="246" spans="1:7">
      <c r="A246" s="1"/>
      <c r="B246" s="1">
        <v>600</v>
      </c>
      <c r="C246" s="1">
        <v>803</v>
      </c>
      <c r="D246" s="1">
        <v>743</v>
      </c>
      <c r="E246" s="1">
        <v>978</v>
      </c>
      <c r="F246" s="1">
        <f t="shared" si="12"/>
        <v>860.5</v>
      </c>
      <c r="G246" s="1">
        <f>ROUND(((5/324)*(B246*9.81*690^3)/(210.07*10^3*K4))/0.01,2)</f>
        <v>674.09</v>
      </c>
    </row>
    <row r="247" spans="1:7">
      <c r="A247" s="1"/>
      <c r="B247" s="1">
        <v>640</v>
      </c>
      <c r="C247" s="1">
        <v>865</v>
      </c>
      <c r="D247" s="1">
        <v>795</v>
      </c>
      <c r="E247" s="1">
        <v>1047</v>
      </c>
      <c r="F247" s="1">
        <f t="shared" si="12"/>
        <v>921</v>
      </c>
      <c r="G247" s="1">
        <f>ROUND(((5/324)*(B247*9.81*690^3)/(210.07*10^3*K4))/0.01,2)</f>
        <v>719.03</v>
      </c>
    </row>
    <row r="248" spans="1:7">
      <c r="A248" s="1"/>
      <c r="B248" s="1">
        <v>680</v>
      </c>
      <c r="C248" s="1">
        <v>962</v>
      </c>
      <c r="D248" s="1">
        <v>845</v>
      </c>
      <c r="E248" s="1">
        <v>1116</v>
      </c>
      <c r="F248" s="1">
        <f t="shared" si="12"/>
        <v>980.5</v>
      </c>
      <c r="G248" s="1">
        <f>ROUND(((5/324)*(B248*9.81*690^3)/(210.07*10^3*K4))/0.01,2)</f>
        <v>763.97</v>
      </c>
    </row>
    <row r="249" spans="1:7">
      <c r="A249" s="1"/>
      <c r="B249" s="1">
        <v>720</v>
      </c>
      <c r="C249" s="1">
        <v>1068</v>
      </c>
      <c r="D249" s="1">
        <v>892</v>
      </c>
      <c r="E249" s="1">
        <v>1185</v>
      </c>
      <c r="F249" s="1">
        <f t="shared" si="12"/>
        <v>1038.5</v>
      </c>
      <c r="G249" s="1">
        <f>ROUND(((5/324)*(B249*9.81*690^3)/(210.07*10^3*K4))/0.01,2)</f>
        <v>808.91</v>
      </c>
    </row>
    <row r="250" spans="1:7">
      <c r="A250" s="1"/>
      <c r="B250" s="1">
        <v>760</v>
      </c>
      <c r="C250" s="1">
        <v>1158</v>
      </c>
      <c r="D250" s="1">
        <v>941</v>
      </c>
      <c r="E250" s="1">
        <v>1254</v>
      </c>
      <c r="F250" s="1">
        <f t="shared" si="12"/>
        <v>1097.5</v>
      </c>
      <c r="G250" s="1">
        <f>ROUND(((5/324)*(B250*9.81*690^3)/(210.07*10^3*K4))/0.01,2)</f>
        <v>853.85</v>
      </c>
    </row>
    <row r="251" spans="1:7">
      <c r="A251" s="1"/>
      <c r="B251" s="1">
        <v>800</v>
      </c>
      <c r="C251" s="1">
        <v>1286</v>
      </c>
      <c r="D251" s="1">
        <v>995</v>
      </c>
      <c r="E251" s="1">
        <v>1323</v>
      </c>
      <c r="F251" s="1">
        <f t="shared" si="12"/>
        <v>1159</v>
      </c>
      <c r="G251" s="1">
        <f>ROUND(((5/324)*(B251*9.81*690^3)/(210.07*10^3*K4))/0.01,2)</f>
        <v>898.79</v>
      </c>
    </row>
    <row r="257" spans="1:7" ht="26.25" customHeight="1">
      <c r="A257" s="23" t="s">
        <v>25</v>
      </c>
      <c r="B257" s="23" t="s">
        <v>1</v>
      </c>
      <c r="C257" s="12" t="s">
        <v>0</v>
      </c>
      <c r="D257" s="11" t="s">
        <v>2</v>
      </c>
      <c r="E257" s="11"/>
      <c r="F257" s="11"/>
      <c r="G257" s="12" t="s">
        <v>18</v>
      </c>
    </row>
    <row r="258" spans="1:7" ht="62.25" customHeight="1">
      <c r="A258" s="23"/>
      <c r="B258" s="23"/>
      <c r="C258" s="13"/>
      <c r="D258" s="9" t="s">
        <v>3</v>
      </c>
      <c r="E258" s="9" t="s">
        <v>4</v>
      </c>
      <c r="F258" s="9" t="s">
        <v>5</v>
      </c>
      <c r="G258" s="13"/>
    </row>
    <row r="259" spans="1:7">
      <c r="A259" s="1"/>
      <c r="B259" s="1">
        <v>0</v>
      </c>
      <c r="C259">
        <v>0</v>
      </c>
      <c r="D259" s="1">
        <v>0</v>
      </c>
      <c r="E259" s="1">
        <v>0</v>
      </c>
      <c r="F259" s="1">
        <f>(D259+E259)/2</f>
        <v>0</v>
      </c>
      <c r="G259" s="1">
        <v>0</v>
      </c>
    </row>
    <row r="260" spans="1:7">
      <c r="A260" s="1"/>
      <c r="B260" s="1">
        <v>50</v>
      </c>
      <c r="C260" s="1">
        <v>70</v>
      </c>
      <c r="D260" s="1">
        <v>80</v>
      </c>
      <c r="E260" s="1">
        <v>73</v>
      </c>
      <c r="F260" s="1">
        <f t="shared" ref="F260:F276" si="13">(D260+E260)/2</f>
        <v>76.5</v>
      </c>
      <c r="G260" s="1">
        <f>ROUND(((5/324)*(B260*9.81*690^3)/(210.29*10^3*L4))/0.01,2)</f>
        <v>69.12</v>
      </c>
    </row>
    <row r="261" spans="1:7">
      <c r="A261" s="1"/>
      <c r="B261" s="1">
        <v>100</v>
      </c>
      <c r="C261" s="1">
        <v>146</v>
      </c>
      <c r="D261" s="1">
        <v>150</v>
      </c>
      <c r="E261" s="1">
        <v>170</v>
      </c>
      <c r="F261" s="1">
        <f t="shared" si="13"/>
        <v>160</v>
      </c>
      <c r="G261" s="1">
        <f>ROUND(((5/324)*(B261*9.81*690^3)/(210.29*10^3*L4))/0.01,2)</f>
        <v>138.24</v>
      </c>
    </row>
    <row r="262" spans="1:7">
      <c r="A262" s="1"/>
      <c r="B262" s="1">
        <v>150</v>
      </c>
      <c r="C262" s="1">
        <v>223</v>
      </c>
      <c r="D262" s="1">
        <v>240</v>
      </c>
      <c r="E262" s="1">
        <v>245</v>
      </c>
      <c r="F262" s="1">
        <f t="shared" si="13"/>
        <v>242.5</v>
      </c>
      <c r="G262" s="1">
        <f>ROUND(((5/324)*(B262*9.81*690^3)/(210.29*10^3*L4))/0.01,2)</f>
        <v>207.37</v>
      </c>
    </row>
    <row r="263" spans="1:7">
      <c r="A263" s="1"/>
      <c r="B263" s="1">
        <v>200</v>
      </c>
      <c r="C263" s="1">
        <v>300</v>
      </c>
      <c r="D263" s="1">
        <v>330</v>
      </c>
      <c r="E263" s="1">
        <v>324</v>
      </c>
      <c r="F263" s="1">
        <f t="shared" si="13"/>
        <v>327</v>
      </c>
      <c r="G263" s="1">
        <f>ROUND(((5/324)*(B263*9.81*690^3)/(210.29*10^3*L4))/0.01,2)</f>
        <v>276.49</v>
      </c>
    </row>
    <row r="264" spans="1:7">
      <c r="A264" s="1"/>
      <c r="B264" s="1">
        <v>250</v>
      </c>
      <c r="C264" s="1">
        <v>377</v>
      </c>
      <c r="D264" s="1">
        <v>400</v>
      </c>
      <c r="E264" s="1">
        <v>410</v>
      </c>
      <c r="F264" s="1">
        <f t="shared" si="13"/>
        <v>405</v>
      </c>
      <c r="G264" s="1">
        <f>ROUND(((5/324)*(B264*9.81*690^3)/(210.29*10^3*L4))/0.01,2)</f>
        <v>345.61</v>
      </c>
    </row>
    <row r="265" spans="1:7">
      <c r="A265" s="1"/>
      <c r="B265" s="1">
        <v>300</v>
      </c>
      <c r="C265" s="1">
        <v>454</v>
      </c>
      <c r="D265" s="1">
        <v>510</v>
      </c>
      <c r="E265" s="1">
        <v>462</v>
      </c>
      <c r="F265" s="1">
        <f t="shared" si="13"/>
        <v>486</v>
      </c>
      <c r="G265" s="1">
        <f>ROUND(((5/324)*(B265*9.81*690^3)/(210.29*10^3*L4))/0.01,2)</f>
        <v>414.73</v>
      </c>
    </row>
    <row r="266" spans="1:7">
      <c r="A266" s="1"/>
      <c r="B266" s="1">
        <v>350</v>
      </c>
      <c r="C266" s="1">
        <v>531</v>
      </c>
      <c r="D266" s="1">
        <v>600</v>
      </c>
      <c r="E266" s="1">
        <v>544</v>
      </c>
      <c r="F266" s="1">
        <f t="shared" si="13"/>
        <v>572</v>
      </c>
      <c r="G266" s="1">
        <f>ROUND(((5/324)*(B266*9.81*690^3)/(210.29*10^3*L4))/0.01,2)</f>
        <v>483.86</v>
      </c>
    </row>
    <row r="267" spans="1:7">
      <c r="A267" s="1"/>
      <c r="B267" s="1">
        <v>400</v>
      </c>
      <c r="C267" s="1">
        <v>608</v>
      </c>
      <c r="D267" s="1">
        <v>680</v>
      </c>
      <c r="E267" s="1">
        <v>610</v>
      </c>
      <c r="F267" s="1">
        <f t="shared" si="13"/>
        <v>645</v>
      </c>
      <c r="G267" s="1">
        <f>ROUND(((5/324)*(B267*9.81*690^3)/(210.29*10^3*L4))/0.01,2)</f>
        <v>552.98</v>
      </c>
    </row>
    <row r="268" spans="1:7">
      <c r="A268" s="1"/>
      <c r="B268" s="1">
        <v>450</v>
      </c>
      <c r="C268" s="1">
        <v>685</v>
      </c>
      <c r="D268" s="1">
        <v>750</v>
      </c>
      <c r="E268" s="1">
        <v>702</v>
      </c>
      <c r="F268" s="1">
        <f t="shared" si="13"/>
        <v>726</v>
      </c>
      <c r="G268" s="1">
        <f>ROUND(((5/324)*(B268*9.81*690^3)/(210.29*10^3*L4))/0.01,2)</f>
        <v>622.1</v>
      </c>
    </row>
    <row r="269" spans="1:7">
      <c r="A269" s="1"/>
      <c r="B269" s="1">
        <v>500</v>
      </c>
      <c r="C269" s="1">
        <v>762</v>
      </c>
      <c r="D269" s="1">
        <v>840</v>
      </c>
      <c r="E269" s="1">
        <v>780</v>
      </c>
      <c r="F269" s="1">
        <f t="shared" si="13"/>
        <v>810</v>
      </c>
      <c r="G269" s="1">
        <f>ROUND(((5/324)*(B269*9.81*690^3)/(210.29*10^3*L4))/0.01,2)</f>
        <v>691.22</v>
      </c>
    </row>
    <row r="270" spans="1:7">
      <c r="A270" s="1"/>
      <c r="B270" s="1">
        <v>550</v>
      </c>
      <c r="C270" s="1">
        <v>839</v>
      </c>
      <c r="D270" s="1">
        <v>950</v>
      </c>
      <c r="E270" s="1">
        <v>840</v>
      </c>
      <c r="F270" s="1">
        <f t="shared" si="13"/>
        <v>895</v>
      </c>
      <c r="G270" s="1">
        <f>ROUND(((5/324)*(B270*9.81*690^3)/(210.29*10^3*L4))/0.01,2)</f>
        <v>760.34</v>
      </c>
    </row>
    <row r="271" spans="1:7">
      <c r="A271" s="1"/>
      <c r="B271" s="1">
        <v>600</v>
      </c>
      <c r="C271" s="1">
        <v>916</v>
      </c>
      <c r="D271" s="1">
        <v>1000</v>
      </c>
      <c r="E271" s="1">
        <v>945</v>
      </c>
      <c r="F271" s="1">
        <f t="shared" si="13"/>
        <v>972.5</v>
      </c>
      <c r="G271" s="1">
        <f>ROUND(((5/324)*(B271*9.81*690^3)/(210.29*10^3*L4))/0.01,2)</f>
        <v>829.47</v>
      </c>
    </row>
    <row r="272" spans="1:7">
      <c r="A272" s="1"/>
      <c r="B272" s="1">
        <v>650</v>
      </c>
      <c r="C272" s="1">
        <v>993</v>
      </c>
      <c r="D272" s="1">
        <v>1096</v>
      </c>
      <c r="E272" s="1">
        <v>1009</v>
      </c>
      <c r="F272" s="1">
        <f t="shared" si="13"/>
        <v>1052.5</v>
      </c>
      <c r="G272" s="1">
        <f>ROUND(((5/324)*(B272*9.81*690^3)/(210.29*10^3*L4))/0.01,2)</f>
        <v>898.59</v>
      </c>
    </row>
    <row r="273" spans="1:7">
      <c r="A273" s="1"/>
      <c r="B273" s="1">
        <v>660</v>
      </c>
      <c r="C273" s="1">
        <v>1070</v>
      </c>
      <c r="D273" s="1">
        <v>1096</v>
      </c>
      <c r="E273" s="1">
        <v>1040</v>
      </c>
      <c r="F273" s="1">
        <f t="shared" si="13"/>
        <v>1068</v>
      </c>
      <c r="G273" s="1">
        <f>ROUND(((5/324)*(B273*9.81*690^3)/(210.29*10^3*L4))/0.01,2)</f>
        <v>912.41</v>
      </c>
    </row>
    <row r="274" spans="1:7">
      <c r="A274" s="1"/>
      <c r="B274" s="1">
        <v>670</v>
      </c>
      <c r="C274" s="1">
        <v>1147</v>
      </c>
      <c r="D274" s="1">
        <v>1118</v>
      </c>
      <c r="E274" s="1">
        <v>1056</v>
      </c>
      <c r="F274" s="1">
        <f t="shared" si="13"/>
        <v>1087</v>
      </c>
      <c r="G274" s="1">
        <f>ROUND(((5/324)*(B274*9.81*690^3)/(210.29*10^3*L4))/0.01,2)</f>
        <v>926.24</v>
      </c>
    </row>
    <row r="275" spans="1:7">
      <c r="A275" s="1"/>
      <c r="B275" s="1">
        <v>680</v>
      </c>
      <c r="C275" s="1">
        <v>1224</v>
      </c>
      <c r="D275" s="1">
        <v>1122</v>
      </c>
      <c r="E275" s="1">
        <v>1085</v>
      </c>
      <c r="F275" s="1">
        <f t="shared" si="13"/>
        <v>1103.5</v>
      </c>
      <c r="G275" s="1">
        <f>ROUND(((5/324)*(B275*9.81*690^3)/(210.29*10^3*L4))/0.01,2)</f>
        <v>940.06</v>
      </c>
    </row>
    <row r="276" spans="1:7">
      <c r="A276" s="1"/>
      <c r="B276" s="1">
        <v>690</v>
      </c>
      <c r="C276" s="1">
        <v>1301</v>
      </c>
      <c r="D276" s="1">
        <v>1139</v>
      </c>
      <c r="E276" s="1">
        <v>1104</v>
      </c>
      <c r="F276" s="1">
        <f t="shared" si="13"/>
        <v>1121.5</v>
      </c>
      <c r="G276" s="1">
        <f>ROUND(((5/324)*(B276*9.81*690^3)/(210.29*10^3*L4))/0.01,2)</f>
        <v>953.89</v>
      </c>
    </row>
    <row r="277" spans="1:7">
      <c r="C277" s="3"/>
    </row>
    <row r="279" spans="1:7">
      <c r="B279" s="3"/>
    </row>
  </sheetData>
  <mergeCells count="50">
    <mergeCell ref="A257:A258"/>
    <mergeCell ref="B257:B258"/>
    <mergeCell ref="C257:C258"/>
    <mergeCell ref="D257:F257"/>
    <mergeCell ref="G257:G258"/>
    <mergeCell ref="A229:A230"/>
    <mergeCell ref="B229:B230"/>
    <mergeCell ref="C229:C230"/>
    <mergeCell ref="D229:F229"/>
    <mergeCell ref="G229:G230"/>
    <mergeCell ref="A203:A204"/>
    <mergeCell ref="B203:B204"/>
    <mergeCell ref="C203:C204"/>
    <mergeCell ref="D203:F203"/>
    <mergeCell ref="G203:G204"/>
    <mergeCell ref="A179:A180"/>
    <mergeCell ref="B179:B180"/>
    <mergeCell ref="C179:C180"/>
    <mergeCell ref="D179:F179"/>
    <mergeCell ref="G179:G180"/>
    <mergeCell ref="A152:A153"/>
    <mergeCell ref="B152:B153"/>
    <mergeCell ref="C152:C153"/>
    <mergeCell ref="D152:F152"/>
    <mergeCell ref="G152:G153"/>
    <mergeCell ref="A126:A127"/>
    <mergeCell ref="B126:B127"/>
    <mergeCell ref="C126:C127"/>
    <mergeCell ref="D126:F126"/>
    <mergeCell ref="G126:G127"/>
    <mergeCell ref="A102:A103"/>
    <mergeCell ref="B102:B103"/>
    <mergeCell ref="C102:C103"/>
    <mergeCell ref="D102:F102"/>
    <mergeCell ref="G102:G103"/>
    <mergeCell ref="A76:A77"/>
    <mergeCell ref="B76:B77"/>
    <mergeCell ref="C76:C77"/>
    <mergeCell ref="D76:F76"/>
    <mergeCell ref="G76:G77"/>
    <mergeCell ref="D17:F17"/>
    <mergeCell ref="B17:B18"/>
    <mergeCell ref="C17:C18"/>
    <mergeCell ref="G17:G18"/>
    <mergeCell ref="A17:A18"/>
    <mergeCell ref="A45:A46"/>
    <mergeCell ref="B45:B46"/>
    <mergeCell ref="C45:C46"/>
    <mergeCell ref="D45:F45"/>
    <mergeCell ref="G45:G4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20</vt:i4>
      </vt:variant>
    </vt:vector>
  </HeadingPairs>
  <TitlesOfParts>
    <vt:vector size="23" baseType="lpstr">
      <vt:lpstr>mild steel</vt:lpstr>
      <vt:lpstr>Sheet2</vt:lpstr>
      <vt:lpstr>Sheet3</vt:lpstr>
      <vt:lpstr>Chart1.1</vt:lpstr>
      <vt:lpstr>Chart1.2</vt:lpstr>
      <vt:lpstr>Chart2.1</vt:lpstr>
      <vt:lpstr>Chart2.2</vt:lpstr>
      <vt:lpstr>Chart3.1</vt:lpstr>
      <vt:lpstr>Chart3.2</vt:lpstr>
      <vt:lpstr>Chart4.1</vt:lpstr>
      <vt:lpstr>Chart4.2</vt:lpstr>
      <vt:lpstr>Chart5.1</vt:lpstr>
      <vt:lpstr>Chart5.2</vt:lpstr>
      <vt:lpstr>Char6.1</vt:lpstr>
      <vt:lpstr>Chart6.2</vt:lpstr>
      <vt:lpstr>Chart7.1</vt:lpstr>
      <vt:lpstr>Chart7.2</vt:lpstr>
      <vt:lpstr>Chart8.1</vt:lpstr>
      <vt:lpstr>Chart8.2</vt:lpstr>
      <vt:lpstr>Chart9.1</vt:lpstr>
      <vt:lpstr>Chart9.2</vt:lpstr>
      <vt:lpstr>Chart10.1</vt:lpstr>
      <vt:lpstr>Chart10.2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SOLVE02</dc:creator>
  <cp:lastModifiedBy>HP</cp:lastModifiedBy>
  <cp:lastPrinted>2015-08-21T10:38:38Z</cp:lastPrinted>
  <dcterms:created xsi:type="dcterms:W3CDTF">2015-08-17T09:34:26Z</dcterms:created>
  <dcterms:modified xsi:type="dcterms:W3CDTF">2018-08-13T06:39:50Z</dcterms:modified>
</cp:coreProperties>
</file>