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ngum.ayuni\Downloads\"/>
    </mc:Choice>
  </mc:AlternateContent>
  <bookViews>
    <workbookView xWindow="0" yWindow="0" windowWidth="20490" windowHeight="7155" activeTab="1"/>
  </bookViews>
  <sheets>
    <sheet name="RIS" sheetId="1" r:id="rId1"/>
    <sheet name="Suivi Conso HFO" sheetId="7" r:id="rId2"/>
    <sheet name="RIN" sheetId="4" r:id="rId3"/>
    <sheet name="Suivi PTU" sheetId="10" r:id="rId4"/>
    <sheet name="ESSO" sheetId="8" r:id="rId5"/>
    <sheet name="Feuil2" sheetId="2" r:id="rId6"/>
    <sheet name="Feuil3" sheetId="3" r:id="rId7"/>
    <sheet name="Feuil1" sheetId="11" r:id="rId8"/>
  </sheets>
  <definedNames>
    <definedName name="dsfff" localSheetId="3">#REF!</definedName>
    <definedName name="dsfff">#REF!</definedName>
    <definedName name="Fi" localSheetId="3">#REF!</definedName>
    <definedName name="Fi">#REF!</definedName>
    <definedName name="ggg">#REF!</definedName>
    <definedName name="_xlnm.Print_Titles" localSheetId="1">'Suivi Conso HFO'!$A:$A</definedName>
    <definedName name="_xlnm.Print_Area" localSheetId="4">ESSO!$A$1:$T$33</definedName>
    <definedName name="_xlnm.Print_Area" localSheetId="2">RIN!$A$2:$AA$37</definedName>
    <definedName name="_xlnm.Print_Area" localSheetId="0">RIS!$A$1:$R$35</definedName>
    <definedName name="_xlnm.Print_Area" localSheetId="1">'Suivi Conso HFO'!$A$1:$AZ$37</definedName>
    <definedName name="_xlnm.Print_Area" localSheetId="3">'Suivi PTU'!$A$3:$U$35</definedName>
  </definedNames>
  <calcPr calcId="152511"/>
</workbook>
</file>

<file path=xl/calcChain.xml><?xml version="1.0" encoding="utf-8"?>
<calcChain xmlns="http://schemas.openxmlformats.org/spreadsheetml/2006/main">
  <c r="U40" i="1" l="1"/>
  <c r="T40" i="1"/>
  <c r="AC38" i="1" l="1"/>
  <c r="AD38" i="1"/>
  <c r="AD40" i="1" l="1"/>
  <c r="AC40" i="1"/>
  <c r="AD37" i="1"/>
  <c r="AD42" i="1" s="1"/>
  <c r="AC37" i="1"/>
  <c r="AC42" i="1" s="1"/>
  <c r="AC41" i="1" l="1"/>
  <c r="T41" i="1"/>
  <c r="T42" i="1" s="1"/>
  <c r="AD41" i="1"/>
  <c r="U41" i="1"/>
  <c r="U42" i="1" s="1"/>
  <c r="AC39" i="1"/>
  <c r="AD39" i="1"/>
  <c r="AC21" i="4" l="1"/>
  <c r="AC7" i="4" l="1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6" i="4" l="1"/>
  <c r="C36" i="4" l="1"/>
  <c r="Z34" i="1"/>
  <c r="S29" i="1"/>
  <c r="S30" i="1"/>
  <c r="S31" i="1"/>
  <c r="S32" i="1"/>
  <c r="S33" i="1"/>
  <c r="S34" i="1"/>
  <c r="C26" i="4" l="1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4" i="8"/>
  <c r="X35" i="1" l="1"/>
  <c r="Y34" i="1" l="1"/>
  <c r="Y35" i="1"/>
  <c r="T34" i="1"/>
  <c r="U34" i="1"/>
  <c r="V34" i="1"/>
  <c r="W3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4" i="1"/>
  <c r="AA34" i="1" l="1"/>
  <c r="X34" i="1" s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Z33" i="1" l="1"/>
  <c r="Z32" i="1" l="1"/>
  <c r="Z31" i="1" l="1"/>
  <c r="Z30" i="1" l="1"/>
  <c r="Z29" i="1" l="1"/>
  <c r="Z28" i="1" l="1"/>
  <c r="Z27" i="1" l="1"/>
  <c r="Z26" i="1" l="1"/>
  <c r="Z25" i="1" l="1"/>
  <c r="Z24" i="1" l="1"/>
  <c r="Z23" i="1" l="1"/>
  <c r="Q14" i="7" l="1"/>
  <c r="G7" i="7" l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U16" i="1" l="1"/>
  <c r="K8" i="7" l="1"/>
  <c r="W32" i="1" l="1"/>
  <c r="W33" i="1"/>
  <c r="V33" i="1"/>
  <c r="T33" i="1"/>
  <c r="X33" i="1" s="1"/>
  <c r="U32" i="1"/>
  <c r="U33" i="1"/>
  <c r="V32" i="1"/>
  <c r="T32" i="1"/>
  <c r="X32" i="1" s="1"/>
  <c r="Q26" i="7" l="1"/>
  <c r="Z22" i="1" l="1"/>
  <c r="Z21" i="1" l="1"/>
  <c r="Z20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4" i="1"/>
  <c r="K18" i="7" l="1"/>
  <c r="C34" i="4" l="1"/>
  <c r="C35" i="4"/>
  <c r="Q32" i="10"/>
  <c r="L32" i="10"/>
  <c r="G32" i="10"/>
  <c r="B32" i="10"/>
  <c r="Q31" i="10"/>
  <c r="L31" i="10"/>
  <c r="G31" i="10"/>
  <c r="B31" i="10"/>
  <c r="Q30" i="10"/>
  <c r="L30" i="10"/>
  <c r="G30" i="10"/>
  <c r="B30" i="10"/>
  <c r="Q29" i="10"/>
  <c r="L29" i="10"/>
  <c r="G29" i="10"/>
  <c r="B29" i="10"/>
  <c r="Q28" i="10"/>
  <c r="L28" i="10"/>
  <c r="G28" i="10"/>
  <c r="B28" i="10"/>
  <c r="Q27" i="10"/>
  <c r="L27" i="10"/>
  <c r="G27" i="10"/>
  <c r="B27" i="10"/>
  <c r="Q26" i="10"/>
  <c r="L26" i="10"/>
  <c r="G26" i="10"/>
  <c r="B26" i="10"/>
  <c r="Q25" i="10"/>
  <c r="L25" i="10"/>
  <c r="G25" i="10"/>
  <c r="B25" i="10"/>
  <c r="Q24" i="10"/>
  <c r="L24" i="10"/>
  <c r="G24" i="10"/>
  <c r="B24" i="10"/>
  <c r="Q23" i="10"/>
  <c r="L23" i="10"/>
  <c r="G23" i="10"/>
  <c r="B23" i="10"/>
  <c r="Q22" i="10"/>
  <c r="L22" i="10"/>
  <c r="G22" i="10"/>
  <c r="B22" i="10"/>
  <c r="Q21" i="10"/>
  <c r="L21" i="10"/>
  <c r="G21" i="10"/>
  <c r="B21" i="10"/>
  <c r="Q20" i="10"/>
  <c r="L20" i="10"/>
  <c r="G20" i="10"/>
  <c r="B20" i="10"/>
  <c r="Q19" i="10"/>
  <c r="L19" i="10"/>
  <c r="G19" i="10"/>
  <c r="B19" i="10"/>
  <c r="Q18" i="10"/>
  <c r="L18" i="10"/>
  <c r="G18" i="10"/>
  <c r="B18" i="10"/>
  <c r="Q17" i="10"/>
  <c r="L17" i="10"/>
  <c r="G17" i="10"/>
  <c r="B17" i="10"/>
  <c r="Q16" i="10"/>
  <c r="L16" i="10"/>
  <c r="G16" i="10"/>
  <c r="B16" i="10"/>
  <c r="Q15" i="10"/>
  <c r="L15" i="10"/>
  <c r="G15" i="10"/>
  <c r="B15" i="10"/>
  <c r="Q14" i="10"/>
  <c r="L14" i="10"/>
  <c r="G14" i="10"/>
  <c r="B14" i="10"/>
  <c r="L13" i="10"/>
  <c r="G13" i="10"/>
  <c r="B13" i="10"/>
  <c r="Q12" i="10"/>
  <c r="L12" i="10"/>
  <c r="G12" i="10"/>
  <c r="B12" i="10"/>
  <c r="Q11" i="10"/>
  <c r="L11" i="10"/>
  <c r="G11" i="10"/>
  <c r="B11" i="10"/>
  <c r="Q10" i="10"/>
  <c r="L10" i="10"/>
  <c r="G10" i="10"/>
  <c r="B10" i="10"/>
  <c r="Q9" i="10"/>
  <c r="L9" i="10"/>
  <c r="G9" i="10"/>
  <c r="B9" i="10"/>
  <c r="Q8" i="10"/>
  <c r="L8" i="10"/>
  <c r="G8" i="10"/>
  <c r="B8" i="10"/>
  <c r="Q7" i="10"/>
  <c r="L7" i="10"/>
  <c r="G7" i="10"/>
  <c r="B7" i="10"/>
  <c r="Q6" i="10"/>
  <c r="L6" i="10"/>
  <c r="G6" i="10"/>
  <c r="B6" i="10"/>
  <c r="Q5" i="10"/>
  <c r="L5" i="10"/>
  <c r="G5" i="10"/>
  <c r="B5" i="10"/>
  <c r="A5" i="10"/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7" i="4"/>
  <c r="C28" i="4"/>
  <c r="C29" i="4"/>
  <c r="C30" i="4"/>
  <c r="C31" i="4"/>
  <c r="C32" i="4"/>
  <c r="C33" i="4"/>
  <c r="K32" i="7"/>
  <c r="R19" i="8" l="1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8" i="8"/>
  <c r="R9" i="8"/>
  <c r="R10" i="8"/>
  <c r="R11" i="8"/>
  <c r="R12" i="8"/>
  <c r="R13" i="8"/>
  <c r="R14" i="8"/>
  <c r="R15" i="8"/>
  <c r="R16" i="8"/>
  <c r="R17" i="8"/>
  <c r="R18" i="8"/>
  <c r="Q9" i="7" l="1"/>
  <c r="Q10" i="7"/>
  <c r="Q11" i="7"/>
  <c r="Q12" i="7"/>
  <c r="Q13" i="7"/>
  <c r="Q15" i="7"/>
  <c r="Q16" i="7"/>
  <c r="Q17" i="7"/>
  <c r="Q18" i="7"/>
  <c r="Q19" i="7"/>
  <c r="Q20" i="7"/>
  <c r="Q21" i="7"/>
  <c r="Q22" i="7"/>
  <c r="Q23" i="7"/>
  <c r="Q24" i="7"/>
  <c r="Q25" i="7"/>
  <c r="Q27" i="7"/>
  <c r="Q28" i="7"/>
  <c r="Q29" i="7"/>
  <c r="Q30" i="7"/>
  <c r="Q31" i="7"/>
  <c r="Q32" i="7"/>
  <c r="Q33" i="7"/>
  <c r="Q34" i="7"/>
  <c r="Q35" i="7"/>
  <c r="Q36" i="7"/>
  <c r="Q37" i="7"/>
  <c r="E33" i="8"/>
  <c r="F33" i="8"/>
  <c r="G33" i="8"/>
  <c r="I33" i="8"/>
  <c r="K33" i="8"/>
  <c r="L33" i="8"/>
  <c r="M33" i="8"/>
  <c r="N33" i="8"/>
  <c r="O33" i="8"/>
  <c r="P33" i="8"/>
  <c r="Q33" i="8"/>
  <c r="T33" i="8"/>
  <c r="C33" i="8"/>
  <c r="B33" i="8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7" i="7"/>
  <c r="K11" i="7"/>
  <c r="K12" i="7"/>
  <c r="K13" i="7"/>
  <c r="K14" i="7"/>
  <c r="K15" i="7"/>
  <c r="K16" i="7"/>
  <c r="K17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3" i="7"/>
  <c r="K34" i="7"/>
  <c r="K35" i="7"/>
  <c r="K36" i="7"/>
  <c r="K37" i="7"/>
  <c r="K9" i="7"/>
  <c r="K10" i="7"/>
  <c r="K7" i="7"/>
  <c r="A5" i="1"/>
  <c r="R5" i="8"/>
  <c r="R6" i="8"/>
  <c r="R7" i="8"/>
  <c r="A7" i="7" l="1"/>
  <c r="A6" i="10"/>
  <c r="A6" i="1"/>
  <c r="Q7" i="7"/>
  <c r="Q8" i="7"/>
  <c r="R4" i="8"/>
  <c r="A5" i="8"/>
  <c r="A4" i="8"/>
  <c r="B4" i="8"/>
  <c r="C4" i="8"/>
  <c r="E4" i="8"/>
  <c r="F4" i="8"/>
  <c r="G4" i="8"/>
  <c r="I4" i="8"/>
  <c r="K4" i="8"/>
  <c r="L4" i="8"/>
  <c r="M4" i="8"/>
  <c r="N4" i="8"/>
  <c r="O4" i="8"/>
  <c r="P4" i="8"/>
  <c r="Q4" i="8"/>
  <c r="T4" i="8"/>
  <c r="B5" i="8"/>
  <c r="C5" i="8"/>
  <c r="E5" i="8"/>
  <c r="F5" i="8"/>
  <c r="G5" i="8"/>
  <c r="I5" i="8"/>
  <c r="K5" i="8"/>
  <c r="L5" i="8"/>
  <c r="M5" i="8"/>
  <c r="N5" i="8"/>
  <c r="O5" i="8"/>
  <c r="P5" i="8"/>
  <c r="Q5" i="8"/>
  <c r="T5" i="8"/>
  <c r="B6" i="8"/>
  <c r="C6" i="8"/>
  <c r="E6" i="8"/>
  <c r="F6" i="8"/>
  <c r="G6" i="8"/>
  <c r="I6" i="8"/>
  <c r="K6" i="8"/>
  <c r="L6" i="8"/>
  <c r="M6" i="8"/>
  <c r="N6" i="8"/>
  <c r="O6" i="8"/>
  <c r="P6" i="8"/>
  <c r="Q6" i="8"/>
  <c r="T6" i="8"/>
  <c r="B7" i="8"/>
  <c r="C7" i="8"/>
  <c r="E7" i="8"/>
  <c r="F7" i="8"/>
  <c r="G7" i="8"/>
  <c r="I7" i="8"/>
  <c r="K7" i="8"/>
  <c r="L7" i="8"/>
  <c r="M7" i="8"/>
  <c r="N7" i="8"/>
  <c r="O7" i="8"/>
  <c r="P7" i="8"/>
  <c r="Q7" i="8"/>
  <c r="T7" i="8"/>
  <c r="B8" i="8"/>
  <c r="C8" i="8"/>
  <c r="E8" i="8"/>
  <c r="F8" i="8"/>
  <c r="I8" i="8"/>
  <c r="K8" i="8"/>
  <c r="L8" i="8"/>
  <c r="M8" i="8"/>
  <c r="N8" i="8"/>
  <c r="O8" i="8"/>
  <c r="P8" i="8"/>
  <c r="Q8" i="8"/>
  <c r="T8" i="8"/>
  <c r="B9" i="8"/>
  <c r="C9" i="8"/>
  <c r="E9" i="8"/>
  <c r="F9" i="8"/>
  <c r="I9" i="8"/>
  <c r="K9" i="8"/>
  <c r="L9" i="8"/>
  <c r="M9" i="8"/>
  <c r="N9" i="8"/>
  <c r="O9" i="8"/>
  <c r="P9" i="8"/>
  <c r="Q9" i="8"/>
  <c r="T9" i="8"/>
  <c r="B10" i="8"/>
  <c r="C10" i="8"/>
  <c r="E10" i="8"/>
  <c r="F10" i="8"/>
  <c r="G10" i="8"/>
  <c r="I10" i="8"/>
  <c r="K10" i="8"/>
  <c r="L10" i="8"/>
  <c r="M10" i="8"/>
  <c r="N10" i="8"/>
  <c r="O10" i="8"/>
  <c r="P10" i="8"/>
  <c r="Q10" i="8"/>
  <c r="T10" i="8"/>
  <c r="B11" i="8"/>
  <c r="C11" i="8"/>
  <c r="E11" i="8"/>
  <c r="F11" i="8"/>
  <c r="G11" i="8"/>
  <c r="I11" i="8"/>
  <c r="K11" i="8"/>
  <c r="L11" i="8"/>
  <c r="M11" i="8"/>
  <c r="N11" i="8"/>
  <c r="O11" i="8"/>
  <c r="P11" i="8"/>
  <c r="Q11" i="8"/>
  <c r="T11" i="8"/>
  <c r="B12" i="8"/>
  <c r="C12" i="8"/>
  <c r="E12" i="8"/>
  <c r="F12" i="8"/>
  <c r="G12" i="8"/>
  <c r="I12" i="8"/>
  <c r="K12" i="8"/>
  <c r="L12" i="8"/>
  <c r="M12" i="8"/>
  <c r="N12" i="8"/>
  <c r="O12" i="8"/>
  <c r="P12" i="8"/>
  <c r="Q12" i="8"/>
  <c r="T12" i="8"/>
  <c r="B13" i="8"/>
  <c r="C13" i="8"/>
  <c r="E13" i="8"/>
  <c r="F13" i="8"/>
  <c r="G13" i="8"/>
  <c r="I13" i="8"/>
  <c r="K13" i="8"/>
  <c r="L13" i="8"/>
  <c r="M13" i="8"/>
  <c r="N13" i="8"/>
  <c r="O13" i="8"/>
  <c r="P13" i="8"/>
  <c r="Q13" i="8"/>
  <c r="T13" i="8"/>
  <c r="B14" i="8"/>
  <c r="C14" i="8"/>
  <c r="E14" i="8"/>
  <c r="F14" i="8"/>
  <c r="G14" i="8"/>
  <c r="I14" i="8"/>
  <c r="K14" i="8"/>
  <c r="L14" i="8"/>
  <c r="M14" i="8"/>
  <c r="N14" i="8"/>
  <c r="O14" i="8"/>
  <c r="P14" i="8"/>
  <c r="Q14" i="8"/>
  <c r="T14" i="8"/>
  <c r="B15" i="8"/>
  <c r="C15" i="8"/>
  <c r="E15" i="8"/>
  <c r="F15" i="8"/>
  <c r="G15" i="8"/>
  <c r="I15" i="8"/>
  <c r="K15" i="8"/>
  <c r="L15" i="8"/>
  <c r="M15" i="8"/>
  <c r="N15" i="8"/>
  <c r="O15" i="8"/>
  <c r="P15" i="8"/>
  <c r="Q15" i="8"/>
  <c r="T15" i="8"/>
  <c r="B16" i="8"/>
  <c r="C16" i="8"/>
  <c r="E16" i="8"/>
  <c r="F16" i="8"/>
  <c r="G16" i="8"/>
  <c r="I16" i="8"/>
  <c r="K16" i="8"/>
  <c r="L16" i="8"/>
  <c r="M16" i="8"/>
  <c r="N16" i="8"/>
  <c r="O16" i="8"/>
  <c r="P16" i="8"/>
  <c r="Q16" i="8"/>
  <c r="T16" i="8"/>
  <c r="B17" i="8"/>
  <c r="C17" i="8"/>
  <c r="E17" i="8"/>
  <c r="F17" i="8"/>
  <c r="G17" i="8"/>
  <c r="I17" i="8"/>
  <c r="K17" i="8"/>
  <c r="L17" i="8"/>
  <c r="M17" i="8"/>
  <c r="N17" i="8"/>
  <c r="O17" i="8"/>
  <c r="P17" i="8"/>
  <c r="Q17" i="8"/>
  <c r="T17" i="8"/>
  <c r="B18" i="8"/>
  <c r="C18" i="8"/>
  <c r="E18" i="8"/>
  <c r="F18" i="8"/>
  <c r="G18" i="8"/>
  <c r="I18" i="8"/>
  <c r="K18" i="8"/>
  <c r="L18" i="8"/>
  <c r="M18" i="8"/>
  <c r="N18" i="8"/>
  <c r="O18" i="8"/>
  <c r="P18" i="8"/>
  <c r="Q18" i="8"/>
  <c r="T18" i="8"/>
  <c r="B19" i="8"/>
  <c r="C19" i="8"/>
  <c r="E19" i="8"/>
  <c r="F19" i="8"/>
  <c r="G19" i="8"/>
  <c r="I19" i="8"/>
  <c r="K19" i="8"/>
  <c r="L19" i="8"/>
  <c r="M19" i="8"/>
  <c r="N19" i="8"/>
  <c r="O19" i="8"/>
  <c r="P19" i="8"/>
  <c r="Q19" i="8"/>
  <c r="T19" i="8"/>
  <c r="B20" i="8"/>
  <c r="C20" i="8"/>
  <c r="E20" i="8"/>
  <c r="F20" i="8"/>
  <c r="G20" i="8"/>
  <c r="I20" i="8"/>
  <c r="K20" i="8"/>
  <c r="L20" i="8"/>
  <c r="M20" i="8"/>
  <c r="N20" i="8"/>
  <c r="O20" i="8"/>
  <c r="P20" i="8"/>
  <c r="Q20" i="8"/>
  <c r="T20" i="8"/>
  <c r="B21" i="8"/>
  <c r="C21" i="8"/>
  <c r="E21" i="8"/>
  <c r="F21" i="8"/>
  <c r="G21" i="8"/>
  <c r="I21" i="8"/>
  <c r="K21" i="8"/>
  <c r="L21" i="8"/>
  <c r="M21" i="8"/>
  <c r="N21" i="8"/>
  <c r="O21" i="8"/>
  <c r="P21" i="8"/>
  <c r="Q21" i="8"/>
  <c r="T21" i="8"/>
  <c r="B22" i="8"/>
  <c r="C22" i="8"/>
  <c r="E22" i="8"/>
  <c r="F22" i="8"/>
  <c r="G22" i="8"/>
  <c r="I22" i="8"/>
  <c r="K22" i="8"/>
  <c r="L22" i="8"/>
  <c r="M22" i="8"/>
  <c r="N22" i="8"/>
  <c r="O22" i="8"/>
  <c r="P22" i="8"/>
  <c r="Q22" i="8"/>
  <c r="T22" i="8"/>
  <c r="B23" i="8"/>
  <c r="C23" i="8"/>
  <c r="E23" i="8"/>
  <c r="F23" i="8"/>
  <c r="G23" i="8"/>
  <c r="I23" i="8"/>
  <c r="K23" i="8"/>
  <c r="L23" i="8"/>
  <c r="M23" i="8"/>
  <c r="N23" i="8"/>
  <c r="O23" i="8"/>
  <c r="P23" i="8"/>
  <c r="Q23" i="8"/>
  <c r="T23" i="8"/>
  <c r="B24" i="8"/>
  <c r="C24" i="8"/>
  <c r="E24" i="8"/>
  <c r="F24" i="8"/>
  <c r="G24" i="8"/>
  <c r="I24" i="8"/>
  <c r="K24" i="8"/>
  <c r="L24" i="8"/>
  <c r="M24" i="8"/>
  <c r="N24" i="8"/>
  <c r="O24" i="8"/>
  <c r="P24" i="8"/>
  <c r="Q24" i="8"/>
  <c r="T24" i="8"/>
  <c r="B25" i="8"/>
  <c r="C25" i="8"/>
  <c r="E25" i="8"/>
  <c r="F25" i="8"/>
  <c r="G25" i="8"/>
  <c r="I25" i="8"/>
  <c r="K25" i="8"/>
  <c r="L25" i="8"/>
  <c r="M25" i="8"/>
  <c r="N25" i="8"/>
  <c r="O25" i="8"/>
  <c r="P25" i="8"/>
  <c r="Q25" i="8"/>
  <c r="T25" i="8"/>
  <c r="B26" i="8"/>
  <c r="C26" i="8"/>
  <c r="E26" i="8"/>
  <c r="F26" i="8"/>
  <c r="G26" i="8"/>
  <c r="I26" i="8"/>
  <c r="K26" i="8"/>
  <c r="L26" i="8"/>
  <c r="M26" i="8"/>
  <c r="N26" i="8"/>
  <c r="O26" i="8"/>
  <c r="P26" i="8"/>
  <c r="Q26" i="8"/>
  <c r="T26" i="8"/>
  <c r="B27" i="8"/>
  <c r="C27" i="8"/>
  <c r="E27" i="8"/>
  <c r="F27" i="8"/>
  <c r="G27" i="8"/>
  <c r="I27" i="8"/>
  <c r="K27" i="8"/>
  <c r="L27" i="8"/>
  <c r="M27" i="8"/>
  <c r="N27" i="8"/>
  <c r="O27" i="8"/>
  <c r="P27" i="8"/>
  <c r="Q27" i="8"/>
  <c r="T27" i="8"/>
  <c r="B28" i="8"/>
  <c r="C28" i="8"/>
  <c r="E28" i="8"/>
  <c r="F28" i="8"/>
  <c r="G28" i="8"/>
  <c r="I28" i="8"/>
  <c r="K28" i="8"/>
  <c r="L28" i="8"/>
  <c r="M28" i="8"/>
  <c r="N28" i="8"/>
  <c r="O28" i="8"/>
  <c r="P28" i="8"/>
  <c r="Q28" i="8"/>
  <c r="T28" i="8"/>
  <c r="B29" i="8"/>
  <c r="C29" i="8"/>
  <c r="E29" i="8"/>
  <c r="F29" i="8"/>
  <c r="G29" i="8"/>
  <c r="I29" i="8"/>
  <c r="K29" i="8"/>
  <c r="L29" i="8"/>
  <c r="M29" i="8"/>
  <c r="N29" i="8"/>
  <c r="O29" i="8"/>
  <c r="P29" i="8"/>
  <c r="Q29" i="8"/>
  <c r="T29" i="8"/>
  <c r="B30" i="8"/>
  <c r="C30" i="8"/>
  <c r="E30" i="8"/>
  <c r="F30" i="8"/>
  <c r="G30" i="8"/>
  <c r="I30" i="8"/>
  <c r="K30" i="8"/>
  <c r="L30" i="8"/>
  <c r="M30" i="8"/>
  <c r="N30" i="8"/>
  <c r="O30" i="8"/>
  <c r="P30" i="8"/>
  <c r="Q30" i="8"/>
  <c r="T30" i="8"/>
  <c r="B31" i="8"/>
  <c r="C31" i="8"/>
  <c r="E31" i="8"/>
  <c r="F31" i="8"/>
  <c r="G31" i="8"/>
  <c r="I31" i="8"/>
  <c r="K31" i="8"/>
  <c r="L31" i="8"/>
  <c r="M31" i="8"/>
  <c r="N31" i="8"/>
  <c r="O31" i="8"/>
  <c r="P31" i="8"/>
  <c r="Q31" i="8"/>
  <c r="T31" i="8"/>
  <c r="B32" i="8"/>
  <c r="C32" i="8"/>
  <c r="E32" i="8"/>
  <c r="F32" i="8"/>
  <c r="G32" i="8"/>
  <c r="I32" i="8"/>
  <c r="K32" i="8"/>
  <c r="L32" i="8"/>
  <c r="M32" i="8"/>
  <c r="N32" i="8"/>
  <c r="O32" i="8"/>
  <c r="P32" i="8"/>
  <c r="Q32" i="8"/>
  <c r="T32" i="8"/>
  <c r="B34" i="8"/>
  <c r="C34" i="8"/>
  <c r="E34" i="8"/>
  <c r="F34" i="8"/>
  <c r="G34" i="8"/>
  <c r="I34" i="8"/>
  <c r="K34" i="8"/>
  <c r="L34" i="8"/>
  <c r="M34" i="8"/>
  <c r="N34" i="8"/>
  <c r="O34" i="8"/>
  <c r="P34" i="8"/>
  <c r="Q34" i="8"/>
  <c r="T34" i="8"/>
  <c r="G5" i="7"/>
  <c r="Q5" i="7"/>
  <c r="Z5" i="7"/>
  <c r="AF5" i="7"/>
  <c r="AN5" i="7"/>
  <c r="AW5" i="7"/>
  <c r="G6" i="7"/>
  <c r="H12" i="7" s="1"/>
  <c r="Q6" i="7"/>
  <c r="R14" i="7" s="1"/>
  <c r="Z6" i="7"/>
  <c r="AF6" i="7"/>
  <c r="AN6" i="7"/>
  <c r="Z7" i="7"/>
  <c r="AN7" i="7"/>
  <c r="AX7" i="7"/>
  <c r="Z8" i="7"/>
  <c r="AI8" i="7"/>
  <c r="AN8" i="7"/>
  <c r="AU8" i="7"/>
  <c r="AX8" i="7"/>
  <c r="Z9" i="7"/>
  <c r="AI9" i="7"/>
  <c r="AN9" i="7"/>
  <c r="AU9" i="7"/>
  <c r="AX9" i="7"/>
  <c r="Z10" i="7"/>
  <c r="AI10" i="7"/>
  <c r="AN10" i="7"/>
  <c r="AU10" i="7"/>
  <c r="AX10" i="7"/>
  <c r="Z11" i="7"/>
  <c r="AI11" i="7"/>
  <c r="AN11" i="7"/>
  <c r="AU11" i="7"/>
  <c r="AX11" i="7"/>
  <c r="Z12" i="7"/>
  <c r="AN12" i="7"/>
  <c r="AU12" i="7"/>
  <c r="AX12" i="7"/>
  <c r="Z13" i="7"/>
  <c r="AN13" i="7"/>
  <c r="AU13" i="7"/>
  <c r="AX13" i="7"/>
  <c r="Z14" i="7"/>
  <c r="AI14" i="7"/>
  <c r="AN14" i="7"/>
  <c r="AU14" i="7"/>
  <c r="AX14" i="7"/>
  <c r="Z15" i="7"/>
  <c r="AI15" i="7"/>
  <c r="AN15" i="7"/>
  <c r="AU15" i="7"/>
  <c r="AX15" i="7"/>
  <c r="Z16" i="7"/>
  <c r="AI16" i="7"/>
  <c r="AN16" i="7"/>
  <c r="AU16" i="7"/>
  <c r="AX16" i="7"/>
  <c r="Z17" i="7"/>
  <c r="AI17" i="7"/>
  <c r="AN17" i="7"/>
  <c r="AU17" i="7"/>
  <c r="AX17" i="7"/>
  <c r="Z18" i="7"/>
  <c r="AI18" i="7"/>
  <c r="AN18" i="7"/>
  <c r="AU18" i="7"/>
  <c r="AX18" i="7"/>
  <c r="Z19" i="7"/>
  <c r="AI19" i="7"/>
  <c r="AN19" i="7"/>
  <c r="AU19" i="7"/>
  <c r="AX19" i="7"/>
  <c r="Z20" i="7"/>
  <c r="AI20" i="7"/>
  <c r="AN20" i="7"/>
  <c r="AU20" i="7"/>
  <c r="AX20" i="7"/>
  <c r="Z21" i="7"/>
  <c r="AI21" i="7"/>
  <c r="AN21" i="7"/>
  <c r="AO21" i="7" s="1"/>
  <c r="AU21" i="7"/>
  <c r="AX21" i="7"/>
  <c r="Z22" i="7"/>
  <c r="AI22" i="7"/>
  <c r="AN22" i="7"/>
  <c r="AU22" i="7"/>
  <c r="AX22" i="7"/>
  <c r="Z23" i="7"/>
  <c r="AI23" i="7"/>
  <c r="AN23" i="7"/>
  <c r="AU23" i="7"/>
  <c r="AX23" i="7"/>
  <c r="Z24" i="7"/>
  <c r="AI24" i="7"/>
  <c r="AN24" i="7"/>
  <c r="AU24" i="7"/>
  <c r="AX24" i="7"/>
  <c r="Z25" i="7"/>
  <c r="AI25" i="7"/>
  <c r="AN25" i="7"/>
  <c r="AU25" i="7"/>
  <c r="AX25" i="7"/>
  <c r="Z26" i="7"/>
  <c r="AI26" i="7"/>
  <c r="AN26" i="7"/>
  <c r="AU26" i="7"/>
  <c r="AX26" i="7"/>
  <c r="Z27" i="7"/>
  <c r="AI27" i="7"/>
  <c r="AN27" i="7"/>
  <c r="AU27" i="7"/>
  <c r="AX27" i="7"/>
  <c r="Z28" i="7"/>
  <c r="AI28" i="7"/>
  <c r="AN28" i="7"/>
  <c r="AU28" i="7"/>
  <c r="AX28" i="7"/>
  <c r="Z29" i="7"/>
  <c r="AI29" i="7"/>
  <c r="AN29" i="7"/>
  <c r="AU29" i="7"/>
  <c r="AX29" i="7"/>
  <c r="Z30" i="7"/>
  <c r="AI30" i="7"/>
  <c r="AN30" i="7"/>
  <c r="AU30" i="7"/>
  <c r="AX30" i="7"/>
  <c r="Z31" i="7"/>
  <c r="AI31" i="7"/>
  <c r="AN31" i="7"/>
  <c r="AU31" i="7"/>
  <c r="AX31" i="7"/>
  <c r="Z32" i="7"/>
  <c r="AI32" i="7"/>
  <c r="AN32" i="7"/>
  <c r="AU32" i="7"/>
  <c r="AX32" i="7"/>
  <c r="Z33" i="7"/>
  <c r="AI33" i="7"/>
  <c r="AN33" i="7"/>
  <c r="AU33" i="7"/>
  <c r="AX33" i="7"/>
  <c r="Z34" i="7"/>
  <c r="AI34" i="7"/>
  <c r="AN34" i="7"/>
  <c r="AU34" i="7"/>
  <c r="AX34" i="7"/>
  <c r="Z35" i="7"/>
  <c r="AI35" i="7"/>
  <c r="AN35" i="7"/>
  <c r="AU35" i="7"/>
  <c r="AX35" i="7"/>
  <c r="Z36" i="7"/>
  <c r="AI36" i="7"/>
  <c r="AN36" i="7"/>
  <c r="AU36" i="7"/>
  <c r="AX36" i="7"/>
  <c r="Z37" i="7"/>
  <c r="AI37" i="7"/>
  <c r="AN37" i="7"/>
  <c r="AU37" i="7"/>
  <c r="AX37" i="7"/>
  <c r="A6" i="4"/>
  <c r="T4" i="1"/>
  <c r="X4" i="1" s="1"/>
  <c r="U4" i="1"/>
  <c r="V4" i="1"/>
  <c r="W4" i="1"/>
  <c r="T5" i="1"/>
  <c r="X5" i="1" s="1"/>
  <c r="U5" i="1"/>
  <c r="V5" i="1"/>
  <c r="W5" i="1"/>
  <c r="T6" i="1"/>
  <c r="X6" i="1" s="1"/>
  <c r="U6" i="1"/>
  <c r="V6" i="1"/>
  <c r="W6" i="1"/>
  <c r="T7" i="1"/>
  <c r="X7" i="1" s="1"/>
  <c r="U7" i="1"/>
  <c r="V7" i="1"/>
  <c r="W7" i="1"/>
  <c r="T8" i="1"/>
  <c r="X8" i="1" s="1"/>
  <c r="U8" i="1"/>
  <c r="W8" i="1"/>
  <c r="T9" i="1"/>
  <c r="X9" i="1" s="1"/>
  <c r="U9" i="1"/>
  <c r="W9" i="1"/>
  <c r="T10" i="1"/>
  <c r="X10" i="1" s="1"/>
  <c r="U10" i="1"/>
  <c r="V10" i="1"/>
  <c r="W10" i="1"/>
  <c r="T11" i="1"/>
  <c r="X11" i="1" s="1"/>
  <c r="U11" i="1"/>
  <c r="V11" i="1"/>
  <c r="W11" i="1"/>
  <c r="T12" i="1"/>
  <c r="X12" i="1" s="1"/>
  <c r="U12" i="1"/>
  <c r="V12" i="1"/>
  <c r="W12" i="1"/>
  <c r="T13" i="1"/>
  <c r="X13" i="1" s="1"/>
  <c r="U13" i="1"/>
  <c r="V13" i="1"/>
  <c r="W13" i="1"/>
  <c r="T14" i="1"/>
  <c r="X14" i="1" s="1"/>
  <c r="U14" i="1"/>
  <c r="V14" i="1"/>
  <c r="W14" i="1"/>
  <c r="T15" i="1"/>
  <c r="X15" i="1" s="1"/>
  <c r="U15" i="1"/>
  <c r="V15" i="1"/>
  <c r="W15" i="1"/>
  <c r="T16" i="1"/>
  <c r="X16" i="1" s="1"/>
  <c r="V16" i="1"/>
  <c r="W16" i="1"/>
  <c r="T17" i="1"/>
  <c r="X17" i="1" s="1"/>
  <c r="U17" i="1"/>
  <c r="V17" i="1"/>
  <c r="W17" i="1"/>
  <c r="T18" i="1"/>
  <c r="X18" i="1" s="1"/>
  <c r="U18" i="1"/>
  <c r="V18" i="1"/>
  <c r="W18" i="1"/>
  <c r="T19" i="1"/>
  <c r="X19" i="1" s="1"/>
  <c r="U19" i="1"/>
  <c r="V19" i="1"/>
  <c r="W19" i="1"/>
  <c r="T20" i="1"/>
  <c r="X20" i="1" s="1"/>
  <c r="U20" i="1"/>
  <c r="V20" i="1"/>
  <c r="W20" i="1"/>
  <c r="T21" i="1"/>
  <c r="X21" i="1" s="1"/>
  <c r="U21" i="1"/>
  <c r="V21" i="1"/>
  <c r="W21" i="1"/>
  <c r="T22" i="1"/>
  <c r="X22" i="1" s="1"/>
  <c r="U22" i="1"/>
  <c r="V22" i="1"/>
  <c r="W22" i="1"/>
  <c r="T23" i="1"/>
  <c r="X23" i="1" s="1"/>
  <c r="U23" i="1"/>
  <c r="V23" i="1"/>
  <c r="W23" i="1"/>
  <c r="T24" i="1"/>
  <c r="X24" i="1" s="1"/>
  <c r="U24" i="1"/>
  <c r="V24" i="1"/>
  <c r="W24" i="1"/>
  <c r="T25" i="1"/>
  <c r="X25" i="1" s="1"/>
  <c r="U25" i="1"/>
  <c r="V25" i="1"/>
  <c r="W25" i="1"/>
  <c r="T26" i="1"/>
  <c r="X26" i="1" s="1"/>
  <c r="U26" i="1"/>
  <c r="V26" i="1"/>
  <c r="W26" i="1"/>
  <c r="T27" i="1"/>
  <c r="X27" i="1" s="1"/>
  <c r="U27" i="1"/>
  <c r="V27" i="1"/>
  <c r="W27" i="1"/>
  <c r="T28" i="1"/>
  <c r="X28" i="1" s="1"/>
  <c r="U28" i="1"/>
  <c r="V28" i="1"/>
  <c r="W28" i="1"/>
  <c r="T29" i="1"/>
  <c r="X29" i="1" s="1"/>
  <c r="U29" i="1"/>
  <c r="V29" i="1"/>
  <c r="W29" i="1"/>
  <c r="T30" i="1"/>
  <c r="X30" i="1" s="1"/>
  <c r="U30" i="1"/>
  <c r="V30" i="1"/>
  <c r="W30" i="1"/>
  <c r="T31" i="1"/>
  <c r="X31" i="1" s="1"/>
  <c r="U31" i="1"/>
  <c r="V31" i="1"/>
  <c r="W31" i="1"/>
  <c r="A7" i="4"/>
  <c r="AI12" i="7"/>
  <c r="G8" i="8"/>
  <c r="AI13" i="7"/>
  <c r="V9" i="1"/>
  <c r="G9" i="8"/>
  <c r="V8" i="1"/>
  <c r="AO9" i="7" l="1"/>
  <c r="AO22" i="7"/>
  <c r="AO14" i="7"/>
  <c r="R13" i="7"/>
  <c r="AA14" i="7"/>
  <c r="AA20" i="7"/>
  <c r="R20" i="7"/>
  <c r="R18" i="7"/>
  <c r="R22" i="7"/>
  <c r="A6" i="8"/>
  <c r="A7" i="10"/>
  <c r="R16" i="7"/>
  <c r="AO16" i="7"/>
  <c r="AO32" i="7"/>
  <c r="AO18" i="7"/>
  <c r="AO20" i="7"/>
  <c r="R36" i="7"/>
  <c r="R34" i="7"/>
  <c r="R37" i="7"/>
  <c r="R35" i="7"/>
  <c r="R30" i="7"/>
  <c r="R28" i="7"/>
  <c r="R26" i="7"/>
  <c r="R31" i="7"/>
  <c r="R29" i="7"/>
  <c r="R27" i="7"/>
  <c r="R21" i="7"/>
  <c r="R19" i="7"/>
  <c r="R17" i="7"/>
  <c r="R15" i="7"/>
  <c r="AA36" i="7"/>
  <c r="AA34" i="7"/>
  <c r="AA12" i="7"/>
  <c r="AA21" i="7"/>
  <c r="AA19" i="7"/>
  <c r="AA15" i="7"/>
  <c r="AA35" i="7"/>
  <c r="AA33" i="7"/>
  <c r="AA30" i="7"/>
  <c r="AA28" i="7"/>
  <c r="AA26" i="7"/>
  <c r="H32" i="7"/>
  <c r="AO31" i="7"/>
  <c r="AO29" i="7"/>
  <c r="AO37" i="7"/>
  <c r="AO35" i="7"/>
  <c r="AO33" i="7"/>
  <c r="AO30" i="7"/>
  <c r="AO28" i="7"/>
  <c r="AO26" i="7"/>
  <c r="AO23" i="7"/>
  <c r="AO10" i="7"/>
  <c r="R11" i="7"/>
  <c r="AO36" i="7"/>
  <c r="AO34" i="7"/>
  <c r="AO27" i="7"/>
  <c r="AO25" i="7"/>
  <c r="AO13" i="7"/>
  <c r="AO8" i="7"/>
  <c r="H20" i="7"/>
  <c r="AO24" i="7"/>
  <c r="AO19" i="7"/>
  <c r="AO17" i="7"/>
  <c r="AO15" i="7"/>
  <c r="AO12" i="7"/>
  <c r="AO11" i="7"/>
  <c r="AO7" i="7"/>
  <c r="AA5" i="7"/>
  <c r="H14" i="7"/>
  <c r="R12" i="7"/>
  <c r="AO5" i="7"/>
  <c r="H5" i="7"/>
  <c r="R32" i="7"/>
  <c r="R24" i="7"/>
  <c r="H37" i="7"/>
  <c r="H29" i="7"/>
  <c r="H17" i="7"/>
  <c r="H9" i="7"/>
  <c r="H13" i="7"/>
  <c r="H36" i="7"/>
  <c r="H28" i="7"/>
  <c r="H16" i="7"/>
  <c r="R7" i="7"/>
  <c r="H33" i="7"/>
  <c r="H21" i="7"/>
  <c r="H15" i="7"/>
  <c r="A8" i="4"/>
  <c r="A7" i="1"/>
  <c r="A8" i="10" s="1"/>
  <c r="A8" i="7"/>
  <c r="V34" i="8"/>
  <c r="H11" i="7"/>
  <c r="AA32" i="7"/>
  <c r="AA24" i="7"/>
  <c r="AA22" i="7"/>
  <c r="AA11" i="7"/>
  <c r="AA37" i="7"/>
  <c r="AA25" i="7"/>
  <c r="AA23" i="7"/>
  <c r="AA16" i="7"/>
  <c r="AA13" i="7"/>
  <c r="AA8" i="7"/>
  <c r="R25" i="7"/>
  <c r="H7" i="7"/>
  <c r="R9" i="7"/>
  <c r="R10" i="7"/>
  <c r="H35" i="7"/>
  <c r="H31" i="7"/>
  <c r="H27" i="7"/>
  <c r="H23" i="7"/>
  <c r="H19" i="7"/>
  <c r="AA18" i="7"/>
  <c r="AA10" i="7"/>
  <c r="AA31" i="7"/>
  <c r="AA29" i="7"/>
  <c r="AA27" i="7"/>
  <c r="AA17" i="7"/>
  <c r="AA9" i="7"/>
  <c r="AA7" i="7"/>
  <c r="R33" i="7"/>
  <c r="R23" i="7"/>
  <c r="R8" i="7"/>
  <c r="H34" i="7"/>
  <c r="H30" i="7"/>
  <c r="H26" i="7"/>
  <c r="H22" i="7"/>
  <c r="H18" i="7"/>
  <c r="H10" i="7"/>
  <c r="H25" i="7"/>
  <c r="V28" i="8"/>
  <c r="V26" i="8"/>
  <c r="V22" i="8"/>
  <c r="V6" i="8"/>
  <c r="V33" i="8"/>
  <c r="V32" i="8"/>
  <c r="V31" i="8"/>
  <c r="V30" i="8"/>
  <c r="V29" i="8"/>
  <c r="V27" i="8"/>
  <c r="V25" i="8"/>
  <c r="V24" i="8"/>
  <c r="V21" i="8"/>
  <c r="V19" i="8"/>
  <c r="V18" i="8"/>
  <c r="V14" i="8"/>
  <c r="V20" i="8"/>
  <c r="V15" i="8"/>
  <c r="V17" i="8"/>
  <c r="V16" i="8"/>
  <c r="V12" i="8"/>
  <c r="V8" i="8"/>
  <c r="V5" i="8"/>
  <c r="V11" i="8"/>
  <c r="V10" i="8"/>
  <c r="V9" i="8"/>
  <c r="V7" i="8"/>
  <c r="V23" i="8"/>
  <c r="R5" i="7"/>
  <c r="V13" i="8"/>
  <c r="H8" i="7"/>
  <c r="H24" i="7"/>
  <c r="V4" i="8"/>
  <c r="A9" i="7" l="1"/>
  <c r="A9" i="4"/>
  <c r="A7" i="8"/>
  <c r="A8" i="1"/>
  <c r="A9" i="10" s="1"/>
  <c r="A10" i="7" l="1"/>
  <c r="A8" i="8"/>
  <c r="A10" i="4"/>
  <c r="A9" i="1"/>
  <c r="A10" i="10" s="1"/>
  <c r="A11" i="7" l="1"/>
  <c r="A9" i="8"/>
  <c r="A10" i="1"/>
  <c r="A11" i="10" s="1"/>
  <c r="A11" i="4"/>
  <c r="A12" i="7" l="1"/>
  <c r="A10" i="8"/>
  <c r="A12" i="4"/>
  <c r="A11" i="1"/>
  <c r="A12" i="10" s="1"/>
  <c r="A13" i="7" l="1"/>
  <c r="A12" i="1"/>
  <c r="A13" i="10" s="1"/>
  <c r="A13" i="4"/>
  <c r="A11" i="8"/>
  <c r="A14" i="7" l="1"/>
  <c r="A14" i="4"/>
  <c r="A13" i="1"/>
  <c r="A14" i="10" s="1"/>
  <c r="A12" i="8"/>
  <c r="A15" i="7" l="1"/>
  <c r="A13" i="8"/>
  <c r="A14" i="1"/>
  <c r="A15" i="10" s="1"/>
  <c r="A15" i="4"/>
  <c r="A16" i="7" l="1"/>
  <c r="A14" i="8"/>
  <c r="A15" i="1"/>
  <c r="A16" i="10" s="1"/>
  <c r="A16" i="4"/>
  <c r="A17" i="7" l="1"/>
  <c r="A15" i="8"/>
  <c r="A17" i="4"/>
  <c r="A16" i="1"/>
  <c r="A17" i="10" s="1"/>
  <c r="A18" i="7" l="1"/>
  <c r="A18" i="4"/>
  <c r="A17" i="1"/>
  <c r="A18" i="10" s="1"/>
  <c r="A16" i="8"/>
  <c r="A19" i="7" l="1"/>
  <c r="A17" i="8"/>
  <c r="A18" i="1"/>
  <c r="A19" i="10" s="1"/>
  <c r="A19" i="4"/>
  <c r="A20" i="7" l="1"/>
  <c r="A19" i="1"/>
  <c r="A20" i="10" s="1"/>
  <c r="A20" i="4"/>
  <c r="A18" i="8"/>
  <c r="A21" i="7" l="1"/>
  <c r="A19" i="8"/>
  <c r="A21" i="4"/>
  <c r="A20" i="1"/>
  <c r="A21" i="10" s="1"/>
  <c r="A22" i="7" l="1"/>
  <c r="A22" i="4"/>
  <c r="A21" i="1"/>
  <c r="A22" i="10" s="1"/>
  <c r="A20" i="8"/>
  <c r="A23" i="7" l="1"/>
  <c r="A22" i="1"/>
  <c r="A23" i="10" s="1"/>
  <c r="A23" i="4"/>
  <c r="A21" i="8"/>
  <c r="A24" i="7" l="1"/>
  <c r="A23" i="1"/>
  <c r="A24" i="10" s="1"/>
  <c r="A24" i="4"/>
  <c r="A22" i="8"/>
  <c r="A25" i="7" l="1"/>
  <c r="A23" i="8"/>
  <c r="A25" i="4"/>
  <c r="A24" i="1"/>
  <c r="A25" i="10" s="1"/>
  <c r="A26" i="7" l="1"/>
  <c r="A26" i="4"/>
  <c r="A25" i="1"/>
  <c r="A26" i="10" s="1"/>
  <c r="A24" i="8"/>
  <c r="A27" i="7" l="1"/>
  <c r="A25" i="8"/>
  <c r="A26" i="1"/>
  <c r="A27" i="10" s="1"/>
  <c r="A27" i="4"/>
  <c r="A28" i="7" l="1"/>
  <c r="A27" i="1"/>
  <c r="A28" i="10" s="1"/>
  <c r="A28" i="4"/>
  <c r="A26" i="8"/>
  <c r="A29" i="7" l="1"/>
  <c r="A27" i="8"/>
  <c r="A29" i="4"/>
  <c r="A28" i="1"/>
  <c r="A29" i="10" s="1"/>
  <c r="A30" i="7" l="1"/>
  <c r="A30" i="4"/>
  <c r="A29" i="1"/>
  <c r="A30" i="10" s="1"/>
  <c r="A28" i="8"/>
  <c r="A31" i="7" l="1"/>
  <c r="A30" i="1"/>
  <c r="A31" i="10" s="1"/>
  <c r="A31" i="4"/>
  <c r="A29" i="8"/>
  <c r="A32" i="7" l="1"/>
  <c r="A30" i="8"/>
  <c r="A31" i="1"/>
  <c r="A32" i="4"/>
  <c r="A32" i="10" l="1"/>
  <c r="A32" i="1"/>
  <c r="A33" i="7"/>
  <c r="A33" i="4"/>
  <c r="A31" i="8"/>
  <c r="A34" i="4" l="1"/>
  <c r="A33" i="1"/>
  <c r="A33" i="10"/>
  <c r="A34" i="7"/>
  <c r="A32" i="8"/>
  <c r="A34" i="10" l="1"/>
  <c r="A35" i="4"/>
  <c r="A34" i="1"/>
  <c r="A35" i="7"/>
  <c r="A33" i="8"/>
  <c r="A36" i="4" l="1"/>
  <c r="A35" i="10"/>
  <c r="A36" i="7"/>
  <c r="A34" i="8"/>
  <c r="C24" i="4"/>
  <c r="C25" i="4"/>
</calcChain>
</file>

<file path=xl/comments1.xml><?xml version="1.0" encoding="utf-8"?>
<comments xmlns="http://schemas.openxmlformats.org/spreadsheetml/2006/main">
  <authors>
    <author>Francois ESSOMBA</author>
  </authors>
  <commentList>
    <comment ref="O5" authorId="0" shapeId="0">
      <text>
        <r>
          <rPr>
            <b/>
            <sz val="8"/>
            <color indexed="10"/>
            <rFont val="Tahoma"/>
            <family val="2"/>
          </rPr>
          <t>contrainte : le stock utile varie de 120 à 160 m3 maxi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W5" authorId="0" shapeId="0">
      <text>
        <r>
          <rPr>
            <b/>
            <sz val="8"/>
            <color indexed="81"/>
            <rFont val="Tahoma"/>
            <family val="2"/>
          </rPr>
          <t>Francois ESSOMBA:</t>
        </r>
        <r>
          <rPr>
            <sz val="8"/>
            <color indexed="81"/>
            <rFont val="Tahoma"/>
            <family val="2"/>
          </rPr>
          <t xml:space="preserve">
3 tanks de 60 m3 chacun
</t>
        </r>
      </text>
    </comment>
  </commentList>
</comments>
</file>

<file path=xl/comments2.xml><?xml version="1.0" encoding="utf-8"?>
<comments xmlns="http://schemas.openxmlformats.org/spreadsheetml/2006/main">
  <authors>
    <author>Sengum Fai Ayuni</author>
  </authors>
  <commentList>
    <comment ref="O9" authorId="0" shapeId="0">
      <text>
        <r>
          <rPr>
            <b/>
            <sz val="9"/>
            <color indexed="81"/>
            <rFont val="Tahoma"/>
            <family val="2"/>
          </rPr>
          <t>Sengum Fai Ayuni:</t>
        </r>
        <r>
          <rPr>
            <sz val="9"/>
            <color indexed="81"/>
            <rFont val="Tahoma"/>
            <family val="2"/>
          </rPr>
          <t xml:space="preserve">
Total amount of fuel delivered between the 03/02 and 05/02 2014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Sengum Fai Ayuni: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<sst xmlns="http://schemas.openxmlformats.org/spreadsheetml/2006/main" count="312" uniqueCount="95">
  <si>
    <t>Jour</t>
  </si>
  <si>
    <t>SLL</t>
  </si>
  <si>
    <t>Edea</t>
  </si>
  <si>
    <t>Bassa2</t>
  </si>
  <si>
    <t>Bassa3</t>
  </si>
  <si>
    <t>Oyo 1</t>
  </si>
  <si>
    <t>Oyo 2</t>
  </si>
  <si>
    <t>Dibamba</t>
  </si>
  <si>
    <t>PRODUCTION CENTRALES (MWH)</t>
  </si>
  <si>
    <t>Total Therm</t>
  </si>
  <si>
    <t>Total Hydro</t>
  </si>
  <si>
    <t>Centrale Lagdo</t>
  </si>
  <si>
    <t>Date</t>
  </si>
  <si>
    <t>Baf</t>
  </si>
  <si>
    <t>Logb1</t>
  </si>
  <si>
    <t>Logb2</t>
  </si>
  <si>
    <t>Prod (MWH)</t>
  </si>
  <si>
    <t>Heures</t>
  </si>
  <si>
    <t>Limbe</t>
  </si>
  <si>
    <t>Alucam</t>
  </si>
  <si>
    <t>LFO</t>
  </si>
  <si>
    <t>HFO</t>
  </si>
  <si>
    <t>Oyo1</t>
  </si>
  <si>
    <t>Bassa 2</t>
  </si>
  <si>
    <t>Bassa 3</t>
  </si>
  <si>
    <t>DIBAMBA</t>
  </si>
  <si>
    <t>LOGBABA</t>
  </si>
  <si>
    <t>OYOMABANG</t>
  </si>
  <si>
    <t>LFO-Log1</t>
  </si>
  <si>
    <t>LFO-Oyo2</t>
  </si>
  <si>
    <t>Prod</t>
  </si>
  <si>
    <t>Conso</t>
  </si>
  <si>
    <t xml:space="preserve">STORAGE TANK A </t>
  </si>
  <si>
    <t xml:space="preserve">STORAGE TANK B </t>
  </si>
  <si>
    <t xml:space="preserve">BUFFER TANK </t>
  </si>
  <si>
    <t xml:space="preserve">DAY TANK </t>
  </si>
  <si>
    <t>STOCK TO DATE</t>
  </si>
  <si>
    <t>STOCK UTILE TO DATE</t>
  </si>
  <si>
    <t>Livraison</t>
  </si>
  <si>
    <t>Livraison en attente</t>
  </si>
  <si>
    <t>STORAGE TANK</t>
  </si>
  <si>
    <t>mwh</t>
  </si>
  <si>
    <t>m3</t>
  </si>
  <si>
    <t xml:space="preserve">Capacité </t>
  </si>
  <si>
    <t>Impompable</t>
  </si>
  <si>
    <t>J-1</t>
  </si>
  <si>
    <t>J</t>
  </si>
  <si>
    <t>OYO1</t>
  </si>
  <si>
    <t>OYO2</t>
  </si>
  <si>
    <t>Logbaba 1</t>
  </si>
  <si>
    <t>Logbaba 2</t>
  </si>
  <si>
    <t>l/kwh</t>
  </si>
  <si>
    <t>LPP</t>
  </si>
  <si>
    <t>Bamenda</t>
  </si>
  <si>
    <t>Ahala</t>
  </si>
  <si>
    <t>Ebolowa</t>
  </si>
  <si>
    <t>Mbalmayo</t>
  </si>
  <si>
    <t>PTU</t>
  </si>
  <si>
    <t>Kribi</t>
  </si>
  <si>
    <t>Production</t>
  </si>
  <si>
    <t>Consommation</t>
  </si>
  <si>
    <t>Stock Fuel</t>
  </si>
  <si>
    <t>Liv en Attente</t>
  </si>
  <si>
    <t xml:space="preserve"> </t>
  </si>
  <si>
    <r>
      <t>m</t>
    </r>
    <r>
      <rPr>
        <vertAlign val="superscript"/>
        <sz val="9"/>
        <rFont val="Arial"/>
        <family val="2"/>
      </rPr>
      <t>3</t>
    </r>
  </si>
  <si>
    <t>Total PS</t>
  </si>
  <si>
    <t>Thermique AES</t>
  </si>
  <si>
    <t>END</t>
  </si>
  <si>
    <t>Bassa GaZ</t>
  </si>
  <si>
    <t>LBB Gaz</t>
  </si>
  <si>
    <t>Production Kousseri</t>
  </si>
  <si>
    <t>Total</t>
  </si>
  <si>
    <t>LBB/BASSA GAZ</t>
  </si>
  <si>
    <t>Daily Budget</t>
  </si>
  <si>
    <t>Délestage RIN</t>
  </si>
  <si>
    <t>Produ Djamb</t>
  </si>
  <si>
    <t>Lagdo</t>
  </si>
  <si>
    <t>Kous</t>
  </si>
  <si>
    <t>Djam</t>
  </si>
  <si>
    <t>Daily Budget(SP)</t>
  </si>
  <si>
    <t>Daily Budget(Alu)</t>
  </si>
  <si>
    <t>Daily SLL</t>
  </si>
  <si>
    <t>Daily EDEA</t>
  </si>
  <si>
    <t>LBB/BASSA</t>
  </si>
  <si>
    <t>Ther ENEO</t>
  </si>
  <si>
    <t>KPDC</t>
  </si>
  <si>
    <t>DPDC</t>
  </si>
  <si>
    <t>Pmax</t>
  </si>
  <si>
    <t>Bassa</t>
  </si>
  <si>
    <t>LBB</t>
  </si>
  <si>
    <t>Mois</t>
  </si>
  <si>
    <t>Déficit</t>
  </si>
  <si>
    <t>à compenser</t>
  </si>
  <si>
    <t>A date</t>
  </si>
  <si>
    <t>Pmax interrompue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</si>
</sst>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"/>
    <numFmt numFmtId="166" formatCode="0.0"/>
    <numFmt numFmtId="167" formatCode="#,##0.0000"/>
    <numFmt numFmtId="168" formatCode="_-* #,##0.00\ [$€]_-;\-* #,##0.00\ [$€]_-;_-* &quot;-&quot;??\ [$€]_-;_-@_-"/>
    <numFmt numFmtId="169" formatCode="_-* #,##0.00\ _F_-;\-* #,##0.00\ _F_-;_-* &quot;-&quot;??\ _F_-;_-@_-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0"/>
      <name val="Tahoma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  <font>
      <b/>
      <sz val="8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5" fillId="21" borderId="3" applyNumberFormat="0" applyFont="0" applyAlignment="0" applyProtection="0"/>
    <xf numFmtId="0" fontId="10" fillId="7" borderId="1" applyNumberFormat="0" applyAlignment="0" applyProtection="0"/>
    <xf numFmtId="168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11" fillId="0" borderId="0"/>
    <xf numFmtId="0" fontId="5" fillId="0" borderId="0"/>
    <xf numFmtId="0" fontId="5" fillId="0" borderId="0"/>
    <xf numFmtId="0" fontId="14" fillId="4" borderId="0" applyNumberFormat="0" applyBorder="0" applyAlignment="0" applyProtection="0"/>
    <xf numFmtId="169" fontId="11" fillId="0" borderId="0" applyFont="0" applyFill="0" applyBorder="0" applyAlignment="0" applyProtection="0"/>
    <xf numFmtId="0" fontId="15" fillId="20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23" borderId="9" applyNumberFormat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0" borderId="1" applyNumberFormat="0" applyAlignment="0" applyProtection="0"/>
    <xf numFmtId="0" fontId="9" fillId="0" borderId="2" applyNumberFormat="0" applyFill="0" applyAlignment="0" applyProtection="0"/>
    <xf numFmtId="0" fontId="11" fillId="21" borderId="3" applyNumberFormat="0" applyFont="0" applyAlignment="0" applyProtection="0"/>
    <xf numFmtId="0" fontId="10" fillId="7" borderId="1" applyNumberFormat="0" applyAlignment="0" applyProtection="0"/>
    <xf numFmtId="0" fontId="2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</cellStyleXfs>
  <cellXfs count="116">
    <xf numFmtId="0" fontId="0" fillId="0" borderId="0" xfId="0"/>
    <xf numFmtId="0" fontId="3" fillId="0" borderId="0" xfId="0" applyFont="1"/>
    <xf numFmtId="0" fontId="3" fillId="0" borderId="10" xfId="0" applyFont="1" applyBorder="1" applyAlignment="1">
      <alignment horizontal="center"/>
    </xf>
    <xf numFmtId="14" fontId="3" fillId="0" borderId="10" xfId="0" applyNumberFormat="1" applyFont="1" applyBorder="1"/>
    <xf numFmtId="164" fontId="0" fillId="0" borderId="10" xfId="0" applyNumberFormat="1" applyBorder="1"/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5" fontId="0" fillId="0" borderId="10" xfId="0" applyNumberFormat="1" applyBorder="1"/>
    <xf numFmtId="166" fontId="0" fillId="0" borderId="10" xfId="0" applyNumberFormat="1" applyBorder="1"/>
    <xf numFmtId="164" fontId="0" fillId="0" borderId="0" xfId="0" applyNumberFormat="1"/>
    <xf numFmtId="164" fontId="0" fillId="0" borderId="10" xfId="0" applyNumberFormat="1" applyBorder="1" applyAlignment="1">
      <alignment wrapText="1"/>
    </xf>
    <xf numFmtId="0" fontId="0" fillId="0" borderId="0" xfId="0" applyBorder="1"/>
    <xf numFmtId="3" fontId="0" fillId="0" borderId="0" xfId="0" applyNumberFormat="1"/>
    <xf numFmtId="164" fontId="11" fillId="0" borderId="10" xfId="0" applyNumberFormat="1" applyFont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3" fillId="0" borderId="12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14" fontId="3" fillId="0" borderId="10" xfId="0" applyNumberFormat="1" applyFont="1" applyFill="1" applyBorder="1"/>
    <xf numFmtId="166" fontId="0" fillId="0" borderId="10" xfId="0" applyNumberFormat="1" applyFill="1" applyBorder="1"/>
    <xf numFmtId="0" fontId="0" fillId="0" borderId="0" xfId="0" applyFill="1"/>
    <xf numFmtId="0" fontId="26" fillId="0" borderId="0" xfId="35" applyFont="1"/>
    <xf numFmtId="0" fontId="27" fillId="25" borderId="10" xfId="35" applyFont="1" applyFill="1" applyBorder="1" applyAlignment="1">
      <alignment horizontal="center"/>
    </xf>
    <xf numFmtId="0" fontId="28" fillId="25" borderId="10" xfId="35" applyFont="1" applyFill="1" applyBorder="1" applyAlignment="1">
      <alignment horizontal="center"/>
    </xf>
    <xf numFmtId="0" fontId="27" fillId="26" borderId="10" xfId="35" applyFont="1" applyFill="1" applyBorder="1" applyAlignment="1">
      <alignment horizontal="center"/>
    </xf>
    <xf numFmtId="0" fontId="28" fillId="26" borderId="10" xfId="35" applyFont="1" applyFill="1" applyBorder="1" applyAlignment="1">
      <alignment horizontal="center"/>
    </xf>
    <xf numFmtId="0" fontId="27" fillId="27" borderId="10" xfId="35" applyFont="1" applyFill="1" applyBorder="1" applyAlignment="1">
      <alignment horizontal="center"/>
    </xf>
    <xf numFmtId="0" fontId="27" fillId="28" borderId="10" xfId="35" applyFont="1" applyFill="1" applyBorder="1" applyAlignment="1">
      <alignment horizontal="center"/>
    </xf>
    <xf numFmtId="0" fontId="29" fillId="25" borderId="0" xfId="35" applyFont="1" applyFill="1" applyAlignment="1">
      <alignment horizontal="center" vertical="center" wrapText="1"/>
    </xf>
    <xf numFmtId="0" fontId="30" fillId="25" borderId="10" xfId="35" applyFont="1" applyFill="1" applyBorder="1" applyAlignment="1">
      <alignment horizontal="center" vertical="center" wrapText="1"/>
    </xf>
    <xf numFmtId="0" fontId="30" fillId="26" borderId="10" xfId="35" applyFont="1" applyFill="1" applyBorder="1" applyAlignment="1">
      <alignment horizontal="center" vertical="center" wrapText="1"/>
    </xf>
    <xf numFmtId="0" fontId="30" fillId="27" borderId="10" xfId="35" applyFont="1" applyFill="1" applyBorder="1" applyAlignment="1">
      <alignment horizontal="center" vertical="center" wrapText="1"/>
    </xf>
    <xf numFmtId="0" fontId="30" fillId="28" borderId="10" xfId="35" applyFont="1" applyFill="1" applyBorder="1" applyAlignment="1">
      <alignment horizontal="center" vertical="center" wrapText="1"/>
    </xf>
    <xf numFmtId="0" fontId="29" fillId="0" borderId="0" xfId="35" applyFont="1"/>
    <xf numFmtId="0" fontId="26" fillId="25" borderId="0" xfId="35" applyFont="1" applyFill="1" applyAlignment="1">
      <alignment horizontal="center" vertical="center" wrapText="1"/>
    </xf>
    <xf numFmtId="0" fontId="31" fillId="25" borderId="10" xfId="35" applyFont="1" applyFill="1" applyBorder="1" applyAlignment="1">
      <alignment horizontal="center" wrapText="1"/>
    </xf>
    <xf numFmtId="0" fontId="31" fillId="26" borderId="10" xfId="35" applyFont="1" applyFill="1" applyBorder="1" applyAlignment="1">
      <alignment horizontal="center" wrapText="1"/>
    </xf>
    <xf numFmtId="0" fontId="31" fillId="27" borderId="10" xfId="35" applyFont="1" applyFill="1" applyBorder="1" applyAlignment="1">
      <alignment horizontal="center" wrapText="1"/>
    </xf>
    <xf numFmtId="0" fontId="31" fillId="28" borderId="10" xfId="35" applyFont="1" applyFill="1" applyBorder="1" applyAlignment="1">
      <alignment horizontal="center" wrapText="1"/>
    </xf>
    <xf numFmtId="0" fontId="33" fillId="25" borderId="10" xfId="35" applyFont="1" applyFill="1" applyBorder="1" applyAlignment="1">
      <alignment horizontal="left" vertical="center" wrapText="1"/>
    </xf>
    <xf numFmtId="0" fontId="27" fillId="25" borderId="10" xfId="35" applyFont="1" applyFill="1" applyBorder="1" applyAlignment="1">
      <alignment horizontal="center" wrapText="1"/>
    </xf>
    <xf numFmtId="0" fontId="27" fillId="26" borderId="10" xfId="35" applyFont="1" applyFill="1" applyBorder="1" applyAlignment="1">
      <alignment horizontal="center" wrapText="1"/>
    </xf>
    <xf numFmtId="0" fontId="27" fillId="27" borderId="10" xfId="35" applyFont="1" applyFill="1" applyBorder="1" applyAlignment="1">
      <alignment horizontal="center" wrapText="1"/>
    </xf>
    <xf numFmtId="0" fontId="27" fillId="28" borderId="10" xfId="35" applyFont="1" applyFill="1" applyBorder="1" applyAlignment="1">
      <alignment horizontal="center" wrapText="1"/>
    </xf>
    <xf numFmtId="0" fontId="33" fillId="25" borderId="10" xfId="35" applyFont="1" applyFill="1" applyBorder="1" applyAlignment="1">
      <alignment horizontal="left" vertical="center"/>
    </xf>
    <xf numFmtId="14" fontId="26" fillId="25" borderId="0" xfId="35" applyNumberFormat="1" applyFont="1" applyFill="1"/>
    <xf numFmtId="2" fontId="33" fillId="0" borderId="10" xfId="35" applyNumberFormat="1" applyFont="1" applyBorder="1" applyAlignment="1">
      <alignment horizontal="center"/>
    </xf>
    <xf numFmtId="2" fontId="34" fillId="0" borderId="10" xfId="35" applyNumberFormat="1" applyFont="1" applyBorder="1" applyAlignment="1">
      <alignment horizontal="center"/>
    </xf>
    <xf numFmtId="0" fontId="33" fillId="0" borderId="10" xfId="35" applyFont="1" applyBorder="1" applyAlignment="1">
      <alignment horizontal="center"/>
    </xf>
    <xf numFmtId="2" fontId="27" fillId="0" borderId="10" xfId="35" applyNumberFormat="1" applyFont="1" applyBorder="1" applyAlignment="1">
      <alignment horizontal="center"/>
    </xf>
    <xf numFmtId="0" fontId="34" fillId="0" borderId="10" xfId="35" applyFont="1" applyBorder="1" applyAlignment="1">
      <alignment horizontal="center"/>
    </xf>
    <xf numFmtId="1" fontId="33" fillId="0" borderId="10" xfId="35" applyNumberFormat="1" applyFont="1" applyBorder="1" applyAlignment="1">
      <alignment horizontal="center"/>
    </xf>
    <xf numFmtId="2" fontId="26" fillId="0" borderId="0" xfId="35" applyNumberFormat="1" applyFont="1"/>
    <xf numFmtId="166" fontId="34" fillId="0" borderId="10" xfId="35" applyNumberFormat="1" applyFont="1" applyBorder="1" applyAlignment="1">
      <alignment horizontal="center"/>
    </xf>
    <xf numFmtId="2" fontId="33" fillId="0" borderId="0" xfId="35" applyNumberFormat="1" applyFont="1" applyAlignment="1">
      <alignment horizontal="center"/>
    </xf>
    <xf numFmtId="0" fontId="34" fillId="0" borderId="0" xfId="35" applyFont="1" applyAlignment="1">
      <alignment horizontal="center"/>
    </xf>
    <xf numFmtId="0" fontId="33" fillId="0" borderId="0" xfId="35" applyFont="1" applyAlignment="1">
      <alignment horizontal="center"/>
    </xf>
    <xf numFmtId="2" fontId="34" fillId="0" borderId="0" xfId="35" applyNumberFormat="1" applyFont="1" applyAlignment="1">
      <alignment horizontal="center"/>
    </xf>
    <xf numFmtId="9" fontId="26" fillId="0" borderId="0" xfId="35" applyNumberFormat="1" applyFont="1"/>
    <xf numFmtId="1" fontId="35" fillId="24" borderId="11" xfId="34" applyNumberFormat="1" applyFont="1" applyFill="1" applyBorder="1" applyAlignment="1">
      <alignment horizontal="center" vertical="center"/>
    </xf>
    <xf numFmtId="0" fontId="29" fillId="0" borderId="10" xfId="34" applyFont="1" applyBorder="1" applyAlignment="1">
      <alignment horizontal="center"/>
    </xf>
    <xf numFmtId="167" fontId="29" fillId="0" borderId="10" xfId="34" applyNumberFormat="1" applyFont="1" applyBorder="1" applyAlignment="1">
      <alignment horizontal="center"/>
    </xf>
    <xf numFmtId="1" fontId="35" fillId="24" borderId="10" xfId="35" applyNumberFormat="1" applyFont="1" applyFill="1" applyBorder="1" applyAlignment="1">
      <alignment horizontal="center" vertical="center"/>
    </xf>
    <xf numFmtId="0" fontId="29" fillId="0" borderId="10" xfId="35" applyFont="1" applyBorder="1" applyAlignment="1">
      <alignment horizontal="center"/>
    </xf>
    <xf numFmtId="167" fontId="29" fillId="0" borderId="10" xfId="35" applyNumberFormat="1" applyFont="1" applyBorder="1" applyAlignment="1">
      <alignment horizontal="center"/>
    </xf>
    <xf numFmtId="0" fontId="11" fillId="0" borderId="0" xfId="33"/>
    <xf numFmtId="0" fontId="3" fillId="0" borderId="10" xfId="33" applyFont="1" applyBorder="1" applyAlignment="1">
      <alignment horizontal="center"/>
    </xf>
    <xf numFmtId="2" fontId="3" fillId="0" borderId="10" xfId="33" applyNumberFormat="1" applyFont="1" applyBorder="1" applyAlignment="1">
      <alignment horizontal="center"/>
    </xf>
    <xf numFmtId="14" fontId="11" fillId="0" borderId="10" xfId="33" applyNumberFormat="1" applyBorder="1"/>
    <xf numFmtId="0" fontId="11" fillId="0" borderId="10" xfId="33" applyBorder="1"/>
    <xf numFmtId="2" fontId="11" fillId="0" borderId="10" xfId="33" applyNumberFormat="1" applyBorder="1"/>
    <xf numFmtId="0" fontId="11" fillId="0" borderId="10" xfId="33" applyFont="1" applyBorder="1"/>
    <xf numFmtId="2" fontId="11" fillId="0" borderId="0" xfId="33" applyNumberFormat="1"/>
    <xf numFmtId="166" fontId="11" fillId="0" borderId="10" xfId="0" applyNumberFormat="1" applyFont="1" applyBorder="1"/>
    <xf numFmtId="2" fontId="0" fillId="0" borderId="10" xfId="0" applyNumberFormat="1" applyBorder="1"/>
    <xf numFmtId="164" fontId="0" fillId="0" borderId="0" xfId="0" applyNumberFormat="1" applyBorder="1"/>
    <xf numFmtId="0" fontId="0" fillId="0" borderId="10" xfId="0" applyBorder="1"/>
    <xf numFmtId="0" fontId="11" fillId="0" borderId="10" xfId="0" applyFont="1" applyBorder="1"/>
    <xf numFmtId="0" fontId="0" fillId="0" borderId="13" xfId="0" applyBorder="1"/>
    <xf numFmtId="0" fontId="3" fillId="0" borderId="10" xfId="0" applyFont="1" applyBorder="1" applyAlignment="1">
      <alignment wrapText="1"/>
    </xf>
    <xf numFmtId="0" fontId="0" fillId="0" borderId="12" xfId="0" applyFill="1" applyBorder="1"/>
    <xf numFmtId="22" fontId="0" fillId="0" borderId="0" xfId="0" applyNumberFormat="1"/>
    <xf numFmtId="0" fontId="0" fillId="0" borderId="10" xfId="0" applyFill="1" applyBorder="1"/>
    <xf numFmtId="0" fontId="11" fillId="0" borderId="0" xfId="0" applyFont="1"/>
    <xf numFmtId="166" fontId="11" fillId="33" borderId="10" xfId="0" applyNumberFormat="1" applyFont="1" applyFill="1" applyBorder="1"/>
    <xf numFmtId="166" fontId="0" fillId="33" borderId="10" xfId="0" applyNumberFormat="1" applyFill="1" applyBorder="1"/>
    <xf numFmtId="0" fontId="3" fillId="29" borderId="10" xfId="0" applyFont="1" applyFill="1" applyBorder="1" applyAlignment="1">
      <alignment horizontal="center" wrapText="1"/>
    </xf>
    <xf numFmtId="0" fontId="11" fillId="29" borderId="10" xfId="0" applyFont="1" applyFill="1" applyBorder="1"/>
    <xf numFmtId="0" fontId="33" fillId="29" borderId="10" xfId="0" applyFont="1" applyFill="1" applyBorder="1" applyAlignment="1">
      <alignment horizontal="center" vertical="center"/>
    </xf>
    <xf numFmtId="2" fontId="0" fillId="30" borderId="0" xfId="0" applyNumberFormat="1" applyFill="1"/>
    <xf numFmtId="2" fontId="0" fillId="30" borderId="10" xfId="0" applyNumberFormat="1" applyFill="1" applyBorder="1"/>
    <xf numFmtId="2" fontId="0" fillId="0" borderId="10" xfId="0" applyNumberFormat="1" applyFill="1" applyBorder="1"/>
    <xf numFmtId="166" fontId="11" fillId="0" borderId="10" xfId="0" applyNumberFormat="1" applyFont="1" applyFill="1" applyBorder="1"/>
    <xf numFmtId="2" fontId="0" fillId="0" borderId="0" xfId="0" applyNumberFormat="1" applyFill="1"/>
    <xf numFmtId="10" fontId="0" fillId="0" borderId="0" xfId="96" applyNumberFormat="1" applyFont="1"/>
    <xf numFmtId="166" fontId="0" fillId="29" borderId="10" xfId="0" applyNumberFormat="1" applyFill="1" applyBorder="1"/>
    <xf numFmtId="0" fontId="0" fillId="0" borderId="15" xfId="0" applyFont="1" applyFill="1" applyBorder="1" applyAlignment="1">
      <alignment wrapText="1"/>
    </xf>
    <xf numFmtId="0" fontId="0" fillId="0" borderId="15" xfId="0" applyFill="1" applyBorder="1"/>
    <xf numFmtId="0" fontId="0" fillId="0" borderId="0" xfId="0" applyFill="1" applyBorder="1"/>
    <xf numFmtId="166" fontId="11" fillId="29" borderId="10" xfId="0" applyNumberFormat="1" applyFont="1" applyFill="1" applyBorder="1"/>
    <xf numFmtId="166" fontId="0" fillId="29" borderId="10" xfId="0" quotePrefix="1" applyNumberFormat="1" applyFill="1" applyBorder="1"/>
    <xf numFmtId="166" fontId="0" fillId="29" borderId="15" xfId="0" applyNumberFormat="1" applyFill="1" applyBorder="1"/>
    <xf numFmtId="166" fontId="0" fillId="0" borderId="0" xfId="0" applyNumberFormat="1"/>
    <xf numFmtId="0" fontId="0" fillId="0" borderId="14" xfId="0" applyBorder="1" applyAlignment="1">
      <alignment horizontal="center"/>
    </xf>
    <xf numFmtId="0" fontId="27" fillId="25" borderId="10" xfId="35" applyFont="1" applyFill="1" applyBorder="1" applyAlignment="1">
      <alignment horizontal="center"/>
    </xf>
    <xf numFmtId="0" fontId="27" fillId="26" borderId="10" xfId="35" applyFont="1" applyFill="1" applyBorder="1" applyAlignment="1">
      <alignment horizontal="center"/>
    </xf>
    <xf numFmtId="0" fontId="27" fillId="27" borderId="10" xfId="35" applyFont="1" applyFill="1" applyBorder="1" applyAlignment="1">
      <alignment horizontal="center"/>
    </xf>
    <xf numFmtId="0" fontId="27" fillId="28" borderId="10" xfId="35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33" applyFont="1" applyBorder="1" applyAlignment="1">
      <alignment horizontal="center" vertical="center"/>
    </xf>
    <xf numFmtId="0" fontId="3" fillId="29" borderId="10" xfId="33" applyFont="1" applyFill="1" applyBorder="1" applyAlignment="1">
      <alignment horizontal="center"/>
    </xf>
    <xf numFmtId="0" fontId="3" fillId="30" borderId="10" xfId="33" applyFont="1" applyFill="1" applyBorder="1" applyAlignment="1">
      <alignment horizontal="center"/>
    </xf>
    <xf numFmtId="0" fontId="3" fillId="31" borderId="10" xfId="33" applyFont="1" applyFill="1" applyBorder="1" applyAlignment="1">
      <alignment horizontal="center"/>
    </xf>
    <xf numFmtId="0" fontId="3" fillId="32" borderId="10" xfId="33" applyFont="1" applyFill="1" applyBorder="1" applyAlignment="1">
      <alignment horizontal="center"/>
    </xf>
  </cellXfs>
  <cellStyles count="100">
    <cellStyle name="20 % - Accent1" xfId="1" builtinId="30" customBuiltin="1"/>
    <cellStyle name="20 % - Accent1 2" xfId="48"/>
    <cellStyle name="20 % - Accent1 3" xfId="49"/>
    <cellStyle name="20 % - Accent1 4" xfId="47"/>
    <cellStyle name="20 % - Accent2" xfId="2" builtinId="34" customBuiltin="1"/>
    <cellStyle name="20 % - Accent2 2" xfId="51"/>
    <cellStyle name="20 % - Accent2 3" xfId="52"/>
    <cellStyle name="20 % - Accent2 4" xfId="50"/>
    <cellStyle name="20 % - Accent3" xfId="3" builtinId="38" customBuiltin="1"/>
    <cellStyle name="20 % - Accent3 2" xfId="54"/>
    <cellStyle name="20 % - Accent3 3" xfId="55"/>
    <cellStyle name="20 % - Accent3 4" xfId="53"/>
    <cellStyle name="20 % - Accent4" xfId="4" builtinId="42" customBuiltin="1"/>
    <cellStyle name="20 % - Accent4 2" xfId="57"/>
    <cellStyle name="20 % - Accent4 3" xfId="58"/>
    <cellStyle name="20 % - Accent4 4" xfId="56"/>
    <cellStyle name="20 % - Accent5" xfId="5" builtinId="46" customBuiltin="1"/>
    <cellStyle name="20 % - Accent5 2" xfId="60"/>
    <cellStyle name="20 % - Accent5 3" xfId="61"/>
    <cellStyle name="20 % - Accent5 4" xfId="59"/>
    <cellStyle name="20 % - Accent6" xfId="6" builtinId="50" customBuiltin="1"/>
    <cellStyle name="20 % - Accent6 2" xfId="63"/>
    <cellStyle name="20 % - Accent6 3" xfId="64"/>
    <cellStyle name="20 % - Accent6 4" xfId="62"/>
    <cellStyle name="40 % - Accent1" xfId="7" builtinId="31" customBuiltin="1"/>
    <cellStyle name="40 % - Accent1 2" xfId="66"/>
    <cellStyle name="40 % - Accent1 3" xfId="67"/>
    <cellStyle name="40 % - Accent1 4" xfId="65"/>
    <cellStyle name="40 % - Accent2" xfId="8" builtinId="35" customBuiltin="1"/>
    <cellStyle name="40 % - Accent2 2" xfId="69"/>
    <cellStyle name="40 % - Accent2 3" xfId="70"/>
    <cellStyle name="40 % - Accent2 4" xfId="68"/>
    <cellStyle name="40 % - Accent3" xfId="9" builtinId="39" customBuiltin="1"/>
    <cellStyle name="40 % - Accent3 2" xfId="72"/>
    <cellStyle name="40 % - Accent3 3" xfId="73"/>
    <cellStyle name="40 % - Accent3 4" xfId="71"/>
    <cellStyle name="40 % - Accent4" xfId="10" builtinId="43" customBuiltin="1"/>
    <cellStyle name="40 % - Accent4 2" xfId="75"/>
    <cellStyle name="40 % - Accent4 3" xfId="76"/>
    <cellStyle name="40 % - Accent4 4" xfId="74"/>
    <cellStyle name="40 % - Accent5" xfId="11" builtinId="47" customBuiltin="1"/>
    <cellStyle name="40 % - Accent5 2" xfId="78"/>
    <cellStyle name="40 % - Accent5 3" xfId="79"/>
    <cellStyle name="40 % - Accent5 4" xfId="77"/>
    <cellStyle name="40 % - Accent6" xfId="12" builtinId="51" customBuiltin="1"/>
    <cellStyle name="40 % - Accent6 2" xfId="81"/>
    <cellStyle name="40 % - Accent6 3" xfId="82"/>
    <cellStyle name="40 % - Accent6 4" xfId="80"/>
    <cellStyle name="60 % - Accent1" xfId="13" builtinId="32" customBuiltin="1"/>
    <cellStyle name="60 % - Accent1 2" xfId="83"/>
    <cellStyle name="60 % - Accent2" xfId="14" builtinId="36" customBuiltin="1"/>
    <cellStyle name="60 % - Accent2 2" xfId="84"/>
    <cellStyle name="60 % - Accent3" xfId="15" builtinId="40" customBuiltin="1"/>
    <cellStyle name="60 % - Accent3 2" xfId="85"/>
    <cellStyle name="60 % - Accent4" xfId="16" builtinId="44" customBuiltin="1"/>
    <cellStyle name="60 % - Accent4 2" xfId="86"/>
    <cellStyle name="60 % - Accent5" xfId="17" builtinId="48" customBuiltin="1"/>
    <cellStyle name="60 % - Accent5 2" xfId="87"/>
    <cellStyle name="60 % - Accent6" xfId="18" builtinId="52" customBuiltin="1"/>
    <cellStyle name="60 % - Accent6 2" xfId="8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Avertissement 2" xfId="89"/>
    <cellStyle name="Calcul" xfId="26" builtinId="22" customBuiltin="1"/>
    <cellStyle name="Calcul 2" xfId="90"/>
    <cellStyle name="Cellule liée" xfId="27" builtinId="24" customBuiltin="1"/>
    <cellStyle name="Cellule liée 2" xfId="91"/>
    <cellStyle name="Commentaire" xfId="28" builtinId="10" customBuiltin="1"/>
    <cellStyle name="Commentaire 2" xfId="92"/>
    <cellStyle name="Entrée" xfId="29" builtinId="20" customBuiltin="1"/>
    <cellStyle name="Entrée 2" xfId="93"/>
    <cellStyle name="Euro" xfId="30"/>
    <cellStyle name="Insatisfaisant" xfId="31" builtinId="27" customBuiltin="1"/>
    <cellStyle name="Neutre" xfId="32" builtinId="28" customBuiltin="1"/>
    <cellStyle name="Normal" xfId="0" builtinId="0"/>
    <cellStyle name="Normal 2" xfId="33"/>
    <cellStyle name="Normal 2 2" xfId="94"/>
    <cellStyle name="Normal 2 3" xfId="99"/>
    <cellStyle name="Normal 3" xfId="95"/>
    <cellStyle name="Normal_Classeur1" xfId="34"/>
    <cellStyle name="Normal_Tableau de suivi consommation et stock Fuel" xfId="35"/>
    <cellStyle name="Percent 2" xfId="97"/>
    <cellStyle name="Percent 3" xfId="98"/>
    <cellStyle name="Pourcentage 2" xfId="96"/>
    <cellStyle name="Satisfaisant" xfId="36" builtinId="26" customBuiltin="1"/>
    <cellStyle name="Separador de milhares_Suivi Production et Cout Thermique" xfId="37"/>
    <cellStyle name="Sortie" xfId="38" builtinId="21" customBuiltin="1"/>
    <cellStyle name="Texte explicatif" xfId="39" builtinId="53" customBuiltin="1"/>
    <cellStyle name="Titre" xfId="40" builtinId="15" customBuiltin="1"/>
    <cellStyle name="Titre 1" xfId="41" builtinId="16" customBuiltin="1"/>
    <cellStyle name="Titre 2" xfId="42" builtinId="17" customBuiltin="1"/>
    <cellStyle name="Titre 3" xfId="43" builtinId="18" customBuiltin="1"/>
    <cellStyle name="Titre 4" xfId="44" builtinId="19" customBuiltin="1"/>
    <cellStyle name="Total" xfId="45" builtinId="25" customBuiltin="1"/>
    <cellStyle name="Vérification" xfId="46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X42"/>
  <sheetViews>
    <sheetView zoomScaleNormal="10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B34" sqref="B34"/>
    </sheetView>
  </sheetViews>
  <sheetFormatPr baseColWidth="10" defaultRowHeight="12.75" x14ac:dyDescent="0.2"/>
  <cols>
    <col min="1" max="1" width="14.85546875" bestFit="1" customWidth="1"/>
    <col min="2" max="2" width="9.7109375" customWidth="1"/>
    <col min="3" max="3" width="10.140625" customWidth="1"/>
    <col min="4" max="4" width="11.5703125" bestFit="1" customWidth="1"/>
    <col min="5" max="6" width="8.28515625" hidden="1" customWidth="1"/>
    <col min="7" max="9" width="8.28515625" customWidth="1"/>
    <col min="10" max="10" width="8.28515625" hidden="1" customWidth="1"/>
    <col min="11" max="11" width="8.28515625" customWidth="1"/>
    <col min="12" max="13" width="10.5703125" bestFit="1" customWidth="1"/>
    <col min="14" max="14" width="8.28515625" customWidth="1"/>
    <col min="15" max="15" width="9.7109375" bestFit="1" customWidth="1"/>
    <col min="16" max="16" width="9.5703125" bestFit="1" customWidth="1"/>
    <col min="17" max="17" width="10.42578125" bestFit="1" customWidth="1"/>
    <col min="18" max="18" width="10.5703125" bestFit="1" customWidth="1"/>
    <col min="19" max="22" width="11.5703125" bestFit="1" customWidth="1"/>
    <col min="24" max="24" width="12.140625" bestFit="1" customWidth="1"/>
    <col min="25" max="25" width="15.140625" bestFit="1" customWidth="1"/>
    <col min="26" max="26" width="0" hidden="1" customWidth="1"/>
    <col min="27" max="27" width="13" customWidth="1"/>
  </cols>
  <sheetData>
    <row r="1" spans="1:76" x14ac:dyDescent="0.2">
      <c r="A1" s="1" t="s">
        <v>8</v>
      </c>
    </row>
    <row r="2" spans="1:76" x14ac:dyDescent="0.2">
      <c r="AF2" s="105" t="s">
        <v>73</v>
      </c>
      <c r="AG2" s="105"/>
      <c r="AH2" s="105"/>
      <c r="AI2" s="105"/>
      <c r="AJ2" s="105"/>
      <c r="AK2" s="105"/>
      <c r="AL2" s="105"/>
      <c r="AM2" s="105"/>
      <c r="AN2" s="105"/>
    </row>
    <row r="3" spans="1:76" ht="25.5" customHeight="1" x14ac:dyDescent="0.2">
      <c r="A3" s="2" t="s">
        <v>0</v>
      </c>
      <c r="B3" s="2" t="s">
        <v>1</v>
      </c>
      <c r="C3" s="2" t="s">
        <v>2</v>
      </c>
      <c r="D3" s="2" t="s">
        <v>19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13</v>
      </c>
      <c r="J3" s="2" t="s">
        <v>14</v>
      </c>
      <c r="K3" s="2" t="s">
        <v>15</v>
      </c>
      <c r="L3" s="2" t="s">
        <v>18</v>
      </c>
      <c r="M3" s="2" t="s">
        <v>7</v>
      </c>
      <c r="N3" s="2" t="s">
        <v>54</v>
      </c>
      <c r="O3" s="2" t="s">
        <v>53</v>
      </c>
      <c r="P3" s="2" t="s">
        <v>55</v>
      </c>
      <c r="Q3" s="2" t="s">
        <v>56</v>
      </c>
      <c r="R3" s="2" t="s">
        <v>58</v>
      </c>
      <c r="S3" s="2" t="s">
        <v>9</v>
      </c>
      <c r="T3" s="2" t="s">
        <v>10</v>
      </c>
      <c r="U3" s="18" t="s">
        <v>20</v>
      </c>
      <c r="V3" s="18" t="s">
        <v>21</v>
      </c>
      <c r="W3" s="19" t="s">
        <v>57</v>
      </c>
      <c r="X3" s="18" t="s">
        <v>65</v>
      </c>
      <c r="Y3" s="18" t="s">
        <v>66</v>
      </c>
      <c r="Z3" s="80"/>
      <c r="AA3" s="81" t="s">
        <v>72</v>
      </c>
      <c r="AB3" s="18" t="s">
        <v>67</v>
      </c>
      <c r="AC3" s="18" t="s">
        <v>68</v>
      </c>
      <c r="AD3" s="18" t="s">
        <v>69</v>
      </c>
      <c r="AE3" s="11"/>
      <c r="AF3" s="88" t="s">
        <v>79</v>
      </c>
      <c r="AG3" s="88" t="s">
        <v>80</v>
      </c>
      <c r="AH3" s="89" t="s">
        <v>81</v>
      </c>
      <c r="AI3" s="89" t="s">
        <v>82</v>
      </c>
      <c r="AJ3" s="90" t="s">
        <v>83</v>
      </c>
      <c r="AK3" s="90" t="s">
        <v>84</v>
      </c>
      <c r="AL3" s="90" t="s">
        <v>85</v>
      </c>
      <c r="AM3" s="90" t="s">
        <v>86</v>
      </c>
      <c r="AN3" s="90" t="s">
        <v>57</v>
      </c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</row>
    <row r="4" spans="1:76" ht="15" customHeight="1" x14ac:dyDescent="0.2">
      <c r="A4" s="3">
        <v>42675</v>
      </c>
      <c r="B4" s="10">
        <v>6544</v>
      </c>
      <c r="C4" s="4">
        <v>4967</v>
      </c>
      <c r="D4" s="10">
        <v>4148</v>
      </c>
      <c r="E4" s="4"/>
      <c r="F4" s="4"/>
      <c r="G4" s="4">
        <v>25.844000000000001</v>
      </c>
      <c r="H4" s="10">
        <v>0</v>
      </c>
      <c r="I4" s="4">
        <v>0</v>
      </c>
      <c r="J4" s="4"/>
      <c r="K4" s="4">
        <v>0</v>
      </c>
      <c r="L4" s="4">
        <v>160.768</v>
      </c>
      <c r="M4" s="4">
        <v>0</v>
      </c>
      <c r="N4" s="4">
        <v>33.68</v>
      </c>
      <c r="O4" s="4">
        <v>42</v>
      </c>
      <c r="P4" s="4">
        <v>24</v>
      </c>
      <c r="Q4" s="4">
        <v>19.693999999999999</v>
      </c>
      <c r="R4" s="4">
        <v>3915.6</v>
      </c>
      <c r="S4" s="4">
        <f t="shared" ref="S4:S34" si="0">+SUM(E4:R4)</f>
        <v>4221.5860000000002</v>
      </c>
      <c r="T4" s="4">
        <f t="shared" ref="T4:T33" si="1">B4+C4</f>
        <v>11511</v>
      </c>
      <c r="U4" s="4">
        <f t="shared" ref="U4:U33" si="2">E4+F4+H4+I4+J4</f>
        <v>0</v>
      </c>
      <c r="V4" s="4">
        <f t="shared" ref="V4:V33" si="3">G4+K4+L4+M4</f>
        <v>186.61199999999999</v>
      </c>
      <c r="W4" s="4">
        <f t="shared" ref="W4:W33" si="4">SUM(N4:Q4)</f>
        <v>119.37400000000001</v>
      </c>
      <c r="X4" s="4">
        <f>+S4+T4 +AA4-D4</f>
        <v>11829.922999999999</v>
      </c>
      <c r="Y4" s="4">
        <f>E4+F4+G4+H4+I4+J4+K4+L4</f>
        <v>186.61199999999999</v>
      </c>
      <c r="Z4" s="80">
        <f t="shared" ref="Z4:Z34" si="5">+P4/1000</f>
        <v>2.4E-2</v>
      </c>
      <c r="AA4" s="8">
        <f>AC4+AD4</f>
        <v>245.33699999999999</v>
      </c>
      <c r="AB4" s="76">
        <v>45.6</v>
      </c>
      <c r="AC4" s="78">
        <v>98.647999999999996</v>
      </c>
      <c r="AD4" s="78">
        <v>146.68899999999999</v>
      </c>
      <c r="AE4" t="s">
        <v>63</v>
      </c>
      <c r="AF4" s="91">
        <v>13.667658447577246</v>
      </c>
      <c r="AG4" s="91">
        <v>3.6464516129032254</v>
      </c>
      <c r="AH4" s="91">
        <v>7.0036129032258021</v>
      </c>
      <c r="AI4" s="91">
        <v>5.28</v>
      </c>
      <c r="AJ4" s="91">
        <v>0.36</v>
      </c>
      <c r="AK4" s="91">
        <v>0.46036290322581208</v>
      </c>
      <c r="AL4" s="91">
        <v>3.9096000000000002</v>
      </c>
      <c r="AM4" s="91">
        <v>0.17212296370627742</v>
      </c>
      <c r="AN4" s="91">
        <v>0.12841129032258067</v>
      </c>
    </row>
    <row r="5" spans="1:76" ht="15" customHeight="1" x14ac:dyDescent="0.2">
      <c r="A5" s="3">
        <f>A4+1</f>
        <v>42676</v>
      </c>
      <c r="B5" s="4">
        <v>6150</v>
      </c>
      <c r="C5" s="4">
        <v>4806</v>
      </c>
      <c r="D5" s="4">
        <v>4301</v>
      </c>
      <c r="E5" s="4"/>
      <c r="F5" s="4"/>
      <c r="G5" s="4">
        <v>23.353000000000002</v>
      </c>
      <c r="H5" s="4">
        <v>0</v>
      </c>
      <c r="I5" s="4">
        <v>0</v>
      </c>
      <c r="J5" s="4"/>
      <c r="K5" s="4">
        <v>0</v>
      </c>
      <c r="L5" s="4">
        <v>206.655</v>
      </c>
      <c r="M5" s="4">
        <v>0</v>
      </c>
      <c r="N5" s="4">
        <v>0</v>
      </c>
      <c r="O5" s="4">
        <v>38</v>
      </c>
      <c r="P5" s="4">
        <v>19</v>
      </c>
      <c r="Q5" s="4">
        <v>0</v>
      </c>
      <c r="R5" s="4">
        <v>4454.5</v>
      </c>
      <c r="S5" s="4">
        <f t="shared" si="0"/>
        <v>4741.5079999999998</v>
      </c>
      <c r="T5" s="4">
        <f t="shared" si="1"/>
        <v>10956</v>
      </c>
      <c r="U5" s="4">
        <f t="shared" si="2"/>
        <v>0</v>
      </c>
      <c r="V5" s="4">
        <f t="shared" si="3"/>
        <v>230.00800000000001</v>
      </c>
      <c r="W5" s="4">
        <f t="shared" si="4"/>
        <v>57</v>
      </c>
      <c r="X5" s="4">
        <f t="shared" ref="X5:X35" si="6">+S5+T5 +AA5-D5</f>
        <v>11640.924999999999</v>
      </c>
      <c r="Y5" s="4">
        <f t="shared" ref="Y5:Y33" si="7">E5+F5+G5+H5+I5+J5+K5+L5</f>
        <v>230.00800000000001</v>
      </c>
      <c r="Z5" s="80">
        <f t="shared" si="5"/>
        <v>1.9E-2</v>
      </c>
      <c r="AA5" s="8">
        <f t="shared" ref="AA5:AA34" si="8">AC5+AD5</f>
        <v>244.41699999999997</v>
      </c>
      <c r="AB5" s="76">
        <v>5.9</v>
      </c>
      <c r="AC5" s="78">
        <v>102.94199999999999</v>
      </c>
      <c r="AD5" s="78">
        <v>141.47499999999999</v>
      </c>
      <c r="AF5" s="91">
        <v>13.667658447577246</v>
      </c>
      <c r="AG5" s="91">
        <v>3.6464516129032254</v>
      </c>
      <c r="AH5" s="91">
        <v>7.0036129032258021</v>
      </c>
      <c r="AI5" s="91">
        <v>5.28</v>
      </c>
      <c r="AJ5" s="91">
        <v>0.36</v>
      </c>
      <c r="AK5" s="91">
        <v>0.46036290322581208</v>
      </c>
      <c r="AL5" s="91">
        <v>3.9096000000000002</v>
      </c>
      <c r="AM5" s="91">
        <v>0.17212296370627742</v>
      </c>
      <c r="AN5" s="91">
        <v>0.12841129032258067</v>
      </c>
    </row>
    <row r="6" spans="1:76" ht="15" customHeight="1" x14ac:dyDescent="0.2">
      <c r="A6" s="3">
        <f t="shared" ref="A6:A34" si="9">A5+1</f>
        <v>42677</v>
      </c>
      <c r="B6" s="4">
        <v>6321</v>
      </c>
      <c r="C6" s="4">
        <v>4853</v>
      </c>
      <c r="D6" s="4">
        <v>4244</v>
      </c>
      <c r="E6" s="4"/>
      <c r="F6" s="13"/>
      <c r="G6" s="4">
        <v>21.335000000000001</v>
      </c>
      <c r="H6" s="4">
        <v>0</v>
      </c>
      <c r="I6" s="4">
        <v>0</v>
      </c>
      <c r="J6" s="4"/>
      <c r="K6" s="4">
        <v>0</v>
      </c>
      <c r="L6" s="4">
        <v>295.423</v>
      </c>
      <c r="M6" s="4">
        <v>0</v>
      </c>
      <c r="N6" s="4">
        <v>0</v>
      </c>
      <c r="O6" s="4">
        <v>40</v>
      </c>
      <c r="P6" s="4">
        <v>23</v>
      </c>
      <c r="Q6" s="4">
        <v>30.016999999999999</v>
      </c>
      <c r="R6" s="4">
        <v>4386.8</v>
      </c>
      <c r="S6" s="4">
        <f t="shared" si="0"/>
        <v>4796.5749999999998</v>
      </c>
      <c r="T6" s="4">
        <f t="shared" si="1"/>
        <v>11174</v>
      </c>
      <c r="U6" s="4">
        <f t="shared" si="2"/>
        <v>0</v>
      </c>
      <c r="V6" s="4">
        <f t="shared" si="3"/>
        <v>316.75799999999998</v>
      </c>
      <c r="W6" s="4">
        <f t="shared" si="4"/>
        <v>93.016999999999996</v>
      </c>
      <c r="X6" s="4">
        <f t="shared" si="6"/>
        <v>12003.197</v>
      </c>
      <c r="Y6" s="4">
        <f t="shared" si="7"/>
        <v>316.75799999999998</v>
      </c>
      <c r="Z6" s="80">
        <f t="shared" si="5"/>
        <v>2.3E-2</v>
      </c>
      <c r="AA6" s="8">
        <f t="shared" si="8"/>
        <v>276.62200000000001</v>
      </c>
      <c r="AB6" s="76">
        <v>198.32</v>
      </c>
      <c r="AC6" s="78">
        <v>114.84</v>
      </c>
      <c r="AD6" s="78">
        <v>161.78200000000001</v>
      </c>
      <c r="AF6" s="91">
        <v>13.667658447577246</v>
      </c>
      <c r="AG6" s="91">
        <v>3.6464516129032254</v>
      </c>
      <c r="AH6" s="91">
        <v>7.0036129032258021</v>
      </c>
      <c r="AI6" s="91">
        <v>5.28</v>
      </c>
      <c r="AJ6" s="91">
        <v>0.36</v>
      </c>
      <c r="AK6" s="91">
        <v>0.46036290322581208</v>
      </c>
      <c r="AL6" s="91">
        <v>3.9096000000000002</v>
      </c>
      <c r="AM6" s="91">
        <v>0.17212296370627742</v>
      </c>
      <c r="AN6" s="91">
        <v>0.12841129032258067</v>
      </c>
    </row>
    <row r="7" spans="1:76" ht="15" customHeight="1" x14ac:dyDescent="0.2">
      <c r="A7" s="3">
        <f t="shared" si="9"/>
        <v>42678</v>
      </c>
      <c r="B7" s="10">
        <v>6872</v>
      </c>
      <c r="C7" s="4">
        <v>5003</v>
      </c>
      <c r="D7" s="10">
        <v>4260</v>
      </c>
      <c r="E7" s="4"/>
      <c r="F7" s="13"/>
      <c r="G7" s="4">
        <v>21.010999999999999</v>
      </c>
      <c r="H7" s="10">
        <v>0</v>
      </c>
      <c r="I7" s="4">
        <v>0</v>
      </c>
      <c r="J7" s="4"/>
      <c r="K7" s="4">
        <v>0</v>
      </c>
      <c r="L7" s="4">
        <v>203.65899999999999</v>
      </c>
      <c r="M7" s="4">
        <v>0</v>
      </c>
      <c r="N7" s="4">
        <v>0</v>
      </c>
      <c r="O7" s="4">
        <v>53.8</v>
      </c>
      <c r="P7" s="4">
        <v>18</v>
      </c>
      <c r="Q7" s="4">
        <v>8.83</v>
      </c>
      <c r="R7" s="4">
        <v>4483.7</v>
      </c>
      <c r="S7" s="4">
        <f t="shared" si="0"/>
        <v>4789</v>
      </c>
      <c r="T7" s="4">
        <f t="shared" si="1"/>
        <v>11875</v>
      </c>
      <c r="U7" s="4">
        <f t="shared" si="2"/>
        <v>0</v>
      </c>
      <c r="V7" s="4">
        <f t="shared" si="3"/>
        <v>224.67</v>
      </c>
      <c r="W7" s="4">
        <f t="shared" si="4"/>
        <v>80.63</v>
      </c>
      <c r="X7" s="4">
        <f t="shared" si="6"/>
        <v>12779.417000000001</v>
      </c>
      <c r="Y7" s="4">
        <f t="shared" si="7"/>
        <v>224.67</v>
      </c>
      <c r="Z7" s="80">
        <f t="shared" si="5"/>
        <v>1.7999999999999999E-2</v>
      </c>
      <c r="AA7" s="8">
        <f t="shared" si="8"/>
        <v>375.41700000000003</v>
      </c>
      <c r="AB7" s="76">
        <v>19.940000000000001</v>
      </c>
      <c r="AC7" s="78">
        <v>152.67500000000001</v>
      </c>
      <c r="AD7" s="78">
        <v>222.74199999999999</v>
      </c>
      <c r="AF7" s="91">
        <v>13.667658447577246</v>
      </c>
      <c r="AG7" s="91">
        <v>3.6464516129032254</v>
      </c>
      <c r="AH7" s="91">
        <v>7.0036129032258021</v>
      </c>
      <c r="AI7" s="91">
        <v>5.28</v>
      </c>
      <c r="AJ7" s="91">
        <v>0.36</v>
      </c>
      <c r="AK7" s="91">
        <v>0.46036290322581208</v>
      </c>
      <c r="AL7" s="91">
        <v>3.9096000000000002</v>
      </c>
      <c r="AM7" s="91">
        <v>0.17212296370627742</v>
      </c>
      <c r="AN7" s="91">
        <v>0.12841129032258067</v>
      </c>
    </row>
    <row r="8" spans="1:76" ht="15" customHeight="1" x14ac:dyDescent="0.2">
      <c r="A8" s="3">
        <f t="shared" si="9"/>
        <v>42679</v>
      </c>
      <c r="B8" s="4">
        <v>6796</v>
      </c>
      <c r="C8" s="4">
        <v>4786</v>
      </c>
      <c r="D8" s="4">
        <v>4195</v>
      </c>
      <c r="E8" s="4"/>
      <c r="F8" s="13"/>
      <c r="G8" s="4">
        <v>23.202999999999999</v>
      </c>
      <c r="H8" s="10">
        <v>0</v>
      </c>
      <c r="I8" s="4">
        <v>0</v>
      </c>
      <c r="J8" s="4"/>
      <c r="K8" s="4">
        <v>0</v>
      </c>
      <c r="L8" s="4">
        <v>208.03399999999999</v>
      </c>
      <c r="M8" s="4">
        <v>0</v>
      </c>
      <c r="N8" s="4">
        <v>0</v>
      </c>
      <c r="O8" s="4">
        <v>46.1</v>
      </c>
      <c r="P8" s="4">
        <v>15</v>
      </c>
      <c r="Q8" s="4">
        <v>0</v>
      </c>
      <c r="R8" s="4">
        <v>4503.1000000000004</v>
      </c>
      <c r="S8" s="4">
        <f t="shared" si="0"/>
        <v>4795.4369999999999</v>
      </c>
      <c r="T8" s="4">
        <f t="shared" si="1"/>
        <v>11582</v>
      </c>
      <c r="U8" s="4">
        <f t="shared" si="2"/>
        <v>0</v>
      </c>
      <c r="V8" s="4">
        <f t="shared" si="3"/>
        <v>231.23699999999999</v>
      </c>
      <c r="W8" s="4">
        <f t="shared" si="4"/>
        <v>61.1</v>
      </c>
      <c r="X8" s="4">
        <f t="shared" si="6"/>
        <v>12549.538</v>
      </c>
      <c r="Y8" s="4">
        <f t="shared" si="7"/>
        <v>231.23699999999999</v>
      </c>
      <c r="Z8" s="80">
        <f t="shared" si="5"/>
        <v>1.4999999999999999E-2</v>
      </c>
      <c r="AA8" s="8">
        <f t="shared" si="8"/>
        <v>367.101</v>
      </c>
      <c r="AB8" s="76">
        <v>0</v>
      </c>
      <c r="AC8" s="78">
        <v>159.47800000000001</v>
      </c>
      <c r="AD8" s="78">
        <v>207.62299999999999</v>
      </c>
      <c r="AF8" s="91">
        <v>13.667658447577246</v>
      </c>
      <c r="AG8" s="91">
        <v>3.6464516129032254</v>
      </c>
      <c r="AH8" s="91">
        <v>7.0036129032258021</v>
      </c>
      <c r="AI8" s="91">
        <v>5.28</v>
      </c>
      <c r="AJ8" s="91">
        <v>0.36</v>
      </c>
      <c r="AK8" s="91">
        <v>0.46036290322581208</v>
      </c>
      <c r="AL8" s="91">
        <v>3.9096000000000002</v>
      </c>
      <c r="AM8" s="91">
        <v>0.17212296370627742</v>
      </c>
      <c r="AN8" s="91">
        <v>0.12841129032258067</v>
      </c>
    </row>
    <row r="9" spans="1:76" ht="15" customHeight="1" x14ac:dyDescent="0.2">
      <c r="A9" s="3">
        <f t="shared" si="9"/>
        <v>42680</v>
      </c>
      <c r="B9" s="4">
        <v>5419</v>
      </c>
      <c r="C9" s="4">
        <v>3826</v>
      </c>
      <c r="D9" s="4">
        <v>3382</v>
      </c>
      <c r="E9" s="4"/>
      <c r="F9" s="13"/>
      <c r="G9" s="4">
        <v>37.868000000000002</v>
      </c>
      <c r="H9" s="10">
        <v>0</v>
      </c>
      <c r="I9" s="4">
        <v>0</v>
      </c>
      <c r="J9" s="4"/>
      <c r="K9" s="4">
        <v>0</v>
      </c>
      <c r="L9" s="4">
        <v>268.38400000000001</v>
      </c>
      <c r="M9" s="4">
        <v>64.751999999999995</v>
      </c>
      <c r="N9" s="4">
        <v>0</v>
      </c>
      <c r="O9" s="4">
        <v>40.5</v>
      </c>
      <c r="P9" s="4">
        <v>19</v>
      </c>
      <c r="Q9" s="4">
        <v>0</v>
      </c>
      <c r="R9" s="76">
        <v>4013.3</v>
      </c>
      <c r="S9" s="4">
        <f t="shared" si="0"/>
        <v>4443.8040000000001</v>
      </c>
      <c r="T9" s="4">
        <f t="shared" si="1"/>
        <v>9245</v>
      </c>
      <c r="U9" s="4">
        <f t="shared" si="2"/>
        <v>0</v>
      </c>
      <c r="V9" s="4">
        <f t="shared" si="3"/>
        <v>371.00400000000002</v>
      </c>
      <c r="W9" s="4">
        <f t="shared" si="4"/>
        <v>59.5</v>
      </c>
      <c r="X9" s="4">
        <f t="shared" si="6"/>
        <v>10597.790999999999</v>
      </c>
      <c r="Y9" s="4">
        <f t="shared" si="7"/>
        <v>306.25200000000001</v>
      </c>
      <c r="Z9" s="80">
        <f t="shared" si="5"/>
        <v>1.9E-2</v>
      </c>
      <c r="AA9" s="8">
        <f t="shared" si="8"/>
        <v>290.98699999999997</v>
      </c>
      <c r="AB9" s="76">
        <v>494.5</v>
      </c>
      <c r="AC9" s="78">
        <v>130.501</v>
      </c>
      <c r="AD9" s="78">
        <v>160.48599999999999</v>
      </c>
      <c r="AF9" s="91">
        <v>13.667658447577246</v>
      </c>
      <c r="AG9" s="91">
        <v>3.6464516129032254</v>
      </c>
      <c r="AH9" s="91">
        <v>7.0036129032258021</v>
      </c>
      <c r="AI9" s="91">
        <v>5.28</v>
      </c>
      <c r="AJ9" s="91">
        <v>0.36</v>
      </c>
      <c r="AK9" s="91">
        <v>0.46036290322581208</v>
      </c>
      <c r="AL9" s="91">
        <v>3.9096000000000002</v>
      </c>
      <c r="AM9" s="91">
        <v>0.17212296370627742</v>
      </c>
      <c r="AN9" s="91">
        <v>0.12841129032258067</v>
      </c>
    </row>
    <row r="10" spans="1:76" ht="15" customHeight="1" x14ac:dyDescent="0.2">
      <c r="A10" s="3">
        <f t="shared" si="9"/>
        <v>42681</v>
      </c>
      <c r="B10" s="4">
        <v>6708</v>
      </c>
      <c r="C10" s="4">
        <v>4494</v>
      </c>
      <c r="D10" s="4">
        <v>3302</v>
      </c>
      <c r="E10" s="4"/>
      <c r="F10" s="4"/>
      <c r="G10" s="4">
        <v>23.167999999999999</v>
      </c>
      <c r="H10" s="4">
        <v>0</v>
      </c>
      <c r="I10" s="4">
        <v>0</v>
      </c>
      <c r="J10" s="4"/>
      <c r="K10" s="4">
        <v>0</v>
      </c>
      <c r="L10" s="4">
        <v>217.40799999999999</v>
      </c>
      <c r="M10" s="4">
        <v>45.695999999999998</v>
      </c>
      <c r="N10" s="4">
        <v>0</v>
      </c>
      <c r="O10" s="4">
        <v>48</v>
      </c>
      <c r="P10" s="4">
        <v>19</v>
      </c>
      <c r="Q10" s="4">
        <v>0</v>
      </c>
      <c r="R10" s="76">
        <v>4370.8999999999996</v>
      </c>
      <c r="S10" s="4">
        <f t="shared" si="0"/>
        <v>4724.1719999999996</v>
      </c>
      <c r="T10" s="4">
        <f t="shared" si="1"/>
        <v>11202</v>
      </c>
      <c r="U10" s="4">
        <f t="shared" si="2"/>
        <v>0</v>
      </c>
      <c r="V10" s="4">
        <f t="shared" si="3"/>
        <v>286.27199999999999</v>
      </c>
      <c r="W10" s="4">
        <f t="shared" si="4"/>
        <v>67</v>
      </c>
      <c r="X10" s="4">
        <f t="shared" si="6"/>
        <v>12906.468999999999</v>
      </c>
      <c r="Y10" s="4">
        <f t="shared" si="7"/>
        <v>240.57599999999999</v>
      </c>
      <c r="Z10" s="80">
        <f t="shared" si="5"/>
        <v>1.9E-2</v>
      </c>
      <c r="AA10" s="8">
        <f t="shared" si="8"/>
        <v>282.29699999999997</v>
      </c>
      <c r="AB10" s="76">
        <v>7.6</v>
      </c>
      <c r="AC10" s="78">
        <v>125.71599999999999</v>
      </c>
      <c r="AD10" s="78">
        <v>156.58099999999999</v>
      </c>
      <c r="AF10" s="91">
        <v>13.667658447577246</v>
      </c>
      <c r="AG10" s="91">
        <v>3.6464516129032254</v>
      </c>
      <c r="AH10" s="91">
        <v>7.0036129032258021</v>
      </c>
      <c r="AI10" s="91">
        <v>5.28</v>
      </c>
      <c r="AJ10" s="91">
        <v>0.36</v>
      </c>
      <c r="AK10" s="91">
        <v>0.46036290322581208</v>
      </c>
      <c r="AL10" s="91">
        <v>3.9096000000000002</v>
      </c>
      <c r="AM10" s="91">
        <v>0.17212296370627742</v>
      </c>
      <c r="AN10" s="91">
        <v>0.12841129032258067</v>
      </c>
    </row>
    <row r="11" spans="1:76" ht="15" customHeight="1" x14ac:dyDescent="0.2">
      <c r="A11" s="3">
        <f t="shared" si="9"/>
        <v>42682</v>
      </c>
      <c r="B11" s="4">
        <v>6983</v>
      </c>
      <c r="C11" s="4">
        <v>4792</v>
      </c>
      <c r="D11" s="4">
        <v>4241</v>
      </c>
      <c r="E11" s="4"/>
      <c r="F11" s="4"/>
      <c r="G11" s="4">
        <v>35.225999999999999</v>
      </c>
      <c r="H11" s="4">
        <v>0</v>
      </c>
      <c r="I11" s="4">
        <v>0</v>
      </c>
      <c r="J11" s="4"/>
      <c r="K11" s="4">
        <v>3.8</v>
      </c>
      <c r="L11" s="4">
        <v>517.74099999999999</v>
      </c>
      <c r="M11" s="4">
        <v>139.88</v>
      </c>
      <c r="N11" s="4">
        <v>0</v>
      </c>
      <c r="O11" s="4">
        <v>60</v>
      </c>
      <c r="P11" s="4">
        <v>0</v>
      </c>
      <c r="Q11" s="4">
        <v>0</v>
      </c>
      <c r="R11" s="76">
        <v>4296.8</v>
      </c>
      <c r="S11" s="4">
        <f t="shared" si="0"/>
        <v>5053.4470000000001</v>
      </c>
      <c r="T11" s="4">
        <f t="shared" si="1"/>
        <v>11775</v>
      </c>
      <c r="U11" s="4">
        <f t="shared" si="2"/>
        <v>0</v>
      </c>
      <c r="V11" s="4">
        <f t="shared" si="3"/>
        <v>696.64699999999993</v>
      </c>
      <c r="W11" s="4">
        <f t="shared" si="4"/>
        <v>60</v>
      </c>
      <c r="X11" s="4">
        <f t="shared" si="6"/>
        <v>13361.864000000001</v>
      </c>
      <c r="Y11" s="4">
        <f t="shared" si="7"/>
        <v>556.76699999999994</v>
      </c>
      <c r="Z11" s="80">
        <f t="shared" si="5"/>
        <v>0</v>
      </c>
      <c r="AA11" s="8">
        <f t="shared" si="8"/>
        <v>774.41700000000003</v>
      </c>
      <c r="AB11" s="76">
        <v>13.9</v>
      </c>
      <c r="AC11" s="78">
        <v>294.26100000000002</v>
      </c>
      <c r="AD11" s="78">
        <v>480.15600000000001</v>
      </c>
      <c r="AF11" s="91">
        <v>13.667658447577246</v>
      </c>
      <c r="AG11" s="91">
        <v>3.6464516129032254</v>
      </c>
      <c r="AH11" s="91">
        <v>7.0036129032258021</v>
      </c>
      <c r="AI11" s="91">
        <v>5.28</v>
      </c>
      <c r="AJ11" s="91">
        <v>0.36</v>
      </c>
      <c r="AK11" s="91">
        <v>0.46036290322581208</v>
      </c>
      <c r="AL11" s="91">
        <v>3.9096000000000002</v>
      </c>
      <c r="AM11" s="91">
        <v>0.17212296370627742</v>
      </c>
      <c r="AN11" s="91">
        <v>0.12841129032258067</v>
      </c>
    </row>
    <row r="12" spans="1:76" ht="15" customHeight="1" x14ac:dyDescent="0.2">
      <c r="A12" s="3">
        <f t="shared" si="9"/>
        <v>42683</v>
      </c>
      <c r="B12" s="10">
        <v>7365</v>
      </c>
      <c r="C12" s="4">
        <v>4833</v>
      </c>
      <c r="D12" s="4">
        <v>4201</v>
      </c>
      <c r="E12" s="4"/>
      <c r="F12" s="4"/>
      <c r="G12" s="4">
        <v>56.57</v>
      </c>
      <c r="H12" s="4">
        <v>0</v>
      </c>
      <c r="I12" s="4">
        <v>0</v>
      </c>
      <c r="J12" s="4"/>
      <c r="K12" s="4">
        <v>65</v>
      </c>
      <c r="L12" s="4">
        <v>592.44799999999998</v>
      </c>
      <c r="M12" s="4">
        <v>304.36</v>
      </c>
      <c r="N12" s="4">
        <v>0</v>
      </c>
      <c r="O12" s="4">
        <v>51</v>
      </c>
      <c r="P12" s="4">
        <v>53</v>
      </c>
      <c r="Q12" s="4">
        <v>18.79</v>
      </c>
      <c r="R12" s="76">
        <v>3292.2</v>
      </c>
      <c r="S12" s="4">
        <f t="shared" si="0"/>
        <v>4433.3680000000004</v>
      </c>
      <c r="T12" s="4">
        <f t="shared" si="1"/>
        <v>12198</v>
      </c>
      <c r="U12" s="4">
        <f t="shared" si="2"/>
        <v>0</v>
      </c>
      <c r="V12" s="4">
        <f t="shared" si="3"/>
        <v>1018.378</v>
      </c>
      <c r="W12" s="4">
        <f t="shared" si="4"/>
        <v>122.78999999999999</v>
      </c>
      <c r="X12" s="4">
        <f t="shared" si="6"/>
        <v>12990.195000000003</v>
      </c>
      <c r="Y12" s="4">
        <f t="shared" si="7"/>
        <v>714.01800000000003</v>
      </c>
      <c r="Z12" s="80">
        <f t="shared" si="5"/>
        <v>5.2999999999999999E-2</v>
      </c>
      <c r="AA12" s="8">
        <f t="shared" si="8"/>
        <v>559.827</v>
      </c>
      <c r="AB12" s="76">
        <v>297</v>
      </c>
      <c r="AC12" s="78">
        <v>208.566</v>
      </c>
      <c r="AD12" s="78">
        <v>351.26100000000002</v>
      </c>
      <c r="AF12" s="91">
        <v>13.667658447577246</v>
      </c>
      <c r="AG12" s="91">
        <v>3.6464516129032254</v>
      </c>
      <c r="AH12" s="91">
        <v>7.0036129032258021</v>
      </c>
      <c r="AI12" s="91">
        <v>5.28</v>
      </c>
      <c r="AJ12" s="91">
        <v>0.36</v>
      </c>
      <c r="AK12" s="91">
        <v>0.46036290322581208</v>
      </c>
      <c r="AL12" s="91">
        <v>3.9096000000000002</v>
      </c>
      <c r="AM12" s="91">
        <v>0.17212296370627742</v>
      </c>
      <c r="AN12" s="91">
        <v>0.12841129032258067</v>
      </c>
    </row>
    <row r="13" spans="1:76" ht="15" customHeight="1" x14ac:dyDescent="0.2">
      <c r="A13" s="3">
        <f t="shared" si="9"/>
        <v>42684</v>
      </c>
      <c r="B13" s="4">
        <v>7472</v>
      </c>
      <c r="C13" s="4">
        <v>4732</v>
      </c>
      <c r="D13" s="4">
        <v>4035</v>
      </c>
      <c r="E13" s="4"/>
      <c r="F13" s="4"/>
      <c r="G13" s="4">
        <v>28.155000000000001</v>
      </c>
      <c r="H13" s="4">
        <v>0</v>
      </c>
      <c r="I13" s="4">
        <v>0</v>
      </c>
      <c r="J13" s="4"/>
      <c r="K13" s="4">
        <v>1</v>
      </c>
      <c r="L13" s="4">
        <v>535.64800000000002</v>
      </c>
      <c r="M13" s="4">
        <v>89.231999999999999</v>
      </c>
      <c r="N13" s="4">
        <v>0</v>
      </c>
      <c r="O13" s="4">
        <v>36</v>
      </c>
      <c r="P13" s="4">
        <v>25</v>
      </c>
      <c r="Q13" s="4">
        <v>20.6</v>
      </c>
      <c r="R13" s="76">
        <v>4529.2</v>
      </c>
      <c r="S13" s="4">
        <f t="shared" si="0"/>
        <v>5264.835</v>
      </c>
      <c r="T13" s="4">
        <f t="shared" si="1"/>
        <v>12204</v>
      </c>
      <c r="U13" s="4">
        <f t="shared" si="2"/>
        <v>0</v>
      </c>
      <c r="V13" s="4">
        <f t="shared" si="3"/>
        <v>654.03499999999997</v>
      </c>
      <c r="W13" s="4">
        <f t="shared" si="4"/>
        <v>81.599999999999994</v>
      </c>
      <c r="X13" s="4">
        <f t="shared" si="6"/>
        <v>14100.291999999998</v>
      </c>
      <c r="Y13" s="4">
        <f t="shared" si="7"/>
        <v>564.803</v>
      </c>
      <c r="Z13" s="80">
        <f t="shared" si="5"/>
        <v>2.5000000000000001E-2</v>
      </c>
      <c r="AA13" s="8">
        <f t="shared" si="8"/>
        <v>666.45699999999999</v>
      </c>
      <c r="AB13" s="76">
        <v>24.12</v>
      </c>
      <c r="AC13" s="78">
        <v>242.19499999999999</v>
      </c>
      <c r="AD13" s="78">
        <v>424.262</v>
      </c>
      <c r="AF13" s="91">
        <v>13.667658447577246</v>
      </c>
      <c r="AG13" s="91">
        <v>3.6464516129032254</v>
      </c>
      <c r="AH13" s="91">
        <v>7.0036129032258021</v>
      </c>
      <c r="AI13" s="91">
        <v>5.28</v>
      </c>
      <c r="AJ13" s="91">
        <v>0.36</v>
      </c>
      <c r="AK13" s="91">
        <v>0.46036290322581208</v>
      </c>
      <c r="AL13" s="91">
        <v>3.9096000000000002</v>
      </c>
      <c r="AM13" s="91">
        <v>0.17212296370627742</v>
      </c>
      <c r="AN13" s="91">
        <v>0.12841129032258067</v>
      </c>
    </row>
    <row r="14" spans="1:76" ht="15" customHeight="1" x14ac:dyDescent="0.2">
      <c r="A14" s="3">
        <f t="shared" si="9"/>
        <v>42685</v>
      </c>
      <c r="B14" s="4">
        <v>7208</v>
      </c>
      <c r="C14" s="4">
        <v>5010</v>
      </c>
      <c r="D14" s="4">
        <v>4266</v>
      </c>
      <c r="E14" s="4"/>
      <c r="F14" s="4"/>
      <c r="G14" s="4">
        <v>26.654</v>
      </c>
      <c r="H14" s="4">
        <v>0</v>
      </c>
      <c r="I14" s="4">
        <v>0</v>
      </c>
      <c r="J14" s="4"/>
      <c r="K14" s="4">
        <v>0</v>
      </c>
      <c r="L14" s="4">
        <v>327.67099999999999</v>
      </c>
      <c r="M14" s="4">
        <v>62.195999999999998</v>
      </c>
      <c r="N14" s="4">
        <v>6.7</v>
      </c>
      <c r="O14" s="4">
        <v>32</v>
      </c>
      <c r="P14" s="4">
        <v>27</v>
      </c>
      <c r="Q14" s="4">
        <v>17.783999999999999</v>
      </c>
      <c r="R14" s="76">
        <v>4389.7000000001863</v>
      </c>
      <c r="S14" s="4">
        <f t="shared" si="0"/>
        <v>4889.7050000001864</v>
      </c>
      <c r="T14" s="4">
        <f t="shared" si="1"/>
        <v>12218</v>
      </c>
      <c r="U14" s="4">
        <f t="shared" si="2"/>
        <v>0</v>
      </c>
      <c r="V14" s="4">
        <f t="shared" si="3"/>
        <v>416.52099999999996</v>
      </c>
      <c r="W14" s="4">
        <f t="shared" si="4"/>
        <v>83.484000000000009</v>
      </c>
      <c r="X14" s="4">
        <f t="shared" si="6"/>
        <v>13388.470000000187</v>
      </c>
      <c r="Y14" s="4">
        <f t="shared" si="7"/>
        <v>354.32499999999999</v>
      </c>
      <c r="Z14" s="80">
        <f t="shared" si="5"/>
        <v>2.7E-2</v>
      </c>
      <c r="AA14" s="8">
        <f t="shared" si="8"/>
        <v>546.76499999999999</v>
      </c>
      <c r="AB14" s="76">
        <v>1.1000000000000001</v>
      </c>
      <c r="AC14" s="78">
        <v>242.60400000000001</v>
      </c>
      <c r="AD14" s="78">
        <v>304.161</v>
      </c>
      <c r="AF14" s="91">
        <v>13.667658447577246</v>
      </c>
      <c r="AG14" s="91">
        <v>3.6464516129032254</v>
      </c>
      <c r="AH14" s="91">
        <v>7.0036129032258021</v>
      </c>
      <c r="AI14" s="91">
        <v>5.28</v>
      </c>
      <c r="AJ14" s="91">
        <v>0.36</v>
      </c>
      <c r="AK14" s="91">
        <v>0.46036290322581208</v>
      </c>
      <c r="AL14" s="91">
        <v>3.9096000000000002</v>
      </c>
      <c r="AM14" s="91">
        <v>0.17212296370627742</v>
      </c>
      <c r="AN14" s="91">
        <v>0.12841129032258067</v>
      </c>
    </row>
    <row r="15" spans="1:76" ht="15" customHeight="1" x14ac:dyDescent="0.2">
      <c r="A15" s="3">
        <f t="shared" si="9"/>
        <v>42686</v>
      </c>
      <c r="B15" s="4">
        <v>7288</v>
      </c>
      <c r="C15" s="4">
        <v>5142</v>
      </c>
      <c r="D15" s="4">
        <v>4261</v>
      </c>
      <c r="E15" s="4"/>
      <c r="F15" s="4"/>
      <c r="G15" s="4">
        <v>28.963000000000001</v>
      </c>
      <c r="H15" s="4">
        <v>0</v>
      </c>
      <c r="I15" s="4">
        <v>0</v>
      </c>
      <c r="J15" s="4"/>
      <c r="K15" s="4">
        <v>0</v>
      </c>
      <c r="L15" s="4">
        <v>119.721</v>
      </c>
      <c r="M15" s="4">
        <v>0</v>
      </c>
      <c r="N15" s="13">
        <v>12.8</v>
      </c>
      <c r="O15" s="4">
        <v>43</v>
      </c>
      <c r="P15" s="4">
        <v>26</v>
      </c>
      <c r="Q15" s="4">
        <v>0</v>
      </c>
      <c r="R15" s="76">
        <v>4554.3</v>
      </c>
      <c r="S15" s="4">
        <f t="shared" si="0"/>
        <v>4784.7840000000006</v>
      </c>
      <c r="T15" s="4">
        <f t="shared" si="1"/>
        <v>12430</v>
      </c>
      <c r="U15" s="4">
        <f t="shared" si="2"/>
        <v>0</v>
      </c>
      <c r="V15" s="4">
        <f t="shared" si="3"/>
        <v>148.684</v>
      </c>
      <c r="W15" s="4">
        <f t="shared" si="4"/>
        <v>81.8</v>
      </c>
      <c r="X15" s="4">
        <f t="shared" si="6"/>
        <v>13219.848999999998</v>
      </c>
      <c r="Y15" s="4">
        <f t="shared" si="7"/>
        <v>148.684</v>
      </c>
      <c r="Z15" s="80">
        <f t="shared" si="5"/>
        <v>2.5999999999999999E-2</v>
      </c>
      <c r="AA15" s="8">
        <f t="shared" si="8"/>
        <v>266.065</v>
      </c>
      <c r="AB15" s="76">
        <v>26.7</v>
      </c>
      <c r="AC15" s="78">
        <v>111.52200000000001</v>
      </c>
      <c r="AD15" s="78">
        <v>154.54300000000001</v>
      </c>
      <c r="AF15" s="91">
        <v>13.667658447577246</v>
      </c>
      <c r="AG15" s="91">
        <v>3.6464516129032254</v>
      </c>
      <c r="AH15" s="91">
        <v>7.0036129032258021</v>
      </c>
      <c r="AI15" s="91">
        <v>5.28</v>
      </c>
      <c r="AJ15" s="91">
        <v>0.36</v>
      </c>
      <c r="AK15" s="91">
        <v>0.46036290322581208</v>
      </c>
      <c r="AL15" s="91">
        <v>3.9096000000000002</v>
      </c>
      <c r="AM15" s="91">
        <v>0.17212296370627742</v>
      </c>
      <c r="AN15" s="91">
        <v>0.12841129032258067</v>
      </c>
    </row>
    <row r="16" spans="1:76" ht="15" customHeight="1" x14ac:dyDescent="0.2">
      <c r="A16" s="3">
        <f t="shared" si="9"/>
        <v>42687</v>
      </c>
      <c r="B16" s="4">
        <v>6164</v>
      </c>
      <c r="C16" s="4">
        <v>5281</v>
      </c>
      <c r="D16" s="4">
        <v>4221</v>
      </c>
      <c r="E16" s="4"/>
      <c r="F16" s="4"/>
      <c r="G16" s="4">
        <v>20.817</v>
      </c>
      <c r="H16" s="4">
        <v>0</v>
      </c>
      <c r="I16" s="4">
        <v>9.75</v>
      </c>
      <c r="J16" s="4"/>
      <c r="K16" s="4">
        <v>0</v>
      </c>
      <c r="L16" s="4">
        <v>158.94399999999999</v>
      </c>
      <c r="M16" s="4">
        <v>0</v>
      </c>
      <c r="N16" s="4">
        <v>0</v>
      </c>
      <c r="O16" s="4">
        <v>40.799999999999997</v>
      </c>
      <c r="P16" s="4">
        <v>36</v>
      </c>
      <c r="Q16" s="4">
        <v>14.92</v>
      </c>
      <c r="R16" s="76">
        <v>4383.5800000000991</v>
      </c>
      <c r="S16" s="4">
        <f t="shared" si="0"/>
        <v>4664.8110000000988</v>
      </c>
      <c r="T16" s="4">
        <f t="shared" si="1"/>
        <v>11445</v>
      </c>
      <c r="U16" s="4">
        <f t="shared" si="2"/>
        <v>9.75</v>
      </c>
      <c r="V16" s="4">
        <f t="shared" si="3"/>
        <v>179.761</v>
      </c>
      <c r="W16" s="4">
        <f t="shared" si="4"/>
        <v>91.72</v>
      </c>
      <c r="X16" s="4">
        <f t="shared" si="6"/>
        <v>12128.692000000099</v>
      </c>
      <c r="Y16" s="4">
        <f t="shared" si="7"/>
        <v>189.511</v>
      </c>
      <c r="Z16" s="80">
        <f t="shared" si="5"/>
        <v>3.5999999999999997E-2</v>
      </c>
      <c r="AA16" s="8">
        <f t="shared" si="8"/>
        <v>239.881</v>
      </c>
      <c r="AB16" s="76">
        <v>65</v>
      </c>
      <c r="AC16" s="78">
        <v>92.867999999999995</v>
      </c>
      <c r="AD16" s="78">
        <v>147.01300000000001</v>
      </c>
      <c r="AF16" s="91">
        <v>13.667658447577246</v>
      </c>
      <c r="AG16" s="91">
        <v>3.6464516129032254</v>
      </c>
      <c r="AH16" s="91">
        <v>7.0036129032258021</v>
      </c>
      <c r="AI16" s="91">
        <v>5.28</v>
      </c>
      <c r="AJ16" s="91">
        <v>0.36</v>
      </c>
      <c r="AK16" s="91">
        <v>0.46036290322581208</v>
      </c>
      <c r="AL16" s="91">
        <v>3.9096000000000002</v>
      </c>
      <c r="AM16" s="91">
        <v>0.17212296370627742</v>
      </c>
      <c r="AN16" s="91">
        <v>0.12841129032258067</v>
      </c>
    </row>
    <row r="17" spans="1:40" ht="15" customHeight="1" x14ac:dyDescent="0.2">
      <c r="A17" s="3">
        <f t="shared" si="9"/>
        <v>42688</v>
      </c>
      <c r="B17" s="4">
        <v>7116</v>
      </c>
      <c r="C17" s="4">
        <v>5201</v>
      </c>
      <c r="D17" s="4">
        <v>4191</v>
      </c>
      <c r="E17" s="4"/>
      <c r="F17" s="4"/>
      <c r="G17" s="4">
        <v>24.382999999999999</v>
      </c>
      <c r="H17" s="4">
        <v>0</v>
      </c>
      <c r="I17" s="4">
        <v>10.5</v>
      </c>
      <c r="J17" s="4"/>
      <c r="K17" s="4">
        <v>36</v>
      </c>
      <c r="L17" s="4">
        <v>263.68</v>
      </c>
      <c r="M17" s="4">
        <v>137.01599999999999</v>
      </c>
      <c r="N17" s="4">
        <v>0</v>
      </c>
      <c r="O17" s="4">
        <v>42.4</v>
      </c>
      <c r="P17" s="4">
        <v>13</v>
      </c>
      <c r="Q17" s="4">
        <v>17</v>
      </c>
      <c r="R17" s="76">
        <v>4503.3999999998659</v>
      </c>
      <c r="S17" s="4">
        <f t="shared" si="0"/>
        <v>5047.3789999998662</v>
      </c>
      <c r="T17" s="4">
        <f t="shared" si="1"/>
        <v>12317</v>
      </c>
      <c r="U17" s="4">
        <f t="shared" si="2"/>
        <v>10.5</v>
      </c>
      <c r="V17" s="4">
        <f t="shared" si="3"/>
        <v>461.07899999999995</v>
      </c>
      <c r="W17" s="4">
        <f t="shared" si="4"/>
        <v>72.400000000000006</v>
      </c>
      <c r="X17" s="4">
        <f t="shared" si="6"/>
        <v>13482.044999999867</v>
      </c>
      <c r="Y17" s="4">
        <f t="shared" si="7"/>
        <v>334.56299999999999</v>
      </c>
      <c r="Z17" s="80">
        <f t="shared" si="5"/>
        <v>1.2999999999999999E-2</v>
      </c>
      <c r="AA17" s="8">
        <f t="shared" si="8"/>
        <v>308.666</v>
      </c>
      <c r="AB17" s="76">
        <v>53.58</v>
      </c>
      <c r="AC17" s="78">
        <v>107.238</v>
      </c>
      <c r="AD17" s="78">
        <v>201.428</v>
      </c>
      <c r="AF17" s="91">
        <v>13.667658447577246</v>
      </c>
      <c r="AG17" s="91">
        <v>3.6464516129032254</v>
      </c>
      <c r="AH17" s="91">
        <v>7.0036129032258021</v>
      </c>
      <c r="AI17" s="91">
        <v>5.28</v>
      </c>
      <c r="AJ17" s="91">
        <v>0.36</v>
      </c>
      <c r="AK17" s="91">
        <v>0.46036290322581208</v>
      </c>
      <c r="AL17" s="91">
        <v>3.9096000000000002</v>
      </c>
      <c r="AM17" s="91">
        <v>0.17212296370627742</v>
      </c>
      <c r="AN17" s="91">
        <v>0.12841129032258067</v>
      </c>
    </row>
    <row r="18" spans="1:40" ht="15" customHeight="1" x14ac:dyDescent="0.2">
      <c r="A18" s="3">
        <f t="shared" si="9"/>
        <v>42689</v>
      </c>
      <c r="B18" s="4">
        <v>7420</v>
      </c>
      <c r="C18" s="4">
        <v>5269</v>
      </c>
      <c r="D18" s="4">
        <v>4251</v>
      </c>
      <c r="E18" s="4"/>
      <c r="F18" s="4"/>
      <c r="G18" s="4">
        <v>21.846</v>
      </c>
      <c r="H18" s="4">
        <v>0</v>
      </c>
      <c r="I18" s="4">
        <v>8.25</v>
      </c>
      <c r="J18" s="4"/>
      <c r="K18" s="4">
        <v>0</v>
      </c>
      <c r="L18" s="4">
        <v>295.45600000000002</v>
      </c>
      <c r="M18" s="4">
        <v>115.616</v>
      </c>
      <c r="N18" s="4">
        <v>0</v>
      </c>
      <c r="O18" s="4">
        <v>31.9</v>
      </c>
      <c r="P18" s="4">
        <v>18</v>
      </c>
      <c r="Q18" s="4">
        <v>0</v>
      </c>
      <c r="R18" s="76">
        <v>4468.3600000000524</v>
      </c>
      <c r="S18" s="4">
        <f t="shared" si="0"/>
        <v>4959.4280000000526</v>
      </c>
      <c r="T18" s="4">
        <f t="shared" si="1"/>
        <v>12689</v>
      </c>
      <c r="U18" s="4">
        <f t="shared" si="2"/>
        <v>8.25</v>
      </c>
      <c r="V18" s="4">
        <f t="shared" si="3"/>
        <v>432.91800000000001</v>
      </c>
      <c r="W18" s="4">
        <f t="shared" si="4"/>
        <v>49.9</v>
      </c>
      <c r="X18" s="4">
        <f t="shared" si="6"/>
        <v>13718.49400000005</v>
      </c>
      <c r="Y18" s="4">
        <f t="shared" si="7"/>
        <v>325.55200000000002</v>
      </c>
      <c r="Z18" s="80">
        <f t="shared" si="5"/>
        <v>1.7999999999999999E-2</v>
      </c>
      <c r="AA18" s="8">
        <f t="shared" si="8"/>
        <v>321.06600000000003</v>
      </c>
      <c r="AB18" s="76">
        <v>121.45</v>
      </c>
      <c r="AC18" s="78">
        <v>120.462</v>
      </c>
      <c r="AD18" s="78">
        <v>200.60400000000001</v>
      </c>
      <c r="AF18" s="91">
        <v>13.667658447577246</v>
      </c>
      <c r="AG18" s="91">
        <v>3.6464516129032254</v>
      </c>
      <c r="AH18" s="91">
        <v>7.0036129032258021</v>
      </c>
      <c r="AI18" s="91">
        <v>5.28</v>
      </c>
      <c r="AJ18" s="91">
        <v>0.36</v>
      </c>
      <c r="AK18" s="91">
        <v>0.46036290322581208</v>
      </c>
      <c r="AL18" s="91">
        <v>3.9096000000000002</v>
      </c>
      <c r="AM18" s="91">
        <v>0.17212296370627742</v>
      </c>
      <c r="AN18" s="91">
        <v>0.12841129032258067</v>
      </c>
    </row>
    <row r="19" spans="1:40" ht="15" customHeight="1" x14ac:dyDescent="0.2">
      <c r="A19" s="3">
        <f t="shared" si="9"/>
        <v>42690</v>
      </c>
      <c r="B19" s="4">
        <v>7431</v>
      </c>
      <c r="C19" s="4">
        <v>5283</v>
      </c>
      <c r="D19" s="4">
        <v>4284</v>
      </c>
      <c r="E19" s="4"/>
      <c r="F19" s="4"/>
      <c r="G19" s="4">
        <v>25.265000000000001</v>
      </c>
      <c r="H19" s="4">
        <v>0</v>
      </c>
      <c r="I19" s="4">
        <v>10.5</v>
      </c>
      <c r="J19" s="4"/>
      <c r="K19" s="4">
        <v>38</v>
      </c>
      <c r="L19" s="4">
        <v>233.6</v>
      </c>
      <c r="M19" s="4">
        <v>114.29600000000001</v>
      </c>
      <c r="N19" s="4">
        <v>0</v>
      </c>
      <c r="O19" s="4">
        <v>37</v>
      </c>
      <c r="P19" s="4">
        <v>33</v>
      </c>
      <c r="Q19" s="4">
        <v>0</v>
      </c>
      <c r="R19" s="76">
        <v>4493.7999999999765</v>
      </c>
      <c r="S19" s="4">
        <f t="shared" si="0"/>
        <v>4985.4609999999766</v>
      </c>
      <c r="T19" s="4">
        <f t="shared" si="1"/>
        <v>12714</v>
      </c>
      <c r="U19" s="4">
        <f t="shared" si="2"/>
        <v>10.5</v>
      </c>
      <c r="V19" s="4">
        <f t="shared" si="3"/>
        <v>411.161</v>
      </c>
      <c r="W19" s="4">
        <f t="shared" si="4"/>
        <v>70</v>
      </c>
      <c r="X19" s="4">
        <f t="shared" si="6"/>
        <v>13826.118999999977</v>
      </c>
      <c r="Y19" s="4">
        <f t="shared" si="7"/>
        <v>307.36500000000001</v>
      </c>
      <c r="Z19" s="80">
        <f t="shared" si="5"/>
        <v>3.3000000000000002E-2</v>
      </c>
      <c r="AA19" s="8">
        <f t="shared" si="8"/>
        <v>410.65800000000002</v>
      </c>
      <c r="AB19" s="76">
        <v>31.5</v>
      </c>
      <c r="AC19" s="78">
        <v>160.33199999999999</v>
      </c>
      <c r="AD19" s="78">
        <v>250.32599999999999</v>
      </c>
      <c r="AF19" s="91">
        <v>13.667658447577246</v>
      </c>
      <c r="AG19" s="91">
        <v>3.6464516129032254</v>
      </c>
      <c r="AH19" s="91">
        <v>7.0036129032258021</v>
      </c>
      <c r="AI19" s="91">
        <v>5.28</v>
      </c>
      <c r="AJ19" s="91">
        <v>0.36</v>
      </c>
      <c r="AK19" s="91">
        <v>0.46036290322581208</v>
      </c>
      <c r="AL19" s="91">
        <v>3.9096000000000002</v>
      </c>
      <c r="AM19" s="91">
        <v>0.17212296370627742</v>
      </c>
      <c r="AN19" s="91">
        <v>0.12841129032258067</v>
      </c>
    </row>
    <row r="20" spans="1:40" ht="15" customHeight="1" x14ac:dyDescent="0.2">
      <c r="A20" s="3">
        <f t="shared" si="9"/>
        <v>42691</v>
      </c>
      <c r="B20" s="4">
        <v>7742</v>
      </c>
      <c r="C20" s="4">
        <v>5335</v>
      </c>
      <c r="D20" s="4">
        <v>4276</v>
      </c>
      <c r="E20" s="4"/>
      <c r="F20" s="4"/>
      <c r="G20" s="4">
        <v>29.337</v>
      </c>
      <c r="H20" s="4">
        <v>0</v>
      </c>
      <c r="I20" s="4">
        <v>6.9</v>
      </c>
      <c r="J20" s="4"/>
      <c r="K20" s="4">
        <v>45</v>
      </c>
      <c r="L20" s="4">
        <v>375.29599999999999</v>
      </c>
      <c r="M20" s="4">
        <v>84.88</v>
      </c>
      <c r="N20" s="4">
        <v>0</v>
      </c>
      <c r="O20" s="4">
        <v>44</v>
      </c>
      <c r="P20" s="4">
        <v>31</v>
      </c>
      <c r="Q20" s="4">
        <v>13.093999999999999</v>
      </c>
      <c r="R20" s="76">
        <v>4486.0000000000755</v>
      </c>
      <c r="S20" s="4">
        <f t="shared" si="0"/>
        <v>5115.507000000076</v>
      </c>
      <c r="T20" s="4">
        <f t="shared" si="1"/>
        <v>13077</v>
      </c>
      <c r="U20" s="4">
        <f t="shared" si="2"/>
        <v>6.9</v>
      </c>
      <c r="V20" s="4">
        <f t="shared" si="3"/>
        <v>534.51299999999992</v>
      </c>
      <c r="W20" s="4">
        <f t="shared" si="4"/>
        <v>88.093999999999994</v>
      </c>
      <c r="X20" s="4">
        <f t="shared" si="6"/>
        <v>14245.844000000077</v>
      </c>
      <c r="Y20" s="4">
        <f t="shared" si="7"/>
        <v>456.53300000000002</v>
      </c>
      <c r="Z20" s="80">
        <f t="shared" si="5"/>
        <v>3.1E-2</v>
      </c>
      <c r="AA20" s="8">
        <f t="shared" si="8"/>
        <v>329.33699999999999</v>
      </c>
      <c r="AB20" s="76">
        <v>0</v>
      </c>
      <c r="AC20" s="78">
        <v>122.45</v>
      </c>
      <c r="AD20" s="78">
        <v>206.887</v>
      </c>
      <c r="AF20" s="91">
        <v>13.667658447577246</v>
      </c>
      <c r="AG20" s="91">
        <v>3.6464516129032254</v>
      </c>
      <c r="AH20" s="91">
        <v>7.0036129032258021</v>
      </c>
      <c r="AI20" s="91">
        <v>5.28</v>
      </c>
      <c r="AJ20" s="91">
        <v>0.36</v>
      </c>
      <c r="AK20" s="91">
        <v>0.46036290322581208</v>
      </c>
      <c r="AL20" s="91">
        <v>3.9096000000000002</v>
      </c>
      <c r="AM20" s="91">
        <v>0.17212296370627742</v>
      </c>
      <c r="AN20" s="91">
        <v>0.12841129032258067</v>
      </c>
    </row>
    <row r="21" spans="1:40" ht="15" customHeight="1" x14ac:dyDescent="0.2">
      <c r="A21" s="3">
        <f t="shared" si="9"/>
        <v>42692</v>
      </c>
      <c r="B21" s="4">
        <v>7365</v>
      </c>
      <c r="C21" s="4">
        <v>5283</v>
      </c>
      <c r="D21" s="4">
        <v>4238</v>
      </c>
      <c r="E21" s="4"/>
      <c r="F21" s="4"/>
      <c r="G21" s="4">
        <v>23.305</v>
      </c>
      <c r="H21" s="4">
        <v>0</v>
      </c>
      <c r="I21" s="4">
        <v>10</v>
      </c>
      <c r="J21" s="4"/>
      <c r="K21" s="4">
        <v>0</v>
      </c>
      <c r="L21" s="4">
        <v>368</v>
      </c>
      <c r="M21" s="4">
        <v>80.8</v>
      </c>
      <c r="N21" s="4">
        <v>0</v>
      </c>
      <c r="O21" s="4">
        <v>27</v>
      </c>
      <c r="P21" s="4">
        <v>17</v>
      </c>
      <c r="Q21" s="4">
        <v>19.134</v>
      </c>
      <c r="R21" s="76">
        <v>4446.8999999998659</v>
      </c>
      <c r="S21" s="4">
        <f t="shared" si="0"/>
        <v>4992.1389999998664</v>
      </c>
      <c r="T21" s="4">
        <f t="shared" si="1"/>
        <v>12648</v>
      </c>
      <c r="U21" s="4">
        <f t="shared" si="2"/>
        <v>10</v>
      </c>
      <c r="V21" s="4">
        <f t="shared" si="3"/>
        <v>472.10500000000002</v>
      </c>
      <c r="W21" s="4">
        <f t="shared" si="4"/>
        <v>63.134</v>
      </c>
      <c r="X21" s="4">
        <f t="shared" si="6"/>
        <v>13730.629999999866</v>
      </c>
      <c r="Y21" s="4">
        <f t="shared" si="7"/>
        <v>401.30500000000001</v>
      </c>
      <c r="Z21" s="80">
        <f t="shared" si="5"/>
        <v>1.7000000000000001E-2</v>
      </c>
      <c r="AA21" s="8">
        <f t="shared" si="8"/>
        <v>328.49099999999999</v>
      </c>
      <c r="AB21" s="76">
        <v>4.0999999999999996</v>
      </c>
      <c r="AC21" s="78">
        <v>126.72799999999999</v>
      </c>
      <c r="AD21" s="78">
        <v>201.76300000000001</v>
      </c>
      <c r="AF21" s="91">
        <v>13.667658447577246</v>
      </c>
      <c r="AG21" s="91">
        <v>3.6464516129032254</v>
      </c>
      <c r="AH21" s="91">
        <v>7.0036129032258021</v>
      </c>
      <c r="AI21" s="91">
        <v>5.28</v>
      </c>
      <c r="AJ21" s="91">
        <v>0.36</v>
      </c>
      <c r="AK21" s="91">
        <v>0.46036290322581208</v>
      </c>
      <c r="AL21" s="91">
        <v>3.9096000000000002</v>
      </c>
      <c r="AM21" s="91">
        <v>0.17212296370627742</v>
      </c>
      <c r="AN21" s="91">
        <v>0.12841129032258067</v>
      </c>
    </row>
    <row r="22" spans="1:40" ht="15" customHeight="1" x14ac:dyDescent="0.2">
      <c r="A22" s="3">
        <f t="shared" si="9"/>
        <v>42693</v>
      </c>
      <c r="B22" s="4">
        <v>6367</v>
      </c>
      <c r="C22" s="4">
        <v>5139</v>
      </c>
      <c r="D22" s="4">
        <v>4301</v>
      </c>
      <c r="E22" s="4"/>
      <c r="F22" s="4"/>
      <c r="G22" s="4">
        <v>21.699000000000002</v>
      </c>
      <c r="H22" s="4">
        <v>0</v>
      </c>
      <c r="I22" s="4">
        <v>8.3000000000000007</v>
      </c>
      <c r="J22" s="4"/>
      <c r="K22" s="4">
        <v>0</v>
      </c>
      <c r="L22" s="4">
        <v>396.48</v>
      </c>
      <c r="M22" s="4">
        <v>24.352</v>
      </c>
      <c r="N22" s="4">
        <v>0</v>
      </c>
      <c r="O22" s="4">
        <v>23</v>
      </c>
      <c r="P22" s="4">
        <v>31</v>
      </c>
      <c r="Q22" s="4">
        <v>0</v>
      </c>
      <c r="R22" s="76">
        <v>4487.4000000000988</v>
      </c>
      <c r="S22" s="4">
        <f t="shared" si="0"/>
        <v>4992.2310000000989</v>
      </c>
      <c r="T22" s="4">
        <f t="shared" si="1"/>
        <v>11506</v>
      </c>
      <c r="U22" s="4">
        <f t="shared" si="2"/>
        <v>8.3000000000000007</v>
      </c>
      <c r="V22" s="4">
        <f t="shared" si="3"/>
        <v>442.53100000000001</v>
      </c>
      <c r="W22" s="4">
        <f t="shared" si="4"/>
        <v>54</v>
      </c>
      <c r="X22" s="4">
        <f t="shared" si="6"/>
        <v>12508.260000000097</v>
      </c>
      <c r="Y22" s="4">
        <f t="shared" si="7"/>
        <v>426.47900000000004</v>
      </c>
      <c r="Z22" s="80">
        <f t="shared" si="5"/>
        <v>3.1E-2</v>
      </c>
      <c r="AA22" s="8">
        <f t="shared" si="8"/>
        <v>311.029</v>
      </c>
      <c r="AB22" s="76">
        <v>6.1</v>
      </c>
      <c r="AC22" s="78">
        <v>121.43600000000001</v>
      </c>
      <c r="AD22" s="78">
        <v>189.59299999999999</v>
      </c>
      <c r="AF22" s="91">
        <v>13.667658447577246</v>
      </c>
      <c r="AG22" s="91">
        <v>3.6464516129032254</v>
      </c>
      <c r="AH22" s="91">
        <v>7.0036129032258021</v>
      </c>
      <c r="AI22" s="91">
        <v>5.28</v>
      </c>
      <c r="AJ22" s="91">
        <v>0.36</v>
      </c>
      <c r="AK22" s="91">
        <v>0.46036290322581208</v>
      </c>
      <c r="AL22" s="91">
        <v>3.9096000000000002</v>
      </c>
      <c r="AM22" s="91">
        <v>0.17212296370627742</v>
      </c>
      <c r="AN22" s="91">
        <v>0.12841129032258067</v>
      </c>
    </row>
    <row r="23" spans="1:40" ht="15" customHeight="1" x14ac:dyDescent="0.2">
      <c r="A23" s="3">
        <f t="shared" si="9"/>
        <v>42694</v>
      </c>
      <c r="B23" s="4">
        <v>5825</v>
      </c>
      <c r="C23" s="4">
        <v>5296</v>
      </c>
      <c r="D23" s="4">
        <v>4181</v>
      </c>
      <c r="E23" s="4"/>
      <c r="F23" s="4"/>
      <c r="G23" s="4">
        <v>19.666</v>
      </c>
      <c r="H23" s="4">
        <v>0</v>
      </c>
      <c r="I23" s="4">
        <v>7.7</v>
      </c>
      <c r="J23" s="4"/>
      <c r="K23" s="4">
        <v>0</v>
      </c>
      <c r="L23" s="4">
        <v>543.16499999999996</v>
      </c>
      <c r="M23" s="4">
        <v>5.016</v>
      </c>
      <c r="N23" s="4">
        <v>0</v>
      </c>
      <c r="O23" s="4">
        <v>23</v>
      </c>
      <c r="P23" s="4">
        <v>17</v>
      </c>
      <c r="Q23" s="4">
        <v>0</v>
      </c>
      <c r="R23" s="76">
        <v>4460.2000000000289</v>
      </c>
      <c r="S23" s="4">
        <f t="shared" si="0"/>
        <v>5075.7470000000285</v>
      </c>
      <c r="T23" s="4">
        <f t="shared" si="1"/>
        <v>11121</v>
      </c>
      <c r="U23" s="4">
        <f t="shared" si="2"/>
        <v>7.7</v>
      </c>
      <c r="V23" s="4">
        <f t="shared" si="3"/>
        <v>567.84699999999998</v>
      </c>
      <c r="W23" s="4">
        <f t="shared" si="4"/>
        <v>40</v>
      </c>
      <c r="X23" s="4">
        <f t="shared" si="6"/>
        <v>12193.021000000028</v>
      </c>
      <c r="Y23" s="4">
        <f t="shared" si="7"/>
        <v>570.53099999999995</v>
      </c>
      <c r="Z23" s="80">
        <f t="shared" si="5"/>
        <v>1.7000000000000001E-2</v>
      </c>
      <c r="AA23" s="8">
        <f t="shared" si="8"/>
        <v>177.274</v>
      </c>
      <c r="AB23" s="76">
        <v>187.7</v>
      </c>
      <c r="AC23" s="78">
        <v>68.010000000000005</v>
      </c>
      <c r="AD23" s="78">
        <v>109.264</v>
      </c>
      <c r="AF23" s="91">
        <v>13.667658447577246</v>
      </c>
      <c r="AG23" s="91">
        <v>3.6464516129032254</v>
      </c>
      <c r="AH23" s="91">
        <v>7.0036129032258021</v>
      </c>
      <c r="AI23" s="91">
        <v>5.28</v>
      </c>
      <c r="AJ23" s="91">
        <v>0.36</v>
      </c>
      <c r="AK23" s="91">
        <v>0.46036290322581208</v>
      </c>
      <c r="AL23" s="91">
        <v>3.9096000000000002</v>
      </c>
      <c r="AM23" s="91">
        <v>0.17212296370627742</v>
      </c>
      <c r="AN23" s="91">
        <v>0.12841129032258067</v>
      </c>
    </row>
    <row r="24" spans="1:40" ht="15" customHeight="1" x14ac:dyDescent="0.2">
      <c r="A24" s="3">
        <f t="shared" si="9"/>
        <v>42695</v>
      </c>
      <c r="B24" s="4">
        <v>5790</v>
      </c>
      <c r="C24" s="4">
        <v>4958</v>
      </c>
      <c r="D24" s="4">
        <v>4239</v>
      </c>
      <c r="E24" s="4"/>
      <c r="F24" s="4"/>
      <c r="G24" s="4">
        <v>21.277000000000001</v>
      </c>
      <c r="H24" s="4">
        <v>0</v>
      </c>
      <c r="I24" s="4">
        <v>5.3</v>
      </c>
      <c r="J24" s="4"/>
      <c r="K24" s="4">
        <v>0</v>
      </c>
      <c r="L24" s="4">
        <v>425.51499999999999</v>
      </c>
      <c r="M24" s="13">
        <v>0</v>
      </c>
      <c r="N24" s="4">
        <v>0</v>
      </c>
      <c r="O24" s="4">
        <v>8</v>
      </c>
      <c r="P24" s="4">
        <v>23</v>
      </c>
      <c r="Q24" s="4">
        <v>0</v>
      </c>
      <c r="R24" s="76">
        <v>4515.3999999999533</v>
      </c>
      <c r="S24" s="4">
        <f t="shared" si="0"/>
        <v>4998.4919999999529</v>
      </c>
      <c r="T24" s="4">
        <f t="shared" si="1"/>
        <v>10748</v>
      </c>
      <c r="U24" s="4">
        <f t="shared" si="2"/>
        <v>5.3</v>
      </c>
      <c r="V24" s="4">
        <f t="shared" si="3"/>
        <v>446.79199999999997</v>
      </c>
      <c r="W24" s="4">
        <f t="shared" si="4"/>
        <v>31</v>
      </c>
      <c r="X24" s="4">
        <f t="shared" si="6"/>
        <v>11781.267999999953</v>
      </c>
      <c r="Y24" s="4">
        <f t="shared" si="7"/>
        <v>452.09199999999998</v>
      </c>
      <c r="Z24" s="80">
        <f t="shared" si="5"/>
        <v>2.3E-2</v>
      </c>
      <c r="AA24" s="8">
        <f t="shared" si="8"/>
        <v>273.77600000000001</v>
      </c>
      <c r="AB24" s="76">
        <v>362</v>
      </c>
      <c r="AC24" s="78">
        <v>117.179</v>
      </c>
      <c r="AD24" s="78">
        <v>156.59700000000001</v>
      </c>
      <c r="AF24" s="91">
        <v>13.667658447577246</v>
      </c>
      <c r="AG24" s="91">
        <v>3.6464516129032254</v>
      </c>
      <c r="AH24" s="91">
        <v>7.0036129032258021</v>
      </c>
      <c r="AI24" s="91">
        <v>5.28</v>
      </c>
      <c r="AJ24" s="91">
        <v>0.36</v>
      </c>
      <c r="AK24" s="91">
        <v>0.46036290322581208</v>
      </c>
      <c r="AL24" s="91">
        <v>3.9096000000000002</v>
      </c>
      <c r="AM24" s="91">
        <v>0.17212296370627742</v>
      </c>
      <c r="AN24" s="91">
        <v>0.12841129032258067</v>
      </c>
    </row>
    <row r="25" spans="1:40" ht="15" customHeight="1" x14ac:dyDescent="0.2">
      <c r="A25" s="3">
        <f t="shared" si="9"/>
        <v>42696</v>
      </c>
      <c r="B25" s="4">
        <v>7138</v>
      </c>
      <c r="C25" s="4">
        <v>5141</v>
      </c>
      <c r="D25" s="4">
        <v>4240</v>
      </c>
      <c r="E25" s="4"/>
      <c r="F25" s="4"/>
      <c r="G25" s="4">
        <v>23.757999999999999</v>
      </c>
      <c r="H25" s="4">
        <v>0</v>
      </c>
      <c r="I25" s="4">
        <v>7</v>
      </c>
      <c r="J25" s="4"/>
      <c r="K25" s="4">
        <v>0</v>
      </c>
      <c r="L25" s="4">
        <v>635.27499999999998</v>
      </c>
      <c r="M25" s="13">
        <v>184.464</v>
      </c>
      <c r="N25" s="4">
        <v>0</v>
      </c>
      <c r="O25" s="4">
        <v>23.9</v>
      </c>
      <c r="P25" s="4">
        <v>39</v>
      </c>
      <c r="Q25" s="4">
        <v>9.4550000000000001</v>
      </c>
      <c r="R25" s="76">
        <v>4014.1000000000176</v>
      </c>
      <c r="S25" s="4">
        <f t="shared" si="0"/>
        <v>4936.9520000000175</v>
      </c>
      <c r="T25" s="4">
        <f t="shared" si="1"/>
        <v>12279</v>
      </c>
      <c r="U25" s="4">
        <f t="shared" si="2"/>
        <v>7</v>
      </c>
      <c r="V25" s="4">
        <f t="shared" si="3"/>
        <v>843.49700000000007</v>
      </c>
      <c r="W25" s="4">
        <f t="shared" si="4"/>
        <v>72.355000000000004</v>
      </c>
      <c r="X25" s="4">
        <f t="shared" si="6"/>
        <v>13158.013000000021</v>
      </c>
      <c r="Y25" s="4">
        <f t="shared" si="7"/>
        <v>666.03300000000002</v>
      </c>
      <c r="Z25" s="80">
        <f t="shared" si="5"/>
        <v>3.9E-2</v>
      </c>
      <c r="AA25" s="8">
        <f t="shared" si="8"/>
        <v>182.06100000000001</v>
      </c>
      <c r="AB25" s="76">
        <v>369</v>
      </c>
      <c r="AC25" s="76">
        <v>73.543000000000006</v>
      </c>
      <c r="AD25" s="78">
        <v>108.518</v>
      </c>
      <c r="AF25" s="91">
        <v>13.667658447577246</v>
      </c>
      <c r="AG25" s="91">
        <v>3.6464516129032254</v>
      </c>
      <c r="AH25" s="91">
        <v>7.0036129032258021</v>
      </c>
      <c r="AI25" s="91">
        <v>5.28</v>
      </c>
      <c r="AJ25" s="91">
        <v>0.36</v>
      </c>
      <c r="AK25" s="91">
        <v>0.46036290322581208</v>
      </c>
      <c r="AL25" s="91">
        <v>3.9096000000000002</v>
      </c>
      <c r="AM25" s="91">
        <v>0.17212296370627742</v>
      </c>
      <c r="AN25" s="91">
        <v>0.12841129032258067</v>
      </c>
    </row>
    <row r="26" spans="1:40" ht="15" customHeight="1" x14ac:dyDescent="0.2">
      <c r="A26" s="3">
        <f t="shared" si="9"/>
        <v>42697</v>
      </c>
      <c r="B26" s="4">
        <v>7423</v>
      </c>
      <c r="C26" s="4">
        <v>5202</v>
      </c>
      <c r="D26" s="4">
        <v>4297</v>
      </c>
      <c r="E26" s="4"/>
      <c r="F26" s="4"/>
      <c r="G26" s="4">
        <v>22.385999999999999</v>
      </c>
      <c r="H26" s="4">
        <v>0</v>
      </c>
      <c r="I26" s="4">
        <v>0</v>
      </c>
      <c r="J26" s="4"/>
      <c r="K26" s="4">
        <v>0</v>
      </c>
      <c r="L26" s="4">
        <v>472.20499999999998</v>
      </c>
      <c r="M26" s="4">
        <v>67.808000000000007</v>
      </c>
      <c r="N26" s="4">
        <v>0</v>
      </c>
      <c r="O26" s="4">
        <v>49</v>
      </c>
      <c r="P26" s="4">
        <v>27</v>
      </c>
      <c r="Q26" s="4">
        <v>15.8</v>
      </c>
      <c r="R26" s="76">
        <v>4359.3000000000056</v>
      </c>
      <c r="S26" s="4">
        <f t="shared" si="0"/>
        <v>5013.4990000000053</v>
      </c>
      <c r="T26" s="4">
        <f t="shared" si="1"/>
        <v>12625</v>
      </c>
      <c r="U26" s="4">
        <f t="shared" si="2"/>
        <v>0</v>
      </c>
      <c r="V26" s="4">
        <f t="shared" si="3"/>
        <v>562.399</v>
      </c>
      <c r="W26" s="4">
        <f t="shared" si="4"/>
        <v>91.8</v>
      </c>
      <c r="X26" s="4">
        <f t="shared" si="6"/>
        <v>13638.715000000004</v>
      </c>
      <c r="Y26" s="4">
        <f t="shared" si="7"/>
        <v>494.59100000000001</v>
      </c>
      <c r="Z26" s="80">
        <f t="shared" si="5"/>
        <v>2.7E-2</v>
      </c>
      <c r="AA26" s="8">
        <f>AC26+AD26</f>
        <v>297.21600000000001</v>
      </c>
      <c r="AB26" s="76">
        <v>60</v>
      </c>
      <c r="AC26" s="78">
        <v>117.446</v>
      </c>
      <c r="AD26" s="78">
        <v>179.77</v>
      </c>
      <c r="AF26" s="91">
        <v>13.667658447577246</v>
      </c>
      <c r="AG26" s="91">
        <v>3.6464516129032254</v>
      </c>
      <c r="AH26" s="91">
        <v>7.0036129032258021</v>
      </c>
      <c r="AI26" s="91">
        <v>5.28</v>
      </c>
      <c r="AJ26" s="91">
        <v>0.36</v>
      </c>
      <c r="AK26" s="91">
        <v>0.46036290322581208</v>
      </c>
      <c r="AL26" s="91">
        <v>3.9096000000000002</v>
      </c>
      <c r="AM26" s="91">
        <v>0.17212296370627742</v>
      </c>
      <c r="AN26" s="91">
        <v>0.12841129032258067</v>
      </c>
    </row>
    <row r="27" spans="1:40" ht="15" customHeight="1" x14ac:dyDescent="0.2">
      <c r="A27" s="3">
        <f t="shared" si="9"/>
        <v>42698</v>
      </c>
      <c r="B27" s="4">
        <v>7677</v>
      </c>
      <c r="C27" s="4">
        <v>5184</v>
      </c>
      <c r="D27" s="4">
        <v>4268</v>
      </c>
      <c r="E27" s="4"/>
      <c r="F27" s="4"/>
      <c r="G27" s="4">
        <v>29.902000000000001</v>
      </c>
      <c r="H27" s="4">
        <v>0</v>
      </c>
      <c r="I27" s="4">
        <v>0</v>
      </c>
      <c r="J27" s="4"/>
      <c r="K27" s="4">
        <v>0</v>
      </c>
      <c r="L27" s="4">
        <v>977.56799999999998</v>
      </c>
      <c r="M27" s="4">
        <v>241.28800000000001</v>
      </c>
      <c r="N27" s="4">
        <v>0</v>
      </c>
      <c r="O27" s="4">
        <v>37.700000000000003</v>
      </c>
      <c r="P27" s="4">
        <v>27</v>
      </c>
      <c r="Q27" s="4">
        <v>17.5</v>
      </c>
      <c r="R27" s="76">
        <v>4120.3999999999824</v>
      </c>
      <c r="S27" s="4">
        <f t="shared" si="0"/>
        <v>5451.357999999982</v>
      </c>
      <c r="T27" s="4">
        <f t="shared" si="1"/>
        <v>12861</v>
      </c>
      <c r="U27" s="4">
        <f t="shared" si="2"/>
        <v>0</v>
      </c>
      <c r="V27" s="4">
        <f t="shared" si="3"/>
        <v>1248.758</v>
      </c>
      <c r="W27" s="4">
        <f t="shared" si="4"/>
        <v>82.2</v>
      </c>
      <c r="X27" s="4">
        <f t="shared" si="6"/>
        <v>14391.482999999982</v>
      </c>
      <c r="Y27" s="4">
        <f t="shared" si="7"/>
        <v>1007.47</v>
      </c>
      <c r="Z27" s="80">
        <f t="shared" si="5"/>
        <v>2.7E-2</v>
      </c>
      <c r="AA27" s="8">
        <f t="shared" si="8"/>
        <v>347.125</v>
      </c>
      <c r="AB27" s="76">
        <v>10.9</v>
      </c>
      <c r="AC27" s="78">
        <v>138.92500000000001</v>
      </c>
      <c r="AD27" s="78">
        <v>208.2</v>
      </c>
      <c r="AF27" s="91">
        <v>13.667658447577246</v>
      </c>
      <c r="AG27" s="91">
        <v>3.6464516129032254</v>
      </c>
      <c r="AH27" s="91">
        <v>7.0036129032258021</v>
      </c>
      <c r="AI27" s="91">
        <v>5.28</v>
      </c>
      <c r="AJ27" s="91">
        <v>0.36</v>
      </c>
      <c r="AK27" s="91">
        <v>0.46036290322581208</v>
      </c>
      <c r="AL27" s="91">
        <v>3.9096000000000002</v>
      </c>
      <c r="AM27" s="91">
        <v>0.17212296370627742</v>
      </c>
      <c r="AN27" s="91">
        <v>0.12841129032258067</v>
      </c>
    </row>
    <row r="28" spans="1:40" ht="15" customHeight="1" x14ac:dyDescent="0.2">
      <c r="A28" s="3">
        <f t="shared" si="9"/>
        <v>42699</v>
      </c>
      <c r="B28" s="4">
        <v>7369</v>
      </c>
      <c r="C28" s="4">
        <v>5257</v>
      </c>
      <c r="D28" s="4">
        <v>4265</v>
      </c>
      <c r="E28" s="4"/>
      <c r="F28" s="4"/>
      <c r="G28" s="4">
        <v>26.283000000000001</v>
      </c>
      <c r="H28" s="4">
        <v>0</v>
      </c>
      <c r="I28" s="4">
        <v>0</v>
      </c>
      <c r="J28" s="4"/>
      <c r="K28" s="4">
        <v>0</v>
      </c>
      <c r="L28" s="4">
        <v>1024.6079999999999</v>
      </c>
      <c r="M28" s="4">
        <v>536.28</v>
      </c>
      <c r="N28" s="4">
        <v>0</v>
      </c>
      <c r="O28" s="4">
        <v>45</v>
      </c>
      <c r="P28" s="4">
        <v>27</v>
      </c>
      <c r="Q28" s="4">
        <v>21.577999999999999</v>
      </c>
      <c r="R28" s="76">
        <v>3961.7999999999765</v>
      </c>
      <c r="S28" s="4">
        <f t="shared" si="0"/>
        <v>5642.5489999999763</v>
      </c>
      <c r="T28" s="4">
        <f t="shared" si="1"/>
        <v>12626</v>
      </c>
      <c r="U28" s="4">
        <f t="shared" si="2"/>
        <v>0</v>
      </c>
      <c r="V28" s="4">
        <f t="shared" si="3"/>
        <v>1587.1709999999998</v>
      </c>
      <c r="W28" s="4">
        <f t="shared" si="4"/>
        <v>93.578000000000003</v>
      </c>
      <c r="X28" s="4">
        <f t="shared" si="6"/>
        <v>14344.778999999977</v>
      </c>
      <c r="Y28" s="4">
        <f t="shared" si="7"/>
        <v>1050.8909999999998</v>
      </c>
      <c r="Z28" s="80">
        <f t="shared" si="5"/>
        <v>2.7E-2</v>
      </c>
      <c r="AA28" s="8">
        <f t="shared" si="8"/>
        <v>341.23</v>
      </c>
      <c r="AB28" s="76">
        <v>5.8</v>
      </c>
      <c r="AC28" s="78">
        <v>143.715</v>
      </c>
      <c r="AD28" s="78">
        <v>197.51499999999999</v>
      </c>
      <c r="AF28" s="91">
        <v>13.667658447577246</v>
      </c>
      <c r="AG28" s="91">
        <v>3.6464516129032254</v>
      </c>
      <c r="AH28" s="91">
        <v>7.0036129032258021</v>
      </c>
      <c r="AI28" s="91">
        <v>5.28</v>
      </c>
      <c r="AJ28" s="91">
        <v>0.36</v>
      </c>
      <c r="AK28" s="91">
        <v>0.46036290322581208</v>
      </c>
      <c r="AL28" s="91">
        <v>3.9096000000000002</v>
      </c>
      <c r="AM28" s="91">
        <v>0.17212296370627742</v>
      </c>
      <c r="AN28" s="91">
        <v>0.12841129032258067</v>
      </c>
    </row>
    <row r="29" spans="1:40" ht="15" customHeight="1" x14ac:dyDescent="0.2">
      <c r="A29" s="3">
        <f t="shared" si="9"/>
        <v>42700</v>
      </c>
      <c r="B29" s="4">
        <v>7972</v>
      </c>
      <c r="C29" s="13">
        <v>5272</v>
      </c>
      <c r="D29" s="4">
        <v>4266</v>
      </c>
      <c r="E29" s="4"/>
      <c r="F29" s="4"/>
      <c r="G29" s="4">
        <v>26.585000000000001</v>
      </c>
      <c r="H29" s="4">
        <v>0</v>
      </c>
      <c r="I29" s="4">
        <v>7</v>
      </c>
      <c r="J29" s="4"/>
      <c r="K29" s="4">
        <v>0</v>
      </c>
      <c r="L29" s="4">
        <v>382.11200000000002</v>
      </c>
      <c r="M29" s="4">
        <v>123.6</v>
      </c>
      <c r="N29" s="4">
        <v>0</v>
      </c>
      <c r="O29" s="4">
        <v>41</v>
      </c>
      <c r="P29" s="4">
        <v>29</v>
      </c>
      <c r="Q29" s="4">
        <v>0</v>
      </c>
      <c r="R29" s="76">
        <v>3993.8000000000347</v>
      </c>
      <c r="S29" s="4">
        <f t="shared" si="0"/>
        <v>4603.0970000000343</v>
      </c>
      <c r="T29" s="4">
        <f t="shared" si="1"/>
        <v>13244</v>
      </c>
      <c r="U29" s="4">
        <f t="shared" si="2"/>
        <v>7</v>
      </c>
      <c r="V29" s="4">
        <f t="shared" si="3"/>
        <v>532.29700000000003</v>
      </c>
      <c r="W29" s="4">
        <f t="shared" si="4"/>
        <v>70</v>
      </c>
      <c r="X29" s="4">
        <f t="shared" si="6"/>
        <v>13904.960000000036</v>
      </c>
      <c r="Y29" s="4">
        <f t="shared" si="7"/>
        <v>415.697</v>
      </c>
      <c r="Z29" s="80">
        <f t="shared" si="5"/>
        <v>2.9000000000000001E-2</v>
      </c>
      <c r="AA29" s="8">
        <f t="shared" si="8"/>
        <v>323.863</v>
      </c>
      <c r="AB29" s="79">
        <v>0</v>
      </c>
      <c r="AC29" s="78">
        <v>128.291</v>
      </c>
      <c r="AD29" s="78">
        <v>195.572</v>
      </c>
      <c r="AF29" s="95">
        <v>13.006066133333331</v>
      </c>
      <c r="AG29" s="95">
        <v>3.7427333333333332</v>
      </c>
      <c r="AH29" s="95">
        <v>7.7652333333333328</v>
      </c>
      <c r="AI29" s="95">
        <v>5.2637666666666671</v>
      </c>
      <c r="AJ29" s="95">
        <v>0.29878703333333329</v>
      </c>
      <c r="AK29" s="95">
        <v>0.62693450000000006</v>
      </c>
      <c r="AL29" s="95">
        <v>2.6602633333333325</v>
      </c>
      <c r="AM29" s="95">
        <v>2.8756800000000002E-2</v>
      </c>
      <c r="AN29" s="95">
        <v>0.10505780000000001</v>
      </c>
    </row>
    <row r="30" spans="1:40" ht="15" customHeight="1" x14ac:dyDescent="0.2">
      <c r="A30" s="3">
        <f t="shared" si="9"/>
        <v>42701</v>
      </c>
      <c r="B30" s="4">
        <v>6702</v>
      </c>
      <c r="C30" s="4">
        <v>5194</v>
      </c>
      <c r="D30" s="4">
        <v>4053</v>
      </c>
      <c r="E30" s="4"/>
      <c r="F30" s="4"/>
      <c r="G30" s="4">
        <v>22.475000000000001</v>
      </c>
      <c r="H30" s="4">
        <v>0</v>
      </c>
      <c r="I30" s="4">
        <v>2</v>
      </c>
      <c r="J30" s="4"/>
      <c r="K30" s="4">
        <v>0</v>
      </c>
      <c r="L30" s="4">
        <v>277.79199999999997</v>
      </c>
      <c r="M30" s="4">
        <v>24.792000000000002</v>
      </c>
      <c r="N30" s="4">
        <v>0</v>
      </c>
      <c r="O30" s="4">
        <v>29</v>
      </c>
      <c r="P30" s="4">
        <v>29</v>
      </c>
      <c r="Q30" s="4">
        <v>0</v>
      </c>
      <c r="R30" s="76">
        <v>4288.0999999999649</v>
      </c>
      <c r="S30" s="4">
        <f t="shared" si="0"/>
        <v>4673.1589999999651</v>
      </c>
      <c r="T30" s="4">
        <f t="shared" si="1"/>
        <v>11896</v>
      </c>
      <c r="U30" s="4">
        <f t="shared" si="2"/>
        <v>2</v>
      </c>
      <c r="V30" s="4">
        <f t="shared" si="3"/>
        <v>325.05899999999997</v>
      </c>
      <c r="W30" s="4">
        <f t="shared" si="4"/>
        <v>58</v>
      </c>
      <c r="X30" s="4">
        <f t="shared" si="6"/>
        <v>12788.629999999965</v>
      </c>
      <c r="Y30" s="4">
        <f t="shared" si="7"/>
        <v>302.267</v>
      </c>
      <c r="Z30" s="80">
        <f t="shared" si="5"/>
        <v>2.9000000000000001E-2</v>
      </c>
      <c r="AA30" s="8">
        <f t="shared" si="8"/>
        <v>272.471</v>
      </c>
      <c r="AB30" s="79">
        <v>5.0999999999999996</v>
      </c>
      <c r="AC30" s="78">
        <v>99.397000000000006</v>
      </c>
      <c r="AD30" s="78">
        <v>173.07400000000001</v>
      </c>
      <c r="AF30" s="95">
        <v>13.006066133333331</v>
      </c>
      <c r="AG30" s="95">
        <v>3.7427333333333332</v>
      </c>
      <c r="AH30" s="95">
        <v>7.7652333333333328</v>
      </c>
      <c r="AI30" s="95">
        <v>5.2637666666666671</v>
      </c>
      <c r="AJ30" s="95">
        <v>0.29878703333333329</v>
      </c>
      <c r="AK30" s="95">
        <v>0.62693450000000006</v>
      </c>
      <c r="AL30" s="95">
        <v>2.6602633333333325</v>
      </c>
      <c r="AM30" s="95">
        <v>2.8756800000000002E-2</v>
      </c>
      <c r="AN30" s="95">
        <v>0.10505780000000001</v>
      </c>
    </row>
    <row r="31" spans="1:40" ht="15" customHeight="1" x14ac:dyDescent="0.2">
      <c r="A31" s="3">
        <f t="shared" si="9"/>
        <v>42702</v>
      </c>
      <c r="B31" s="4">
        <v>7563</v>
      </c>
      <c r="C31" s="4">
        <v>4968</v>
      </c>
      <c r="D31" s="4">
        <v>4094</v>
      </c>
      <c r="E31" s="4"/>
      <c r="F31" s="4"/>
      <c r="G31" s="4">
        <v>25.466000000000001</v>
      </c>
      <c r="H31" s="4">
        <v>0</v>
      </c>
      <c r="I31" s="4">
        <v>10</v>
      </c>
      <c r="J31" s="4"/>
      <c r="K31" s="4">
        <v>0</v>
      </c>
      <c r="L31" s="4">
        <v>812.51199999999994</v>
      </c>
      <c r="M31" s="4">
        <v>224.78399999999999</v>
      </c>
      <c r="N31" s="4">
        <v>0</v>
      </c>
      <c r="O31" s="4">
        <v>48</v>
      </c>
      <c r="P31" s="4">
        <v>27</v>
      </c>
      <c r="Q31" s="4">
        <v>23.8</v>
      </c>
      <c r="R31" s="76">
        <v>4458.2</v>
      </c>
      <c r="S31" s="4">
        <f t="shared" si="0"/>
        <v>5629.7619999999997</v>
      </c>
      <c r="T31" s="4">
        <f t="shared" si="1"/>
        <v>12531</v>
      </c>
      <c r="U31" s="4">
        <f t="shared" si="2"/>
        <v>10</v>
      </c>
      <c r="V31" s="4">
        <f t="shared" si="3"/>
        <v>1062.7619999999999</v>
      </c>
      <c r="W31" s="4">
        <f t="shared" si="4"/>
        <v>98.8</v>
      </c>
      <c r="X31" s="4">
        <f t="shared" si="6"/>
        <v>14466.073</v>
      </c>
      <c r="Y31" s="4">
        <f t="shared" si="7"/>
        <v>847.97799999999995</v>
      </c>
      <c r="Z31" s="80">
        <f t="shared" si="5"/>
        <v>2.7E-2</v>
      </c>
      <c r="AA31" s="8">
        <f t="shared" si="8"/>
        <v>399.31100000000004</v>
      </c>
      <c r="AB31" s="78">
        <v>0.7</v>
      </c>
      <c r="AC31" s="78">
        <v>155.304</v>
      </c>
      <c r="AD31" s="78">
        <v>244.00700000000001</v>
      </c>
      <c r="AF31" s="95">
        <v>13.006066133333331</v>
      </c>
      <c r="AG31" s="95">
        <v>3.7427333333333332</v>
      </c>
      <c r="AH31" s="95">
        <v>7.7652333333333328</v>
      </c>
      <c r="AI31" s="95">
        <v>5.2637666666666671</v>
      </c>
      <c r="AJ31" s="95">
        <v>0.29878703333333329</v>
      </c>
      <c r="AK31" s="95">
        <v>0.62693450000000006</v>
      </c>
      <c r="AL31" s="95">
        <v>2.6602633333333325</v>
      </c>
      <c r="AM31" s="95">
        <v>2.8756800000000002E-2</v>
      </c>
      <c r="AN31" s="95">
        <v>0.10505780000000001</v>
      </c>
    </row>
    <row r="32" spans="1:40" ht="15" customHeight="1" x14ac:dyDescent="0.2">
      <c r="A32" s="3">
        <f t="shared" si="9"/>
        <v>42703</v>
      </c>
      <c r="B32" s="4">
        <v>7683</v>
      </c>
      <c r="C32" s="4">
        <v>5036</v>
      </c>
      <c r="D32" s="4">
        <v>4234</v>
      </c>
      <c r="E32" s="4"/>
      <c r="F32" s="4"/>
      <c r="G32" s="4">
        <v>27.085000000000001</v>
      </c>
      <c r="H32" s="4">
        <v>0</v>
      </c>
      <c r="I32" s="4">
        <v>7</v>
      </c>
      <c r="J32" s="4"/>
      <c r="K32" s="4">
        <v>0</v>
      </c>
      <c r="L32" s="4">
        <v>705.64700000000005</v>
      </c>
      <c r="M32" s="4">
        <v>263.76</v>
      </c>
      <c r="N32" s="4">
        <v>29.35</v>
      </c>
      <c r="O32" s="4">
        <v>44</v>
      </c>
      <c r="P32" s="4">
        <v>36</v>
      </c>
      <c r="Q32" s="4">
        <v>24.672000000000001</v>
      </c>
      <c r="R32" s="76">
        <v>4038.2000000000289</v>
      </c>
      <c r="S32" s="4">
        <f t="shared" si="0"/>
        <v>5175.714000000029</v>
      </c>
      <c r="T32" s="4">
        <f t="shared" si="1"/>
        <v>12719</v>
      </c>
      <c r="U32" s="4">
        <f t="shared" si="2"/>
        <v>7</v>
      </c>
      <c r="V32" s="4">
        <f t="shared" si="3"/>
        <v>996.49200000000008</v>
      </c>
      <c r="W32" s="4">
        <f t="shared" si="4"/>
        <v>134.02199999999999</v>
      </c>
      <c r="X32" s="4">
        <f t="shared" si="6"/>
        <v>14308.516000000029</v>
      </c>
      <c r="Y32" s="4">
        <f t="shared" si="7"/>
        <v>739.73200000000008</v>
      </c>
      <c r="Z32" s="80">
        <f t="shared" si="5"/>
        <v>3.5999999999999997E-2</v>
      </c>
      <c r="AA32" s="8">
        <f t="shared" si="8"/>
        <v>647.80200000000002</v>
      </c>
      <c r="AB32" s="78">
        <v>143</v>
      </c>
      <c r="AC32" s="78">
        <v>272.47800000000001</v>
      </c>
      <c r="AD32" s="78">
        <v>375.32400000000001</v>
      </c>
      <c r="AF32" s="95">
        <v>13.006066133333331</v>
      </c>
      <c r="AG32" s="95">
        <v>3.7427333333333332</v>
      </c>
      <c r="AH32" s="95">
        <v>7.7652333333333328</v>
      </c>
      <c r="AI32" s="95">
        <v>5.2637666666666671</v>
      </c>
      <c r="AJ32" s="95">
        <v>0.29878703333333329</v>
      </c>
      <c r="AK32" s="95">
        <v>0.62693450000000006</v>
      </c>
      <c r="AL32" s="95">
        <v>2.6602633333333325</v>
      </c>
      <c r="AM32" s="95">
        <v>2.8756800000000002E-2</v>
      </c>
      <c r="AN32" s="95">
        <v>0.10505780000000001</v>
      </c>
    </row>
    <row r="33" spans="1:40" ht="15" customHeight="1" x14ac:dyDescent="0.2">
      <c r="A33" s="3">
        <f t="shared" si="9"/>
        <v>42704</v>
      </c>
      <c r="B33" s="4">
        <v>7696</v>
      </c>
      <c r="C33" s="4">
        <v>5182</v>
      </c>
      <c r="D33" s="4">
        <v>4215</v>
      </c>
      <c r="E33" s="4"/>
      <c r="F33" s="4"/>
      <c r="G33" s="4">
        <v>28.902999999999999</v>
      </c>
      <c r="H33" s="4">
        <v>0</v>
      </c>
      <c r="I33" s="4">
        <v>0</v>
      </c>
      <c r="J33" s="4"/>
      <c r="K33" s="4">
        <v>0</v>
      </c>
      <c r="L33" s="4">
        <v>498.59800000000001</v>
      </c>
      <c r="M33" s="4">
        <v>135.696</v>
      </c>
      <c r="N33" s="4">
        <v>38.04</v>
      </c>
      <c r="O33" s="4">
        <v>44</v>
      </c>
      <c r="P33" s="4">
        <v>31</v>
      </c>
      <c r="Q33" s="4">
        <v>22.562999999999999</v>
      </c>
      <c r="R33" s="76">
        <v>4296.8999999999996</v>
      </c>
      <c r="S33" s="4">
        <f t="shared" si="0"/>
        <v>5095.7</v>
      </c>
      <c r="T33" s="4">
        <f t="shared" si="1"/>
        <v>12878</v>
      </c>
      <c r="U33" s="4">
        <f t="shared" si="2"/>
        <v>0</v>
      </c>
      <c r="V33" s="4">
        <f t="shared" si="3"/>
        <v>663.197</v>
      </c>
      <c r="W33" s="4">
        <f t="shared" si="4"/>
        <v>135.60299999999998</v>
      </c>
      <c r="X33" s="4">
        <f t="shared" si="6"/>
        <v>14481.198</v>
      </c>
      <c r="Y33" s="4">
        <f t="shared" si="7"/>
        <v>527.50099999999998</v>
      </c>
      <c r="Z33" s="80">
        <f t="shared" si="5"/>
        <v>3.1E-2</v>
      </c>
      <c r="AA33" s="8">
        <f t="shared" si="8"/>
        <v>722.49800000000005</v>
      </c>
      <c r="AB33" s="78">
        <v>15.6</v>
      </c>
      <c r="AC33" s="78">
        <v>289.86</v>
      </c>
      <c r="AD33" s="78">
        <v>432.63799999999998</v>
      </c>
      <c r="AF33" s="95">
        <v>13.006066133333331</v>
      </c>
      <c r="AG33" s="95">
        <v>3.7427333333333332</v>
      </c>
      <c r="AH33" s="95">
        <v>7.7652333333333328</v>
      </c>
      <c r="AI33" s="95">
        <v>5.2637666666666671</v>
      </c>
      <c r="AJ33" s="95">
        <v>0.29878703333333329</v>
      </c>
      <c r="AK33" s="95">
        <v>0.62693450000000006</v>
      </c>
      <c r="AL33" s="95">
        <v>2.6602633333333325</v>
      </c>
      <c r="AM33" s="95">
        <v>2.8756800000000002E-2</v>
      </c>
      <c r="AN33" s="95">
        <v>0.10505780000000001</v>
      </c>
    </row>
    <row r="34" spans="1:40" x14ac:dyDescent="0.2">
      <c r="A34" s="3">
        <f t="shared" si="9"/>
        <v>42705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76"/>
      <c r="S34" s="4">
        <f t="shared" si="0"/>
        <v>0</v>
      </c>
      <c r="T34" s="4">
        <f t="shared" ref="T34" si="10">B34+C34</f>
        <v>0</v>
      </c>
      <c r="U34" s="4">
        <f t="shared" ref="U34" si="11">E34+F34+H34+I34+J34</f>
        <v>0</v>
      </c>
      <c r="V34" s="4">
        <f t="shared" ref="V34" si="12">G34+K34+L34+M34</f>
        <v>0</v>
      </c>
      <c r="W34" s="4">
        <f t="shared" ref="W34" si="13">SUM(N34:Q34)</f>
        <v>0</v>
      </c>
      <c r="X34" s="4">
        <f t="shared" si="6"/>
        <v>0</v>
      </c>
      <c r="Y34" s="4">
        <f t="shared" ref="Y34:Y35" si="14">E34+F34+G34+H34+I34+J34+K34+L34</f>
        <v>0</v>
      </c>
      <c r="Z34" s="82">
        <f t="shared" si="5"/>
        <v>0</v>
      </c>
      <c r="AA34" s="8">
        <f t="shared" si="8"/>
        <v>0</v>
      </c>
      <c r="AB34" s="78"/>
      <c r="AC34" s="78"/>
      <c r="AD34" s="78"/>
      <c r="AF34" s="95"/>
      <c r="AG34" s="95"/>
      <c r="AH34" s="95"/>
      <c r="AI34" s="95"/>
      <c r="AJ34" s="95"/>
      <c r="AK34" s="95"/>
      <c r="AL34" s="95"/>
      <c r="AM34" s="95"/>
      <c r="AN34" s="95"/>
    </row>
    <row r="35" spans="1:40" x14ac:dyDescent="0.2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76"/>
      <c r="S35" s="4"/>
      <c r="T35" s="4"/>
      <c r="U35" s="4"/>
      <c r="V35" s="4"/>
      <c r="W35" s="4"/>
      <c r="X35" s="4">
        <f t="shared" si="6"/>
        <v>0</v>
      </c>
      <c r="Y35" s="4">
        <f t="shared" si="14"/>
        <v>0</v>
      </c>
      <c r="AA35" s="78"/>
      <c r="AB35" s="78"/>
      <c r="AC35" s="78"/>
      <c r="AD35" s="78"/>
      <c r="AF35" s="95"/>
      <c r="AG35" s="95"/>
      <c r="AH35" s="95"/>
      <c r="AI35" s="95"/>
      <c r="AJ35" s="95"/>
      <c r="AK35" s="95"/>
      <c r="AL35" s="95"/>
      <c r="AM35" s="95"/>
      <c r="AN35" s="95"/>
    </row>
    <row r="36" spans="1:40" x14ac:dyDescent="0.2">
      <c r="A36" s="11"/>
      <c r="B36" s="16"/>
      <c r="C36" s="11"/>
      <c r="D36" s="11"/>
      <c r="E36" s="16"/>
      <c r="F36" s="16"/>
      <c r="G36" s="16"/>
      <c r="H36" s="16"/>
      <c r="I36" s="16"/>
      <c r="J36" s="16"/>
      <c r="K36" s="16"/>
      <c r="L36" s="16"/>
      <c r="M36" s="16"/>
      <c r="N36" s="11"/>
      <c r="O36" s="11"/>
      <c r="P36" s="11"/>
      <c r="Q36" s="11"/>
      <c r="R36" s="11"/>
      <c r="S36" s="11"/>
      <c r="T36" s="16"/>
      <c r="U36" s="9"/>
      <c r="V36" s="9"/>
      <c r="W36" s="9"/>
    </row>
    <row r="37" spans="1:40" x14ac:dyDescent="0.2">
      <c r="A37" s="11"/>
      <c r="B37" s="16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7"/>
      <c r="P37" s="11"/>
      <c r="Q37" s="11"/>
      <c r="S37" s="11"/>
      <c r="T37" s="16"/>
      <c r="AC37">
        <f>SUM(AC4:AC35)</f>
        <v>4439.6099999999997</v>
      </c>
      <c r="AD37">
        <f>SUM(AD4:AD35)</f>
        <v>6689.8539999999994</v>
      </c>
    </row>
    <row r="38" spans="1:40" x14ac:dyDescent="0.2">
      <c r="A38" s="11"/>
      <c r="B38" s="11"/>
      <c r="C38" s="11"/>
      <c r="D38" s="77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77"/>
      <c r="P38" s="11"/>
      <c r="Q38" s="11"/>
      <c r="S38" s="11"/>
      <c r="T38" s="11"/>
      <c r="AC38">
        <f>20*24*30</f>
        <v>14400</v>
      </c>
      <c r="AD38">
        <f>30*24*30</f>
        <v>21600</v>
      </c>
    </row>
    <row r="39" spans="1:40" x14ac:dyDescent="0.2">
      <c r="O39" s="77"/>
      <c r="T39" s="85" t="s">
        <v>88</v>
      </c>
      <c r="U39" s="85" t="s">
        <v>89</v>
      </c>
      <c r="AA39" s="85" t="s">
        <v>90</v>
      </c>
      <c r="AC39">
        <f>AC37/AC38</f>
        <v>0.30830625</v>
      </c>
      <c r="AD39">
        <f>AD37/AD38</f>
        <v>0.30971546296296293</v>
      </c>
    </row>
    <row r="40" spans="1:40" x14ac:dyDescent="0.2">
      <c r="T40">
        <f>(20*24*30)*30%</f>
        <v>4320</v>
      </c>
      <c r="U40">
        <f>(30*24*30)*30%</f>
        <v>6480</v>
      </c>
      <c r="AC40">
        <f>AC38*30%</f>
        <v>4320</v>
      </c>
      <c r="AD40">
        <f>AD38*30%</f>
        <v>6480</v>
      </c>
    </row>
    <row r="41" spans="1:40" x14ac:dyDescent="0.2">
      <c r="S41" s="85" t="s">
        <v>91</v>
      </c>
      <c r="T41">
        <f>T40-AC37</f>
        <v>-119.60999999999967</v>
      </c>
      <c r="U41">
        <f>U40-AD37</f>
        <v>-209.85399999999936</v>
      </c>
      <c r="AC41">
        <f t="shared" ref="AC41:AD41" si="15">AC40-AC37</f>
        <v>-119.60999999999967</v>
      </c>
      <c r="AD41">
        <f t="shared" si="15"/>
        <v>-209.85399999999936</v>
      </c>
    </row>
    <row r="42" spans="1:40" x14ac:dyDescent="0.2">
      <c r="S42" s="85" t="s">
        <v>92</v>
      </c>
      <c r="T42" t="e">
        <f>T41/0</f>
        <v>#DIV/0!</v>
      </c>
      <c r="U42" t="e">
        <f>U41/0</f>
        <v>#DIV/0!</v>
      </c>
      <c r="AA42" s="85" t="s">
        <v>93</v>
      </c>
      <c r="AC42" s="96">
        <f>AC37/(20*24*30)</f>
        <v>0.30830625</v>
      </c>
      <c r="AD42" s="96">
        <f>AD37/(30*24*30)</f>
        <v>0.30971546296296293</v>
      </c>
    </row>
  </sheetData>
  <mergeCells count="1">
    <mergeCell ref="AF2:AN2"/>
  </mergeCells>
  <phoneticPr fontId="4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7" orientation="landscape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tabColor rgb="FF00B050"/>
    <pageSetUpPr fitToPage="1"/>
  </sheetPr>
  <dimension ref="A1:BA43"/>
  <sheetViews>
    <sheetView tabSelected="1" zoomScale="110" zoomScaleNormal="110" workbookViewId="0">
      <pane xSplit="1" ySplit="6" topLeftCell="B31" activePane="bottomRight" state="frozen"/>
      <selection pane="topRight" activeCell="B1" sqref="B1"/>
      <selection pane="bottomLeft" activeCell="A6" sqref="A6"/>
      <selection pane="bottomRight" activeCell="C37" sqref="C37"/>
    </sheetView>
  </sheetViews>
  <sheetFormatPr baseColWidth="10" defaultColWidth="13" defaultRowHeight="12" x14ac:dyDescent="0.2"/>
  <cols>
    <col min="1" max="1" width="11.28515625" style="23" bestFit="1" customWidth="1"/>
    <col min="2" max="3" width="11.28515625" style="23" customWidth="1"/>
    <col min="4" max="4" width="15.140625" style="23" customWidth="1"/>
    <col min="5" max="10" width="11.28515625" style="23" customWidth="1"/>
    <col min="11" max="11" width="10.7109375" style="23" customWidth="1"/>
    <col min="12" max="12" width="8.28515625" style="23" bestFit="1" customWidth="1"/>
    <col min="13" max="13" width="9.140625" style="23" customWidth="1"/>
    <col min="14" max="14" width="9.42578125" style="23" customWidth="1"/>
    <col min="15" max="15" width="8.7109375" style="23" customWidth="1"/>
    <col min="16" max="16" width="8.42578125" style="23" customWidth="1"/>
    <col min="17" max="17" width="8" style="23" customWidth="1"/>
    <col min="18" max="18" width="9.85546875" style="23" customWidth="1"/>
    <col min="19" max="19" width="6.42578125" style="23" customWidth="1"/>
    <col min="20" max="20" width="10.28515625" style="23" customWidth="1"/>
    <col min="21" max="22" width="6.5703125" style="23" bestFit="1" customWidth="1"/>
    <col min="23" max="23" width="9" style="23" bestFit="1" customWidth="1"/>
    <col min="24" max="24" width="8.85546875" style="23" customWidth="1"/>
    <col min="25" max="25" width="6.5703125" style="23" customWidth="1"/>
    <col min="26" max="26" width="7.140625" style="23" customWidth="1"/>
    <col min="27" max="27" width="8.85546875" style="23" customWidth="1"/>
    <col min="28" max="28" width="8.28515625" style="23" bestFit="1" customWidth="1"/>
    <col min="29" max="30" width="8.28515625" style="23" customWidth="1"/>
    <col min="31" max="31" width="9.140625" style="23" customWidth="1"/>
    <col min="32" max="34" width="11.28515625" style="23" bestFit="1" customWidth="1"/>
    <col min="35" max="35" width="7" style="23" customWidth="1"/>
    <col min="36" max="36" width="6.85546875" style="23" customWidth="1"/>
    <col min="37" max="37" width="9" style="23" bestFit="1" customWidth="1"/>
    <col min="38" max="38" width="8.85546875" style="23" customWidth="1"/>
    <col min="39" max="39" width="8.7109375" style="23" bestFit="1" customWidth="1"/>
    <col min="40" max="40" width="9.28515625" style="23" bestFit="1" customWidth="1"/>
    <col min="41" max="41" width="8.85546875" style="23" customWidth="1"/>
    <col min="42" max="42" width="8.28515625" style="23" bestFit="1" customWidth="1"/>
    <col min="43" max="43" width="8.42578125" style="23" customWidth="1"/>
    <col min="44" max="44" width="5.85546875" style="23" bestFit="1" customWidth="1"/>
    <col min="45" max="45" width="5.85546875" style="23" customWidth="1"/>
    <col min="46" max="46" width="9" style="23" bestFit="1" customWidth="1"/>
    <col min="47" max="47" width="9.28515625" style="23" customWidth="1"/>
    <col min="48" max="48" width="7.5703125" style="23" customWidth="1"/>
    <col min="49" max="49" width="9" style="23" bestFit="1" customWidth="1"/>
    <col min="50" max="50" width="9" style="23" customWidth="1"/>
    <col min="51" max="51" width="11.28515625" style="23" bestFit="1" customWidth="1"/>
    <col min="52" max="52" width="9" style="23" customWidth="1"/>
    <col min="53" max="16384" width="13" style="23"/>
  </cols>
  <sheetData>
    <row r="1" spans="1:53" x14ac:dyDescent="0.2">
      <c r="B1" s="106" t="s">
        <v>52</v>
      </c>
      <c r="C1" s="106"/>
      <c r="D1" s="106"/>
      <c r="E1" s="106"/>
      <c r="F1" s="106"/>
      <c r="G1" s="106"/>
      <c r="H1" s="106"/>
      <c r="I1" s="106"/>
      <c r="J1" s="106"/>
      <c r="K1" s="107" t="s">
        <v>25</v>
      </c>
      <c r="L1" s="107"/>
      <c r="M1" s="107"/>
      <c r="N1" s="107"/>
      <c r="O1" s="107"/>
      <c r="P1" s="107"/>
      <c r="Q1" s="107"/>
      <c r="R1" s="107"/>
      <c r="S1" s="107"/>
      <c r="T1" s="107"/>
      <c r="U1" s="108" t="s">
        <v>26</v>
      </c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9" t="s">
        <v>27</v>
      </c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</row>
    <row r="2" spans="1:53" x14ac:dyDescent="0.2">
      <c r="B2" s="24"/>
      <c r="C2" s="25" t="s">
        <v>21</v>
      </c>
      <c r="D2" s="25" t="s">
        <v>21</v>
      </c>
      <c r="E2" s="25" t="s">
        <v>21</v>
      </c>
      <c r="F2" s="25" t="s">
        <v>21</v>
      </c>
      <c r="G2" s="25" t="s">
        <v>21</v>
      </c>
      <c r="H2" s="25" t="s">
        <v>21</v>
      </c>
      <c r="I2" s="25" t="s">
        <v>21</v>
      </c>
      <c r="J2" s="25" t="s">
        <v>21</v>
      </c>
      <c r="K2" s="26"/>
      <c r="L2" s="27" t="s">
        <v>21</v>
      </c>
      <c r="M2" s="27" t="s">
        <v>21</v>
      </c>
      <c r="N2" s="27" t="s">
        <v>21</v>
      </c>
      <c r="O2" s="27" t="s">
        <v>21</v>
      </c>
      <c r="P2" s="27" t="s">
        <v>21</v>
      </c>
      <c r="Q2" s="27" t="s">
        <v>21</v>
      </c>
      <c r="R2" s="27" t="s">
        <v>21</v>
      </c>
      <c r="S2" s="27" t="s">
        <v>21</v>
      </c>
      <c r="T2" s="27" t="s">
        <v>21</v>
      </c>
      <c r="U2" s="28"/>
      <c r="V2" s="28" t="s">
        <v>21</v>
      </c>
      <c r="W2" s="28" t="s">
        <v>21</v>
      </c>
      <c r="X2" s="28" t="s">
        <v>21</v>
      </c>
      <c r="Y2" s="28" t="s">
        <v>21</v>
      </c>
      <c r="Z2" s="28" t="s">
        <v>21</v>
      </c>
      <c r="AA2" s="28" t="s">
        <v>21</v>
      </c>
      <c r="AB2" s="28" t="s">
        <v>21</v>
      </c>
      <c r="AC2" s="28" t="s">
        <v>21</v>
      </c>
      <c r="AD2" s="28" t="s">
        <v>20</v>
      </c>
      <c r="AE2" s="28" t="s">
        <v>20</v>
      </c>
      <c r="AF2" s="28" t="s">
        <v>28</v>
      </c>
      <c r="AG2" s="28" t="s">
        <v>28</v>
      </c>
      <c r="AH2" s="28" t="s">
        <v>28</v>
      </c>
      <c r="AI2" s="29" t="s">
        <v>21</v>
      </c>
      <c r="AJ2" s="29" t="s">
        <v>21</v>
      </c>
      <c r="AK2" s="29" t="s">
        <v>21</v>
      </c>
      <c r="AL2" s="29" t="s">
        <v>21</v>
      </c>
      <c r="AM2" s="29" t="s">
        <v>21</v>
      </c>
      <c r="AN2" s="29" t="s">
        <v>21</v>
      </c>
      <c r="AO2" s="29" t="s">
        <v>21</v>
      </c>
      <c r="AP2" s="29" t="s">
        <v>21</v>
      </c>
      <c r="AQ2" s="29" t="s">
        <v>21</v>
      </c>
      <c r="AR2" s="29" t="s">
        <v>20</v>
      </c>
      <c r="AS2" s="29" t="s">
        <v>20</v>
      </c>
      <c r="AT2" s="29" t="s">
        <v>20</v>
      </c>
      <c r="AU2" s="29" t="s">
        <v>29</v>
      </c>
      <c r="AV2" s="29" t="s">
        <v>29</v>
      </c>
      <c r="AW2" s="29" t="s">
        <v>29</v>
      </c>
      <c r="AX2" s="29" t="s">
        <v>20</v>
      </c>
      <c r="AY2" s="29" t="s">
        <v>29</v>
      </c>
      <c r="AZ2" s="29" t="s">
        <v>29</v>
      </c>
    </row>
    <row r="3" spans="1:53" s="35" customFormat="1" ht="33.75" x14ac:dyDescent="0.2">
      <c r="A3" s="30"/>
      <c r="B3" s="31" t="s">
        <v>30</v>
      </c>
      <c r="C3" s="31" t="s">
        <v>31</v>
      </c>
      <c r="D3" s="31" t="s">
        <v>32</v>
      </c>
      <c r="E3" s="31" t="s">
        <v>34</v>
      </c>
      <c r="F3" s="31" t="s">
        <v>35</v>
      </c>
      <c r="G3" s="31" t="s">
        <v>36</v>
      </c>
      <c r="H3" s="31" t="s">
        <v>37</v>
      </c>
      <c r="I3" s="31" t="s">
        <v>38</v>
      </c>
      <c r="J3" s="31" t="s">
        <v>39</v>
      </c>
      <c r="K3" s="32" t="s">
        <v>30</v>
      </c>
      <c r="L3" s="32" t="s">
        <v>31</v>
      </c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3" t="s">
        <v>30</v>
      </c>
      <c r="V3" s="33" t="s">
        <v>31</v>
      </c>
      <c r="W3" s="33" t="s">
        <v>40</v>
      </c>
      <c r="X3" s="33" t="s">
        <v>34</v>
      </c>
      <c r="Y3" s="33" t="s">
        <v>35</v>
      </c>
      <c r="Z3" s="33" t="s">
        <v>36</v>
      </c>
      <c r="AA3" s="33" t="s">
        <v>37</v>
      </c>
      <c r="AB3" s="33" t="s">
        <v>38</v>
      </c>
      <c r="AC3" s="33" t="s">
        <v>39</v>
      </c>
      <c r="AD3" s="33" t="s">
        <v>31</v>
      </c>
      <c r="AE3" s="33" t="s">
        <v>40</v>
      </c>
      <c r="AF3" s="33" t="s">
        <v>40</v>
      </c>
      <c r="AG3" s="33" t="s">
        <v>38</v>
      </c>
      <c r="AH3" s="33" t="s">
        <v>39</v>
      </c>
      <c r="AI3" s="34" t="s">
        <v>30</v>
      </c>
      <c r="AJ3" s="34" t="s">
        <v>31</v>
      </c>
      <c r="AK3" s="34" t="s">
        <v>40</v>
      </c>
      <c r="AL3" s="34" t="s">
        <v>34</v>
      </c>
      <c r="AM3" s="34" t="s">
        <v>35</v>
      </c>
      <c r="AN3" s="34" t="s">
        <v>36</v>
      </c>
      <c r="AO3" s="34" t="s">
        <v>37</v>
      </c>
      <c r="AP3" s="34" t="s">
        <v>38</v>
      </c>
      <c r="AQ3" s="34" t="s">
        <v>39</v>
      </c>
      <c r="AR3" s="34" t="s">
        <v>31</v>
      </c>
      <c r="AS3" s="34" t="s">
        <v>35</v>
      </c>
      <c r="AT3" s="34" t="s">
        <v>40</v>
      </c>
      <c r="AU3" s="34" t="s">
        <v>30</v>
      </c>
      <c r="AV3" s="34" t="s">
        <v>31</v>
      </c>
      <c r="AW3" s="34" t="s">
        <v>40</v>
      </c>
      <c r="AX3" s="34" t="s">
        <v>37</v>
      </c>
      <c r="AY3" s="34" t="s">
        <v>38</v>
      </c>
      <c r="AZ3" s="34" t="s">
        <v>39</v>
      </c>
    </row>
    <row r="4" spans="1:53" ht="13.5" x14ac:dyDescent="0.2">
      <c r="A4" s="36"/>
      <c r="B4" s="37" t="s">
        <v>41</v>
      </c>
      <c r="C4" s="37" t="s">
        <v>64</v>
      </c>
      <c r="D4" s="37" t="s">
        <v>64</v>
      </c>
      <c r="E4" s="37" t="s">
        <v>64</v>
      </c>
      <c r="F4" s="37" t="s">
        <v>64</v>
      </c>
      <c r="G4" s="37" t="s">
        <v>64</v>
      </c>
      <c r="H4" s="37" t="s">
        <v>64</v>
      </c>
      <c r="I4" s="37" t="s">
        <v>64</v>
      </c>
      <c r="J4" s="37" t="s">
        <v>64</v>
      </c>
      <c r="K4" s="38" t="s">
        <v>41</v>
      </c>
      <c r="L4" s="38" t="s">
        <v>42</v>
      </c>
      <c r="M4" s="38" t="s">
        <v>42</v>
      </c>
      <c r="N4" s="38" t="s">
        <v>42</v>
      </c>
      <c r="O4" s="38" t="s">
        <v>42</v>
      </c>
      <c r="P4" s="38" t="s">
        <v>42</v>
      </c>
      <c r="Q4" s="38" t="s">
        <v>42</v>
      </c>
      <c r="R4" s="38" t="s">
        <v>42</v>
      </c>
      <c r="S4" s="38" t="s">
        <v>42</v>
      </c>
      <c r="T4" s="38" t="s">
        <v>42</v>
      </c>
      <c r="U4" s="39" t="s">
        <v>41</v>
      </c>
      <c r="V4" s="39" t="s">
        <v>64</v>
      </c>
      <c r="W4" s="39" t="s">
        <v>64</v>
      </c>
      <c r="X4" s="39" t="s">
        <v>64</v>
      </c>
      <c r="Y4" s="39" t="s">
        <v>64</v>
      </c>
      <c r="Z4" s="39" t="s">
        <v>64</v>
      </c>
      <c r="AA4" s="39" t="s">
        <v>64</v>
      </c>
      <c r="AB4" s="39" t="s">
        <v>64</v>
      </c>
      <c r="AC4" s="39" t="s">
        <v>64</v>
      </c>
      <c r="AD4" s="39" t="s">
        <v>64</v>
      </c>
      <c r="AE4" s="39" t="s">
        <v>64</v>
      </c>
      <c r="AF4" s="39" t="s">
        <v>64</v>
      </c>
      <c r="AG4" s="39" t="s">
        <v>42</v>
      </c>
      <c r="AH4" s="39" t="s">
        <v>42</v>
      </c>
      <c r="AI4" s="40" t="s">
        <v>41</v>
      </c>
      <c r="AJ4" s="40" t="s">
        <v>64</v>
      </c>
      <c r="AK4" s="40" t="s">
        <v>64</v>
      </c>
      <c r="AL4" s="40" t="s">
        <v>64</v>
      </c>
      <c r="AM4" s="40" t="s">
        <v>64</v>
      </c>
      <c r="AN4" s="40" t="s">
        <v>64</v>
      </c>
      <c r="AO4" s="40" t="s">
        <v>64</v>
      </c>
      <c r="AP4" s="40" t="s">
        <v>64</v>
      </c>
      <c r="AQ4" s="40" t="s">
        <v>64</v>
      </c>
      <c r="AR4" s="40" t="s">
        <v>64</v>
      </c>
      <c r="AS4" s="40" t="s">
        <v>64</v>
      </c>
      <c r="AT4" s="40" t="s">
        <v>64</v>
      </c>
      <c r="AU4" s="40" t="s">
        <v>41</v>
      </c>
      <c r="AV4" s="40" t="s">
        <v>42</v>
      </c>
      <c r="AW4" s="40" t="s">
        <v>64</v>
      </c>
      <c r="AX4" s="40" t="s">
        <v>64</v>
      </c>
      <c r="AY4" s="40" t="s">
        <v>64</v>
      </c>
      <c r="AZ4" s="40" t="s">
        <v>64</v>
      </c>
    </row>
    <row r="5" spans="1:53" x14ac:dyDescent="0.2">
      <c r="A5" s="41" t="s">
        <v>43</v>
      </c>
      <c r="B5" s="42"/>
      <c r="C5" s="42"/>
      <c r="D5" s="24">
        <v>2000</v>
      </c>
      <c r="E5" s="24">
        <v>150</v>
      </c>
      <c r="F5" s="24">
        <v>200</v>
      </c>
      <c r="G5" s="42">
        <f>SUM(D5:F5)</f>
        <v>2350</v>
      </c>
      <c r="H5" s="42">
        <f>G5-G6</f>
        <v>1915</v>
      </c>
      <c r="I5" s="42"/>
      <c r="J5" s="42"/>
      <c r="K5" s="43"/>
      <c r="L5" s="43"/>
      <c r="M5" s="26">
        <v>3000</v>
      </c>
      <c r="N5" s="26">
        <v>3000</v>
      </c>
      <c r="O5" s="26">
        <v>200</v>
      </c>
      <c r="P5" s="26">
        <v>500</v>
      </c>
      <c r="Q5" s="43">
        <f>SUM(M5:P5)</f>
        <v>6700</v>
      </c>
      <c r="R5" s="43">
        <f>Q5-Q6</f>
        <v>5870</v>
      </c>
      <c r="S5" s="43"/>
      <c r="T5" s="43"/>
      <c r="U5" s="44"/>
      <c r="V5" s="44"/>
      <c r="W5" s="44">
        <v>1000</v>
      </c>
      <c r="X5" s="44">
        <v>60</v>
      </c>
      <c r="Y5" s="44">
        <v>80</v>
      </c>
      <c r="Z5" s="44">
        <f>SUM(W5:Y5)</f>
        <v>1140</v>
      </c>
      <c r="AA5" s="44">
        <f>Z5-Z6</f>
        <v>990</v>
      </c>
      <c r="AB5" s="44"/>
      <c r="AC5" s="44"/>
      <c r="AD5" s="44"/>
      <c r="AE5" s="44">
        <v>30</v>
      </c>
      <c r="AF5" s="44">
        <f>5*90</f>
        <v>450</v>
      </c>
      <c r="AG5" s="44"/>
      <c r="AH5" s="44"/>
      <c r="AI5" s="45"/>
      <c r="AJ5" s="45"/>
      <c r="AK5" s="45">
        <v>1000</v>
      </c>
      <c r="AL5" s="45">
        <v>30</v>
      </c>
      <c r="AM5" s="45">
        <v>80</v>
      </c>
      <c r="AN5" s="45">
        <f>SUM(AK5:AM5)</f>
        <v>1110</v>
      </c>
      <c r="AO5" s="45">
        <f>AN5-AN6</f>
        <v>835</v>
      </c>
      <c r="AP5" s="45"/>
      <c r="AQ5" s="45"/>
      <c r="AR5" s="45"/>
      <c r="AS5" s="45">
        <v>30</v>
      </c>
      <c r="AT5" s="45">
        <v>300</v>
      </c>
      <c r="AU5" s="45"/>
      <c r="AV5" s="45"/>
      <c r="AW5" s="45">
        <f>3*60</f>
        <v>180</v>
      </c>
      <c r="AX5" s="45"/>
      <c r="AY5" s="45"/>
      <c r="AZ5" s="45"/>
    </row>
    <row r="6" spans="1:53" x14ac:dyDescent="0.2">
      <c r="A6" s="46" t="s">
        <v>44</v>
      </c>
      <c r="B6" s="42" t="s">
        <v>45</v>
      </c>
      <c r="C6" s="42" t="s">
        <v>45</v>
      </c>
      <c r="D6" s="24">
        <v>400</v>
      </c>
      <c r="E6" s="24">
        <v>15</v>
      </c>
      <c r="F6" s="24">
        <v>20</v>
      </c>
      <c r="G6" s="24">
        <f>SUM(D6:F6)</f>
        <v>435</v>
      </c>
      <c r="H6" s="42" t="s">
        <v>46</v>
      </c>
      <c r="I6" s="42" t="s">
        <v>45</v>
      </c>
      <c r="J6" s="42" t="s">
        <v>46</v>
      </c>
      <c r="K6" s="43" t="s">
        <v>45</v>
      </c>
      <c r="L6" s="43" t="s">
        <v>45</v>
      </c>
      <c r="M6" s="26">
        <v>350</v>
      </c>
      <c r="N6" s="26">
        <v>350</v>
      </c>
      <c r="O6" s="26">
        <v>30</v>
      </c>
      <c r="P6" s="26">
        <v>100</v>
      </c>
      <c r="Q6" s="26">
        <f>SUM(M6:P6)</f>
        <v>830</v>
      </c>
      <c r="R6" s="43" t="s">
        <v>46</v>
      </c>
      <c r="S6" s="43" t="s">
        <v>45</v>
      </c>
      <c r="T6" s="43" t="s">
        <v>46</v>
      </c>
      <c r="U6" s="44" t="s">
        <v>45</v>
      </c>
      <c r="V6" s="44" t="s">
        <v>45</v>
      </c>
      <c r="W6" s="28">
        <v>110</v>
      </c>
      <c r="X6" s="28">
        <v>10</v>
      </c>
      <c r="Y6" s="28">
        <v>30</v>
      </c>
      <c r="Z6" s="28">
        <f>SUM(W6:Y6)</f>
        <v>150</v>
      </c>
      <c r="AA6" s="44" t="s">
        <v>46</v>
      </c>
      <c r="AB6" s="44" t="s">
        <v>45</v>
      </c>
      <c r="AC6" s="44" t="s">
        <v>46</v>
      </c>
      <c r="AD6" s="44" t="s">
        <v>45</v>
      </c>
      <c r="AE6" s="28">
        <v>5</v>
      </c>
      <c r="AF6" s="28">
        <f>5*3</f>
        <v>15</v>
      </c>
      <c r="AG6" s="44"/>
      <c r="AH6" s="44"/>
      <c r="AI6" s="45" t="s">
        <v>45</v>
      </c>
      <c r="AJ6" s="45" t="s">
        <v>45</v>
      </c>
      <c r="AK6" s="29">
        <v>275</v>
      </c>
      <c r="AL6" s="29">
        <v>0</v>
      </c>
      <c r="AM6" s="29">
        <v>0</v>
      </c>
      <c r="AN6" s="29">
        <f>SUM(AK6:AM6)</f>
        <v>275</v>
      </c>
      <c r="AO6" s="45" t="s">
        <v>46</v>
      </c>
      <c r="AP6" s="45" t="s">
        <v>45</v>
      </c>
      <c r="AQ6" s="45" t="s">
        <v>46</v>
      </c>
      <c r="AR6" s="45" t="s">
        <v>45</v>
      </c>
      <c r="AS6" s="29">
        <v>0</v>
      </c>
      <c r="AT6" s="29">
        <v>90</v>
      </c>
      <c r="AU6" s="45" t="s">
        <v>45</v>
      </c>
      <c r="AV6" s="45" t="s">
        <v>45</v>
      </c>
      <c r="AW6" s="29">
        <v>0</v>
      </c>
      <c r="AX6" s="45" t="s">
        <v>46</v>
      </c>
      <c r="AY6" s="45" t="s">
        <v>45</v>
      </c>
      <c r="AZ6" s="45" t="s">
        <v>46</v>
      </c>
    </row>
    <row r="7" spans="1:53" ht="24" customHeight="1" x14ac:dyDescent="0.2">
      <c r="A7" s="47">
        <f>+RIS!A5</f>
        <v>42676</v>
      </c>
      <c r="B7" s="48">
        <f>RIS!L4</f>
        <v>160.768</v>
      </c>
      <c r="C7" s="48">
        <v>30.608000000000001</v>
      </c>
      <c r="D7" s="48">
        <v>500</v>
      </c>
      <c r="E7" s="48">
        <v>96</v>
      </c>
      <c r="F7" s="48">
        <v>172</v>
      </c>
      <c r="G7" s="48">
        <f>+SUM(D7:F7)</f>
        <v>768</v>
      </c>
      <c r="H7" s="49">
        <f t="shared" ref="H7:H21" si="0">G7-$G$6</f>
        <v>333</v>
      </c>
      <c r="I7" s="48">
        <v>0</v>
      </c>
      <c r="J7" s="48">
        <v>0</v>
      </c>
      <c r="K7" s="48">
        <f>RIS!M4</f>
        <v>0</v>
      </c>
      <c r="L7" s="48">
        <v>0</v>
      </c>
      <c r="M7" s="53">
        <v>350</v>
      </c>
      <c r="N7" s="48">
        <v>800</v>
      </c>
      <c r="O7" s="48">
        <v>157</v>
      </c>
      <c r="P7" s="48">
        <v>500</v>
      </c>
      <c r="Q7" s="50">
        <f t="shared" ref="Q7:Q37" si="1">SUM(M7:P7)</f>
        <v>1807</v>
      </c>
      <c r="R7" s="52">
        <f t="shared" ref="R7:R37" si="2">Q7-$Q$6</f>
        <v>977</v>
      </c>
      <c r="S7" s="48">
        <v>0</v>
      </c>
      <c r="T7" s="48">
        <v>0</v>
      </c>
      <c r="U7" s="48"/>
      <c r="V7" s="48"/>
      <c r="W7" s="50"/>
      <c r="X7" s="50"/>
      <c r="Y7" s="50"/>
      <c r="Z7" s="50">
        <f t="shared" ref="Z7:Z25" si="3">SUM(W7:Y7)</f>
        <v>0</v>
      </c>
      <c r="AA7" s="52">
        <f t="shared" ref="AA7:AA22" si="4">Z7-$Z$6</f>
        <v>-150</v>
      </c>
      <c r="AB7" s="50"/>
      <c r="AC7" s="50"/>
      <c r="AD7" s="50">
        <v>0</v>
      </c>
      <c r="AE7" s="50"/>
      <c r="AF7" s="50"/>
      <c r="AG7" s="50"/>
      <c r="AH7" s="50"/>
      <c r="AI7" s="48"/>
      <c r="AJ7" s="50"/>
      <c r="AK7" s="48"/>
      <c r="AL7" s="48"/>
      <c r="AM7" s="48"/>
      <c r="AN7" s="50">
        <f t="shared" ref="AN7:AN37" si="5">SUM(AK7:AM7)</f>
        <v>0</v>
      </c>
      <c r="AO7" s="52">
        <f t="shared" ref="AO7:AO20" si="6">AN7-$AN$6</f>
        <v>-275</v>
      </c>
      <c r="AP7" s="50"/>
      <c r="AQ7" s="50"/>
      <c r="AR7" s="48"/>
      <c r="AS7" s="48"/>
      <c r="AT7" s="48"/>
      <c r="AU7" s="48"/>
      <c r="AV7" s="48"/>
      <c r="AW7" s="48"/>
      <c r="AX7" s="49">
        <f t="shared" ref="AX7:AX25" si="7">AW7+AT7+AS7-$AT$6-$AS$6</f>
        <v>-90</v>
      </c>
      <c r="AY7" s="50"/>
      <c r="AZ7" s="50"/>
    </row>
    <row r="8" spans="1:53" ht="24" customHeight="1" x14ac:dyDescent="0.2">
      <c r="A8" s="47">
        <f>+RIS!A6</f>
        <v>42677</v>
      </c>
      <c r="B8" s="48">
        <f>RIS!L5</f>
        <v>206.655</v>
      </c>
      <c r="C8" s="48">
        <v>48.149000000000001</v>
      </c>
      <c r="D8" s="48">
        <v>1560</v>
      </c>
      <c r="E8" s="48">
        <v>72</v>
      </c>
      <c r="F8" s="48">
        <v>172</v>
      </c>
      <c r="G8" s="48">
        <f t="shared" ref="G8:G37" si="8">+SUM(D8:F8)</f>
        <v>1804</v>
      </c>
      <c r="H8" s="49">
        <f t="shared" si="0"/>
        <v>1369</v>
      </c>
      <c r="I8" s="48">
        <v>1084</v>
      </c>
      <c r="J8" s="48">
        <v>0</v>
      </c>
      <c r="K8" s="48">
        <f>RIS!M5</f>
        <v>0</v>
      </c>
      <c r="L8" s="48">
        <v>0</v>
      </c>
      <c r="M8" s="53">
        <v>350</v>
      </c>
      <c r="N8" s="48">
        <v>800</v>
      </c>
      <c r="O8" s="48">
        <v>157</v>
      </c>
      <c r="P8" s="48">
        <v>500</v>
      </c>
      <c r="Q8" s="50">
        <f t="shared" si="1"/>
        <v>1807</v>
      </c>
      <c r="R8" s="52">
        <f t="shared" si="2"/>
        <v>977</v>
      </c>
      <c r="S8" s="48">
        <v>0</v>
      </c>
      <c r="T8" s="48">
        <v>0</v>
      </c>
      <c r="U8" s="48"/>
      <c r="V8" s="48"/>
      <c r="W8" s="50"/>
      <c r="X8" s="50"/>
      <c r="Y8" s="50"/>
      <c r="Z8" s="50">
        <f t="shared" si="3"/>
        <v>0</v>
      </c>
      <c r="AA8" s="52">
        <f t="shared" si="4"/>
        <v>-150</v>
      </c>
      <c r="AB8" s="50"/>
      <c r="AC8" s="50"/>
      <c r="AD8" s="50"/>
      <c r="AE8" s="50"/>
      <c r="AF8" s="50"/>
      <c r="AG8" s="50"/>
      <c r="AH8" s="50"/>
      <c r="AI8" s="48">
        <f>RIS!G4</f>
        <v>25.844000000000001</v>
      </c>
      <c r="AJ8" s="50"/>
      <c r="AK8" s="48"/>
      <c r="AL8" s="48"/>
      <c r="AM8" s="48"/>
      <c r="AN8" s="50">
        <f t="shared" si="5"/>
        <v>0</v>
      </c>
      <c r="AO8" s="52">
        <f t="shared" si="6"/>
        <v>-275</v>
      </c>
      <c r="AP8" s="50"/>
      <c r="AQ8" s="50"/>
      <c r="AR8" s="48"/>
      <c r="AS8" s="48"/>
      <c r="AT8" s="48"/>
      <c r="AU8" s="48">
        <f>RIS!H4</f>
        <v>0</v>
      </c>
      <c r="AV8" s="48"/>
      <c r="AW8" s="48"/>
      <c r="AX8" s="49">
        <f t="shared" si="7"/>
        <v>-90</v>
      </c>
      <c r="AY8" s="50"/>
      <c r="AZ8" s="50"/>
    </row>
    <row r="9" spans="1:53" ht="24" customHeight="1" x14ac:dyDescent="0.2">
      <c r="A9" s="47">
        <f>+RIS!A7</f>
        <v>42678</v>
      </c>
      <c r="B9" s="48">
        <f>RIS!L6</f>
        <v>295.423</v>
      </c>
      <c r="C9" s="48">
        <v>53.798999999999999</v>
      </c>
      <c r="D9" s="48">
        <v>1160</v>
      </c>
      <c r="E9" s="48">
        <v>128</v>
      </c>
      <c r="F9" s="48">
        <v>174</v>
      </c>
      <c r="G9" s="48">
        <f t="shared" si="8"/>
        <v>1462</v>
      </c>
      <c r="H9" s="49">
        <f t="shared" si="0"/>
        <v>1027</v>
      </c>
      <c r="I9" s="48">
        <v>0</v>
      </c>
      <c r="J9" s="48">
        <v>0</v>
      </c>
      <c r="K9" s="48">
        <f>RIS!M6</f>
        <v>0</v>
      </c>
      <c r="L9" s="48">
        <v>0</v>
      </c>
      <c r="M9" s="53">
        <v>350</v>
      </c>
      <c r="N9" s="48">
        <v>900</v>
      </c>
      <c r="O9" s="48">
        <v>160</v>
      </c>
      <c r="P9" s="48">
        <v>500</v>
      </c>
      <c r="Q9" s="50">
        <f t="shared" si="1"/>
        <v>1910</v>
      </c>
      <c r="R9" s="52">
        <f t="shared" si="2"/>
        <v>1080</v>
      </c>
      <c r="S9" s="48">
        <v>100</v>
      </c>
      <c r="T9" s="48">
        <v>0</v>
      </c>
      <c r="U9" s="48"/>
      <c r="V9" s="48"/>
      <c r="W9" s="50"/>
      <c r="X9" s="50"/>
      <c r="Y9" s="50"/>
      <c r="Z9" s="50">
        <f t="shared" si="3"/>
        <v>0</v>
      </c>
      <c r="AA9" s="52">
        <f t="shared" si="4"/>
        <v>-150</v>
      </c>
      <c r="AB9" s="50"/>
      <c r="AC9" s="50"/>
      <c r="AD9" s="50"/>
      <c r="AE9" s="50"/>
      <c r="AF9" s="50"/>
      <c r="AG9" s="50"/>
      <c r="AH9" s="50"/>
      <c r="AI9" s="48">
        <f>RIS!G5</f>
        <v>23.353000000000002</v>
      </c>
      <c r="AJ9" s="50"/>
      <c r="AK9" s="48"/>
      <c r="AL9" s="48"/>
      <c r="AM9" s="48"/>
      <c r="AN9" s="50">
        <f t="shared" si="5"/>
        <v>0</v>
      </c>
      <c r="AO9" s="52">
        <f t="shared" si="6"/>
        <v>-275</v>
      </c>
      <c r="AP9" s="50"/>
      <c r="AQ9" s="50"/>
      <c r="AR9" s="48"/>
      <c r="AS9" s="48"/>
      <c r="AT9" s="48"/>
      <c r="AU9" s="48">
        <f>RIS!H5</f>
        <v>0</v>
      </c>
      <c r="AV9" s="48"/>
      <c r="AW9" s="48"/>
      <c r="AX9" s="49">
        <f t="shared" si="7"/>
        <v>-90</v>
      </c>
      <c r="AY9" s="50"/>
      <c r="AZ9" s="50"/>
    </row>
    <row r="10" spans="1:53" ht="24" customHeight="1" x14ac:dyDescent="0.2">
      <c r="A10" s="47">
        <f>+RIS!A8</f>
        <v>42679</v>
      </c>
      <c r="B10" s="48">
        <f>RIS!L7</f>
        <v>203.65899999999999</v>
      </c>
      <c r="C10" s="48">
        <v>36.923000000000002</v>
      </c>
      <c r="D10" s="48">
        <v>1060</v>
      </c>
      <c r="E10" s="48">
        <v>128</v>
      </c>
      <c r="F10" s="48">
        <v>174</v>
      </c>
      <c r="G10" s="48">
        <f t="shared" si="8"/>
        <v>1362</v>
      </c>
      <c r="H10" s="49">
        <f t="shared" si="0"/>
        <v>927</v>
      </c>
      <c r="I10" s="48">
        <v>0</v>
      </c>
      <c r="J10" s="48">
        <v>0</v>
      </c>
      <c r="K10" s="48">
        <f>RIS!M7</f>
        <v>0</v>
      </c>
      <c r="L10" s="48">
        <v>0</v>
      </c>
      <c r="M10" s="53">
        <v>350</v>
      </c>
      <c r="N10" s="48">
        <v>900</v>
      </c>
      <c r="O10" s="48">
        <v>160</v>
      </c>
      <c r="P10" s="48">
        <v>500</v>
      </c>
      <c r="Q10" s="50">
        <f t="shared" si="1"/>
        <v>1910</v>
      </c>
      <c r="R10" s="52">
        <f t="shared" si="2"/>
        <v>1080</v>
      </c>
      <c r="S10" s="48">
        <v>0</v>
      </c>
      <c r="T10" s="48">
        <v>0</v>
      </c>
      <c r="U10" s="48"/>
      <c r="V10" s="48"/>
      <c r="W10" s="50"/>
      <c r="X10" s="50"/>
      <c r="Y10" s="50"/>
      <c r="Z10" s="50">
        <f t="shared" si="3"/>
        <v>0</v>
      </c>
      <c r="AA10" s="52">
        <f t="shared" si="4"/>
        <v>-150</v>
      </c>
      <c r="AB10" s="50"/>
      <c r="AC10" s="50"/>
      <c r="AD10" s="50"/>
      <c r="AE10" s="50"/>
      <c r="AF10" s="50"/>
      <c r="AG10" s="50"/>
      <c r="AH10" s="50"/>
      <c r="AI10" s="48">
        <f>RIS!G6</f>
        <v>21.335000000000001</v>
      </c>
      <c r="AJ10" s="48"/>
      <c r="AK10" s="48"/>
      <c r="AL10" s="48"/>
      <c r="AM10" s="48"/>
      <c r="AN10" s="50">
        <f t="shared" si="5"/>
        <v>0</v>
      </c>
      <c r="AO10" s="52">
        <f t="shared" si="6"/>
        <v>-275</v>
      </c>
      <c r="AP10" s="50"/>
      <c r="AQ10" s="50"/>
      <c r="AR10" s="48"/>
      <c r="AS10" s="48"/>
      <c r="AT10" s="48"/>
      <c r="AU10" s="48">
        <f>RIS!H6</f>
        <v>0</v>
      </c>
      <c r="AV10" s="48"/>
      <c r="AW10" s="48"/>
      <c r="AX10" s="49">
        <f t="shared" si="7"/>
        <v>-90</v>
      </c>
      <c r="AY10" s="50"/>
      <c r="AZ10" s="50"/>
    </row>
    <row r="11" spans="1:53" ht="24" customHeight="1" x14ac:dyDescent="0.2">
      <c r="A11" s="47">
        <f>+RIS!A9</f>
        <v>42680</v>
      </c>
      <c r="B11" s="48">
        <f>RIS!L8</f>
        <v>208.03399999999999</v>
      </c>
      <c r="C11" s="48">
        <v>38.622999999999998</v>
      </c>
      <c r="D11" s="48">
        <v>1000</v>
      </c>
      <c r="E11" s="48">
        <v>122</v>
      </c>
      <c r="F11" s="48">
        <v>176</v>
      </c>
      <c r="G11" s="48">
        <f t="shared" si="8"/>
        <v>1298</v>
      </c>
      <c r="H11" s="49">
        <f t="shared" si="0"/>
        <v>863</v>
      </c>
      <c r="I11" s="48">
        <v>0</v>
      </c>
      <c r="J11" s="48">
        <v>0</v>
      </c>
      <c r="K11" s="48">
        <f>RIS!M8</f>
        <v>0</v>
      </c>
      <c r="L11" s="48">
        <v>0</v>
      </c>
      <c r="M11" s="53">
        <v>350</v>
      </c>
      <c r="N11" s="48">
        <v>900</v>
      </c>
      <c r="O11" s="48">
        <v>160</v>
      </c>
      <c r="P11" s="48">
        <v>500</v>
      </c>
      <c r="Q11" s="50">
        <f t="shared" si="1"/>
        <v>1910</v>
      </c>
      <c r="R11" s="52">
        <f t="shared" si="2"/>
        <v>1080</v>
      </c>
      <c r="S11" s="48">
        <v>0</v>
      </c>
      <c r="T11" s="48">
        <v>0</v>
      </c>
      <c r="U11" s="48"/>
      <c r="V11" s="48"/>
      <c r="W11" s="50"/>
      <c r="X11" s="50"/>
      <c r="Y11" s="50"/>
      <c r="Z11" s="50">
        <f t="shared" si="3"/>
        <v>0</v>
      </c>
      <c r="AA11" s="52">
        <f t="shared" si="4"/>
        <v>-150</v>
      </c>
      <c r="AB11" s="50"/>
      <c r="AC11" s="50"/>
      <c r="AD11" s="50"/>
      <c r="AE11" s="50"/>
      <c r="AF11" s="50"/>
      <c r="AG11" s="50"/>
      <c r="AH11" s="50"/>
      <c r="AI11" s="48">
        <f>RIS!G7</f>
        <v>21.010999999999999</v>
      </c>
      <c r="AJ11" s="48"/>
      <c r="AK11" s="50"/>
      <c r="AL11" s="50"/>
      <c r="AM11" s="50"/>
      <c r="AN11" s="50">
        <f t="shared" si="5"/>
        <v>0</v>
      </c>
      <c r="AO11" s="52">
        <f t="shared" si="6"/>
        <v>-275</v>
      </c>
      <c r="AP11" s="50"/>
      <c r="AQ11" s="50"/>
      <c r="AR11" s="48"/>
      <c r="AS11" s="48"/>
      <c r="AT11" s="48"/>
      <c r="AU11" s="48">
        <f>RIS!H7</f>
        <v>0</v>
      </c>
      <c r="AV11" s="48"/>
      <c r="AW11" s="50"/>
      <c r="AX11" s="49">
        <f t="shared" si="7"/>
        <v>-90</v>
      </c>
      <c r="AY11" s="50"/>
      <c r="AZ11" s="50"/>
    </row>
    <row r="12" spans="1:53" ht="24" customHeight="1" x14ac:dyDescent="0.2">
      <c r="A12" s="47">
        <f>+RIS!A10</f>
        <v>42681</v>
      </c>
      <c r="B12" s="48">
        <f>RIS!L9</f>
        <v>268.38400000000001</v>
      </c>
      <c r="C12" s="48">
        <v>38.037999999999997</v>
      </c>
      <c r="D12" s="48">
        <v>1000</v>
      </c>
      <c r="E12" s="48">
        <v>99</v>
      </c>
      <c r="F12" s="48">
        <v>174</v>
      </c>
      <c r="G12" s="48">
        <f t="shared" si="8"/>
        <v>1273</v>
      </c>
      <c r="H12" s="49">
        <f t="shared" si="0"/>
        <v>838</v>
      </c>
      <c r="I12" s="48">
        <v>0</v>
      </c>
      <c r="J12" s="48">
        <v>0</v>
      </c>
      <c r="K12" s="48">
        <f>RIS!M9</f>
        <v>64.751999999999995</v>
      </c>
      <c r="L12" s="48">
        <v>14.263</v>
      </c>
      <c r="M12" s="50">
        <v>350</v>
      </c>
      <c r="N12" s="48">
        <v>1119</v>
      </c>
      <c r="O12" s="48">
        <v>141</v>
      </c>
      <c r="P12" s="48">
        <v>500</v>
      </c>
      <c r="Q12" s="50">
        <f t="shared" si="1"/>
        <v>2110</v>
      </c>
      <c r="R12" s="52">
        <f t="shared" si="2"/>
        <v>1280</v>
      </c>
      <c r="S12" s="48">
        <v>0</v>
      </c>
      <c r="T12" s="48">
        <v>0</v>
      </c>
      <c r="U12" s="48"/>
      <c r="V12" s="48"/>
      <c r="W12" s="50"/>
      <c r="X12" s="50"/>
      <c r="Y12" s="50"/>
      <c r="Z12" s="50">
        <f t="shared" si="3"/>
        <v>0</v>
      </c>
      <c r="AA12" s="52">
        <f t="shared" si="4"/>
        <v>-150</v>
      </c>
      <c r="AB12" s="50"/>
      <c r="AC12" s="50"/>
      <c r="AD12" s="50"/>
      <c r="AE12" s="50"/>
      <c r="AF12" s="50"/>
      <c r="AG12" s="50"/>
      <c r="AH12" s="50"/>
      <c r="AI12" s="48">
        <f>RIS!G8</f>
        <v>23.202999999999999</v>
      </c>
      <c r="AJ12" s="48"/>
      <c r="AK12" s="50"/>
      <c r="AL12" s="50"/>
      <c r="AM12" s="50"/>
      <c r="AN12" s="50">
        <f t="shared" si="5"/>
        <v>0</v>
      </c>
      <c r="AO12" s="52">
        <f t="shared" si="6"/>
        <v>-275</v>
      </c>
      <c r="AP12" s="50"/>
      <c r="AQ12" s="50"/>
      <c r="AR12" s="48"/>
      <c r="AS12" s="48"/>
      <c r="AT12" s="48"/>
      <c r="AU12" s="48">
        <f>RIS!H8</f>
        <v>0</v>
      </c>
      <c r="AV12" s="48"/>
      <c r="AW12" s="50"/>
      <c r="AX12" s="49">
        <f t="shared" si="7"/>
        <v>-90</v>
      </c>
      <c r="AY12" s="50"/>
      <c r="AZ12" s="50"/>
    </row>
    <row r="13" spans="1:53" ht="24" customHeight="1" x14ac:dyDescent="0.2">
      <c r="A13" s="47">
        <f>+RIS!A11</f>
        <v>42682</v>
      </c>
      <c r="B13" s="48">
        <f>RIS!L10</f>
        <v>217.40799999999999</v>
      </c>
      <c r="C13" s="48">
        <v>37.968000000000004</v>
      </c>
      <c r="D13" s="48">
        <v>940</v>
      </c>
      <c r="E13" s="48">
        <v>92</v>
      </c>
      <c r="F13" s="48">
        <v>174</v>
      </c>
      <c r="G13" s="48">
        <f t="shared" si="8"/>
        <v>1206</v>
      </c>
      <c r="H13" s="49">
        <f t="shared" si="0"/>
        <v>771</v>
      </c>
      <c r="I13" s="48">
        <v>0</v>
      </c>
      <c r="J13" s="48">
        <v>0</v>
      </c>
      <c r="K13" s="48">
        <f>RIS!M10</f>
        <v>45.695999999999998</v>
      </c>
      <c r="L13" s="48">
        <v>7.7750000000000004</v>
      </c>
      <c r="M13" s="50">
        <v>350</v>
      </c>
      <c r="N13" s="50">
        <v>1119</v>
      </c>
      <c r="O13" s="48">
        <v>132</v>
      </c>
      <c r="P13" s="48">
        <v>500</v>
      </c>
      <c r="Q13" s="50">
        <f t="shared" si="1"/>
        <v>2101</v>
      </c>
      <c r="R13" s="52">
        <f t="shared" si="2"/>
        <v>1271</v>
      </c>
      <c r="S13" s="48">
        <v>0</v>
      </c>
      <c r="T13" s="48">
        <v>0</v>
      </c>
      <c r="U13" s="48"/>
      <c r="V13" s="48"/>
      <c r="W13" s="50"/>
      <c r="X13" s="50"/>
      <c r="Y13" s="50"/>
      <c r="Z13" s="50">
        <f t="shared" si="3"/>
        <v>0</v>
      </c>
      <c r="AA13" s="52">
        <f t="shared" si="4"/>
        <v>-150</v>
      </c>
      <c r="AB13" s="50"/>
      <c r="AC13" s="50"/>
      <c r="AD13" s="50"/>
      <c r="AE13" s="50"/>
      <c r="AF13" s="50"/>
      <c r="AG13" s="50"/>
      <c r="AH13" s="50"/>
      <c r="AI13" s="48">
        <f>RIS!G9</f>
        <v>37.868000000000002</v>
      </c>
      <c r="AJ13" s="48"/>
      <c r="AK13" s="50"/>
      <c r="AL13" s="50"/>
      <c r="AM13" s="50"/>
      <c r="AN13" s="50">
        <f t="shared" si="5"/>
        <v>0</v>
      </c>
      <c r="AO13" s="52">
        <f t="shared" si="6"/>
        <v>-275</v>
      </c>
      <c r="AP13" s="50"/>
      <c r="AQ13" s="50"/>
      <c r="AR13" s="48"/>
      <c r="AS13" s="48"/>
      <c r="AT13" s="48"/>
      <c r="AU13" s="48">
        <f>RIS!H9</f>
        <v>0</v>
      </c>
      <c r="AV13" s="48"/>
      <c r="AW13" s="50"/>
      <c r="AX13" s="49">
        <f t="shared" si="7"/>
        <v>-90</v>
      </c>
      <c r="AY13" s="50"/>
      <c r="AZ13" s="50"/>
    </row>
    <row r="14" spans="1:53" ht="24" customHeight="1" x14ac:dyDescent="0.2">
      <c r="A14" s="47">
        <f>+RIS!A12</f>
        <v>42683</v>
      </c>
      <c r="B14" s="48">
        <f>RIS!L11</f>
        <v>517.74099999999999</v>
      </c>
      <c r="C14" s="48">
        <v>97.819000000000003</v>
      </c>
      <c r="D14" s="48">
        <v>680</v>
      </c>
      <c r="E14" s="48">
        <v>95</v>
      </c>
      <c r="F14" s="48">
        <v>174</v>
      </c>
      <c r="G14" s="48">
        <f t="shared" si="8"/>
        <v>949</v>
      </c>
      <c r="H14" s="49">
        <f t="shared" si="0"/>
        <v>514</v>
      </c>
      <c r="I14" s="48">
        <v>0</v>
      </c>
      <c r="J14" s="48">
        <v>0</v>
      </c>
      <c r="K14" s="48">
        <f>RIS!M11</f>
        <v>139.88</v>
      </c>
      <c r="L14" s="48">
        <v>30.606000000000002</v>
      </c>
      <c r="M14" s="50">
        <v>350</v>
      </c>
      <c r="N14" s="48">
        <v>995</v>
      </c>
      <c r="O14" s="48">
        <v>162</v>
      </c>
      <c r="P14" s="48">
        <v>500</v>
      </c>
      <c r="Q14" s="50">
        <f t="shared" si="1"/>
        <v>2007</v>
      </c>
      <c r="R14" s="52">
        <f t="shared" si="2"/>
        <v>1177</v>
      </c>
      <c r="S14" s="48">
        <v>0</v>
      </c>
      <c r="T14" s="48">
        <v>0</v>
      </c>
      <c r="U14" s="48"/>
      <c r="V14" s="48"/>
      <c r="W14" s="50"/>
      <c r="X14" s="50"/>
      <c r="Y14" s="50"/>
      <c r="Z14" s="50">
        <f t="shared" si="3"/>
        <v>0</v>
      </c>
      <c r="AA14" s="52">
        <f t="shared" si="4"/>
        <v>-150</v>
      </c>
      <c r="AB14" s="50"/>
      <c r="AC14" s="50"/>
      <c r="AD14" s="50"/>
      <c r="AE14" s="50"/>
      <c r="AF14" s="50"/>
      <c r="AG14" s="50"/>
      <c r="AH14" s="50"/>
      <c r="AI14" s="48">
        <f>RIS!G10</f>
        <v>23.167999999999999</v>
      </c>
      <c r="AJ14" s="48"/>
      <c r="AK14" s="50"/>
      <c r="AL14" s="50"/>
      <c r="AM14" s="50"/>
      <c r="AN14" s="50">
        <f t="shared" si="5"/>
        <v>0</v>
      </c>
      <c r="AO14" s="52">
        <f t="shared" si="6"/>
        <v>-275</v>
      </c>
      <c r="AP14" s="50"/>
      <c r="AQ14" s="50"/>
      <c r="AR14" s="48"/>
      <c r="AS14" s="48"/>
      <c r="AT14" s="48"/>
      <c r="AU14" s="48">
        <f>RIS!H10</f>
        <v>0</v>
      </c>
      <c r="AV14" s="48"/>
      <c r="AW14" s="50"/>
      <c r="AX14" s="49">
        <f t="shared" si="7"/>
        <v>-90</v>
      </c>
      <c r="AY14" s="50"/>
      <c r="AZ14" s="50"/>
    </row>
    <row r="15" spans="1:53" ht="24" customHeight="1" x14ac:dyDescent="0.2">
      <c r="A15" s="47">
        <f>+RIS!A13</f>
        <v>42684</v>
      </c>
      <c r="B15" s="48">
        <f>RIS!L12</f>
        <v>592.44799999999998</v>
      </c>
      <c r="C15" s="48">
        <v>115.253</v>
      </c>
      <c r="D15" s="48">
        <v>520</v>
      </c>
      <c r="E15" s="51">
        <v>99</v>
      </c>
      <c r="F15" s="48">
        <v>174</v>
      </c>
      <c r="G15" s="48">
        <f t="shared" si="8"/>
        <v>793</v>
      </c>
      <c r="H15" s="49">
        <f t="shared" si="0"/>
        <v>358</v>
      </c>
      <c r="I15" s="48">
        <v>0</v>
      </c>
      <c r="J15" s="48">
        <v>0</v>
      </c>
      <c r="K15" s="48">
        <f>RIS!M12</f>
        <v>304.36</v>
      </c>
      <c r="L15" s="48">
        <v>67.893000000000001</v>
      </c>
      <c r="M15" s="50">
        <v>350</v>
      </c>
      <c r="N15" s="48">
        <v>1000</v>
      </c>
      <c r="O15" s="48">
        <v>141</v>
      </c>
      <c r="P15" s="48">
        <v>500</v>
      </c>
      <c r="Q15" s="50">
        <f t="shared" si="1"/>
        <v>1991</v>
      </c>
      <c r="R15" s="52">
        <f t="shared" si="2"/>
        <v>1161</v>
      </c>
      <c r="S15" s="48">
        <v>0</v>
      </c>
      <c r="T15" s="48">
        <v>0</v>
      </c>
      <c r="U15" s="48"/>
      <c r="V15" s="48"/>
      <c r="W15" s="50"/>
      <c r="X15" s="50"/>
      <c r="Y15" s="50"/>
      <c r="Z15" s="50">
        <f t="shared" si="3"/>
        <v>0</v>
      </c>
      <c r="AA15" s="52">
        <f t="shared" si="4"/>
        <v>-150</v>
      </c>
      <c r="AB15" s="50"/>
      <c r="AC15" s="50"/>
      <c r="AD15" s="50"/>
      <c r="AE15" s="50"/>
      <c r="AF15" s="50"/>
      <c r="AG15" s="50"/>
      <c r="AH15" s="50"/>
      <c r="AI15" s="48">
        <f>RIS!G11</f>
        <v>35.225999999999999</v>
      </c>
      <c r="AJ15" s="48"/>
      <c r="AK15" s="50"/>
      <c r="AL15" s="50"/>
      <c r="AM15" s="50"/>
      <c r="AN15" s="50">
        <f t="shared" si="5"/>
        <v>0</v>
      </c>
      <c r="AO15" s="52">
        <f t="shared" si="6"/>
        <v>-275</v>
      </c>
      <c r="AP15" s="50"/>
      <c r="AQ15" s="50"/>
      <c r="AR15" s="48"/>
      <c r="AS15" s="48"/>
      <c r="AT15" s="48"/>
      <c r="AU15" s="48">
        <f>RIS!H11</f>
        <v>0</v>
      </c>
      <c r="AV15" s="48"/>
      <c r="AW15" s="50"/>
      <c r="AX15" s="49">
        <f t="shared" si="7"/>
        <v>-90</v>
      </c>
      <c r="AY15" s="50"/>
      <c r="AZ15" s="50"/>
      <c r="BA15" s="54"/>
    </row>
    <row r="16" spans="1:53" ht="24" customHeight="1" x14ac:dyDescent="0.2">
      <c r="A16" s="47">
        <f>+RIS!A14</f>
        <v>42685</v>
      </c>
      <c r="B16" s="48">
        <f>RIS!L13</f>
        <v>535.64800000000002</v>
      </c>
      <c r="C16" s="48">
        <v>106.038</v>
      </c>
      <c r="D16" s="48">
        <v>300</v>
      </c>
      <c r="E16" s="48">
        <v>117</v>
      </c>
      <c r="F16" s="48">
        <v>174</v>
      </c>
      <c r="G16" s="48">
        <f t="shared" si="8"/>
        <v>591</v>
      </c>
      <c r="H16" s="49">
        <f t="shared" si="0"/>
        <v>156</v>
      </c>
      <c r="I16" s="48">
        <v>0</v>
      </c>
      <c r="J16" s="48">
        <v>0</v>
      </c>
      <c r="K16" s="48">
        <f>RIS!M13</f>
        <v>89.231999999999999</v>
      </c>
      <c r="L16" s="48">
        <v>19.433</v>
      </c>
      <c r="M16" s="50">
        <v>350</v>
      </c>
      <c r="N16" s="48">
        <v>1088</v>
      </c>
      <c r="O16" s="48">
        <v>141</v>
      </c>
      <c r="P16" s="48">
        <v>500</v>
      </c>
      <c r="Q16" s="50">
        <f t="shared" si="1"/>
        <v>2079</v>
      </c>
      <c r="R16" s="52">
        <f t="shared" si="2"/>
        <v>1249</v>
      </c>
      <c r="S16" s="48">
        <v>75</v>
      </c>
      <c r="T16" s="48">
        <v>0</v>
      </c>
      <c r="U16" s="48"/>
      <c r="V16" s="48"/>
      <c r="W16" s="50"/>
      <c r="X16" s="50"/>
      <c r="Y16" s="50"/>
      <c r="Z16" s="50">
        <f t="shared" si="3"/>
        <v>0</v>
      </c>
      <c r="AA16" s="52">
        <f t="shared" si="4"/>
        <v>-150</v>
      </c>
      <c r="AB16" s="50"/>
      <c r="AC16" s="50"/>
      <c r="AD16" s="50"/>
      <c r="AE16" s="50"/>
      <c r="AF16" s="50"/>
      <c r="AG16" s="50"/>
      <c r="AH16" s="50"/>
      <c r="AI16" s="48">
        <f>RIS!G12</f>
        <v>56.57</v>
      </c>
      <c r="AJ16" s="48"/>
      <c r="AK16" s="50"/>
      <c r="AL16" s="50"/>
      <c r="AM16" s="50"/>
      <c r="AN16" s="50">
        <f t="shared" si="5"/>
        <v>0</v>
      </c>
      <c r="AO16" s="52">
        <f t="shared" si="6"/>
        <v>-275</v>
      </c>
      <c r="AP16" s="50"/>
      <c r="AQ16" s="50"/>
      <c r="AR16" s="48"/>
      <c r="AS16" s="48"/>
      <c r="AT16" s="48"/>
      <c r="AU16" s="48">
        <f>RIS!H12</f>
        <v>0</v>
      </c>
      <c r="AV16" s="48"/>
      <c r="AW16" s="50"/>
      <c r="AX16" s="49">
        <f t="shared" si="7"/>
        <v>-90</v>
      </c>
      <c r="AY16" s="50"/>
      <c r="AZ16" s="50"/>
    </row>
    <row r="17" spans="1:52" ht="24" customHeight="1" x14ac:dyDescent="0.2">
      <c r="A17" s="47">
        <f>+RIS!A15</f>
        <v>42686</v>
      </c>
      <c r="B17" s="48">
        <f>RIS!L14</f>
        <v>327.67099999999999</v>
      </c>
      <c r="C17" s="48">
        <v>63.673000000000002</v>
      </c>
      <c r="D17" s="48">
        <v>1160</v>
      </c>
      <c r="E17" s="51">
        <v>90</v>
      </c>
      <c r="F17" s="48">
        <v>176</v>
      </c>
      <c r="G17" s="48">
        <f t="shared" si="8"/>
        <v>1426</v>
      </c>
      <c r="H17" s="49">
        <f t="shared" si="0"/>
        <v>991</v>
      </c>
      <c r="I17" s="48">
        <v>900</v>
      </c>
      <c r="J17" s="48">
        <v>0</v>
      </c>
      <c r="K17" s="48">
        <f>RIS!M14</f>
        <v>62.195999999999998</v>
      </c>
      <c r="L17" s="48">
        <v>13.762</v>
      </c>
      <c r="M17" s="50">
        <v>350</v>
      </c>
      <c r="N17" s="48">
        <v>1068</v>
      </c>
      <c r="O17" s="48">
        <v>153</v>
      </c>
      <c r="P17" s="48">
        <v>500</v>
      </c>
      <c r="Q17" s="50">
        <f t="shared" si="1"/>
        <v>2071</v>
      </c>
      <c r="R17" s="52">
        <f t="shared" si="2"/>
        <v>1241</v>
      </c>
      <c r="S17" s="48">
        <v>0</v>
      </c>
      <c r="T17" s="48">
        <v>0</v>
      </c>
      <c r="U17" s="48"/>
      <c r="V17" s="48"/>
      <c r="W17" s="50"/>
      <c r="X17" s="50"/>
      <c r="Y17" s="50"/>
      <c r="Z17" s="50">
        <f t="shared" si="3"/>
        <v>0</v>
      </c>
      <c r="AA17" s="52">
        <f t="shared" si="4"/>
        <v>-150</v>
      </c>
      <c r="AB17" s="50"/>
      <c r="AC17" s="50"/>
      <c r="AD17" s="50"/>
      <c r="AE17" s="50"/>
      <c r="AF17" s="50"/>
      <c r="AG17" s="50"/>
      <c r="AH17" s="50"/>
      <c r="AI17" s="48">
        <f>RIS!G13</f>
        <v>28.155000000000001</v>
      </c>
      <c r="AJ17" s="48"/>
      <c r="AK17" s="50"/>
      <c r="AL17" s="50"/>
      <c r="AM17" s="50"/>
      <c r="AN17" s="50">
        <f t="shared" si="5"/>
        <v>0</v>
      </c>
      <c r="AO17" s="52">
        <f t="shared" si="6"/>
        <v>-275</v>
      </c>
      <c r="AP17" s="50"/>
      <c r="AQ17" s="50"/>
      <c r="AR17" s="48"/>
      <c r="AS17" s="48"/>
      <c r="AT17" s="48"/>
      <c r="AU17" s="48">
        <f>RIS!H13</f>
        <v>0</v>
      </c>
      <c r="AV17" s="48"/>
      <c r="AW17" s="50"/>
      <c r="AX17" s="49">
        <f t="shared" si="7"/>
        <v>-90</v>
      </c>
      <c r="AY17" s="50"/>
      <c r="AZ17" s="50"/>
    </row>
    <row r="18" spans="1:52" ht="24" customHeight="1" x14ac:dyDescent="0.2">
      <c r="A18" s="47">
        <f>+RIS!A16</f>
        <v>42687</v>
      </c>
      <c r="B18" s="48">
        <f>RIS!L15</f>
        <v>119.721</v>
      </c>
      <c r="C18" s="48">
        <v>20.428000000000001</v>
      </c>
      <c r="D18" s="48">
        <v>1060</v>
      </c>
      <c r="E18" s="48">
        <v>123</v>
      </c>
      <c r="F18" s="48">
        <v>180</v>
      </c>
      <c r="G18" s="48">
        <f t="shared" si="8"/>
        <v>1363</v>
      </c>
      <c r="H18" s="49">
        <f t="shared" si="0"/>
        <v>928</v>
      </c>
      <c r="I18" s="48">
        <v>0</v>
      </c>
      <c r="J18" s="48">
        <v>0</v>
      </c>
      <c r="K18" s="48">
        <f>RIS!M15</f>
        <v>0</v>
      </c>
      <c r="L18" s="48">
        <v>0</v>
      </c>
      <c r="M18" s="50">
        <v>350</v>
      </c>
      <c r="N18" s="48">
        <v>1068</v>
      </c>
      <c r="O18" s="48">
        <v>153</v>
      </c>
      <c r="P18" s="48">
        <v>500</v>
      </c>
      <c r="Q18" s="50">
        <f t="shared" si="1"/>
        <v>2071</v>
      </c>
      <c r="R18" s="52">
        <f t="shared" si="2"/>
        <v>1241</v>
      </c>
      <c r="S18" s="48">
        <v>0</v>
      </c>
      <c r="T18" s="48">
        <v>0</v>
      </c>
      <c r="U18" s="48"/>
      <c r="V18" s="48"/>
      <c r="W18" s="50"/>
      <c r="X18" s="50"/>
      <c r="Y18" s="50"/>
      <c r="Z18" s="50">
        <f t="shared" si="3"/>
        <v>0</v>
      </c>
      <c r="AA18" s="52">
        <f t="shared" si="4"/>
        <v>-150</v>
      </c>
      <c r="AB18" s="50"/>
      <c r="AC18" s="50"/>
      <c r="AD18" s="50"/>
      <c r="AE18" s="50"/>
      <c r="AF18" s="50"/>
      <c r="AG18" s="50"/>
      <c r="AH18" s="50"/>
      <c r="AI18" s="48">
        <f>RIS!G14</f>
        <v>26.654</v>
      </c>
      <c r="AJ18" s="48"/>
      <c r="AK18" s="50"/>
      <c r="AL18" s="50"/>
      <c r="AM18" s="50"/>
      <c r="AN18" s="50">
        <f t="shared" si="5"/>
        <v>0</v>
      </c>
      <c r="AO18" s="52">
        <f t="shared" si="6"/>
        <v>-275</v>
      </c>
      <c r="AP18" s="50"/>
      <c r="AQ18" s="50"/>
      <c r="AR18" s="48"/>
      <c r="AS18" s="48"/>
      <c r="AT18" s="48"/>
      <c r="AU18" s="48">
        <f>RIS!H14</f>
        <v>0</v>
      </c>
      <c r="AV18" s="48"/>
      <c r="AW18" s="50"/>
      <c r="AX18" s="49">
        <f t="shared" si="7"/>
        <v>-90</v>
      </c>
      <c r="AY18" s="50"/>
      <c r="AZ18" s="50"/>
    </row>
    <row r="19" spans="1:52" ht="24" customHeight="1" x14ac:dyDescent="0.2">
      <c r="A19" s="47">
        <f>+RIS!A17</f>
        <v>42688</v>
      </c>
      <c r="B19" s="48">
        <f>RIS!L16</f>
        <v>158.94399999999999</v>
      </c>
      <c r="C19" s="48">
        <v>30.238</v>
      </c>
      <c r="D19" s="48">
        <v>1060</v>
      </c>
      <c r="E19" s="48">
        <v>95</v>
      </c>
      <c r="F19" s="48">
        <v>174</v>
      </c>
      <c r="G19" s="48">
        <f t="shared" si="8"/>
        <v>1329</v>
      </c>
      <c r="H19" s="49">
        <f t="shared" si="0"/>
        <v>894</v>
      </c>
      <c r="I19" s="48">
        <v>0</v>
      </c>
      <c r="J19" s="48">
        <v>0</v>
      </c>
      <c r="K19" s="48">
        <f>RIS!M16</f>
        <v>0</v>
      </c>
      <c r="L19" s="48">
        <v>0</v>
      </c>
      <c r="M19" s="50">
        <v>350</v>
      </c>
      <c r="N19" s="48">
        <v>1068</v>
      </c>
      <c r="O19" s="48">
        <v>153</v>
      </c>
      <c r="P19" s="48">
        <v>500</v>
      </c>
      <c r="Q19" s="50">
        <f t="shared" si="1"/>
        <v>2071</v>
      </c>
      <c r="R19" s="52">
        <f t="shared" si="2"/>
        <v>1241</v>
      </c>
      <c r="S19" s="48">
        <v>0</v>
      </c>
      <c r="T19" s="48">
        <v>0</v>
      </c>
      <c r="U19" s="48"/>
      <c r="V19" s="48"/>
      <c r="W19" s="50"/>
      <c r="X19" s="50"/>
      <c r="Y19" s="50"/>
      <c r="Z19" s="50">
        <f t="shared" si="3"/>
        <v>0</v>
      </c>
      <c r="AA19" s="52">
        <f t="shared" si="4"/>
        <v>-150</v>
      </c>
      <c r="AB19" s="50"/>
      <c r="AC19" s="50"/>
      <c r="AD19" s="50"/>
      <c r="AE19" s="50"/>
      <c r="AF19" s="50"/>
      <c r="AG19" s="50"/>
      <c r="AH19" s="50"/>
      <c r="AI19" s="48">
        <f>RIS!G15</f>
        <v>28.963000000000001</v>
      </c>
      <c r="AJ19" s="48"/>
      <c r="AK19" s="50"/>
      <c r="AL19" s="50"/>
      <c r="AM19" s="50"/>
      <c r="AN19" s="50">
        <f t="shared" si="5"/>
        <v>0</v>
      </c>
      <c r="AO19" s="52">
        <f t="shared" si="6"/>
        <v>-275</v>
      </c>
      <c r="AP19" s="50"/>
      <c r="AQ19" s="50"/>
      <c r="AR19" s="48"/>
      <c r="AS19" s="48"/>
      <c r="AT19" s="50"/>
      <c r="AU19" s="48">
        <f>RIS!H15</f>
        <v>0</v>
      </c>
      <c r="AV19" s="48"/>
      <c r="AW19" s="50"/>
      <c r="AX19" s="49">
        <f t="shared" si="7"/>
        <v>-90</v>
      </c>
      <c r="AY19" s="50"/>
      <c r="AZ19" s="50"/>
    </row>
    <row r="20" spans="1:52" ht="24" customHeight="1" x14ac:dyDescent="0.2">
      <c r="A20" s="47">
        <f>+RIS!A18</f>
        <v>42689</v>
      </c>
      <c r="B20" s="48">
        <f>RIS!L17</f>
        <v>263.68</v>
      </c>
      <c r="C20" s="48">
        <v>50.658000000000001</v>
      </c>
      <c r="D20" s="48">
        <v>940</v>
      </c>
      <c r="E20" s="48">
        <v>123</v>
      </c>
      <c r="F20" s="48">
        <v>174</v>
      </c>
      <c r="G20" s="48">
        <f t="shared" si="8"/>
        <v>1237</v>
      </c>
      <c r="H20" s="49">
        <f t="shared" si="0"/>
        <v>802</v>
      </c>
      <c r="I20" s="48">
        <v>0</v>
      </c>
      <c r="J20" s="48">
        <v>0</v>
      </c>
      <c r="K20" s="48">
        <f>RIS!M17</f>
        <v>137.01599999999999</v>
      </c>
      <c r="L20" s="48">
        <v>30.033000000000001</v>
      </c>
      <c r="M20" s="50">
        <v>350</v>
      </c>
      <c r="N20" s="48">
        <v>1068</v>
      </c>
      <c r="O20" s="48">
        <v>122</v>
      </c>
      <c r="P20" s="48">
        <v>500</v>
      </c>
      <c r="Q20" s="50">
        <f t="shared" si="1"/>
        <v>2040</v>
      </c>
      <c r="R20" s="52">
        <f t="shared" si="2"/>
        <v>1210</v>
      </c>
      <c r="S20" s="48">
        <v>0</v>
      </c>
      <c r="T20" s="48">
        <v>0</v>
      </c>
      <c r="U20" s="48"/>
      <c r="V20" s="48"/>
      <c r="W20" s="50"/>
      <c r="X20" s="50"/>
      <c r="Y20" s="50"/>
      <c r="Z20" s="50">
        <f t="shared" si="3"/>
        <v>0</v>
      </c>
      <c r="AA20" s="52">
        <f t="shared" si="4"/>
        <v>-150</v>
      </c>
      <c r="AB20" s="50"/>
      <c r="AC20" s="50"/>
      <c r="AD20" s="50"/>
      <c r="AE20" s="50"/>
      <c r="AF20" s="50"/>
      <c r="AG20" s="50"/>
      <c r="AH20" s="50"/>
      <c r="AI20" s="48">
        <f>RIS!G16</f>
        <v>20.817</v>
      </c>
      <c r="AJ20" s="48"/>
      <c r="AK20" s="50"/>
      <c r="AL20" s="50"/>
      <c r="AM20" s="50"/>
      <c r="AN20" s="50">
        <f t="shared" si="5"/>
        <v>0</v>
      </c>
      <c r="AO20" s="52">
        <f t="shared" si="6"/>
        <v>-275</v>
      </c>
      <c r="AP20" s="50"/>
      <c r="AQ20" s="50"/>
      <c r="AR20" s="48"/>
      <c r="AS20" s="48"/>
      <c r="AT20" s="50"/>
      <c r="AU20" s="48">
        <f>RIS!H16</f>
        <v>0</v>
      </c>
      <c r="AV20" s="48"/>
      <c r="AW20" s="50"/>
      <c r="AX20" s="49">
        <f t="shared" si="7"/>
        <v>-90</v>
      </c>
      <c r="AY20" s="50"/>
      <c r="AZ20" s="50"/>
    </row>
    <row r="21" spans="1:52" ht="24" customHeight="1" x14ac:dyDescent="0.2">
      <c r="A21" s="47">
        <f>+RIS!A19</f>
        <v>42690</v>
      </c>
      <c r="B21" s="48">
        <f>RIS!L18</f>
        <v>295.45600000000002</v>
      </c>
      <c r="C21" s="48">
        <v>52.695</v>
      </c>
      <c r="D21" s="48">
        <v>920</v>
      </c>
      <c r="E21" s="48">
        <v>98</v>
      </c>
      <c r="F21" s="48">
        <v>162</v>
      </c>
      <c r="G21" s="48">
        <f t="shared" si="8"/>
        <v>1180</v>
      </c>
      <c r="H21" s="49">
        <f t="shared" si="0"/>
        <v>745</v>
      </c>
      <c r="I21" s="48">
        <v>0</v>
      </c>
      <c r="J21" s="48">
        <v>0</v>
      </c>
      <c r="K21" s="48">
        <f>RIS!M18</f>
        <v>115.616</v>
      </c>
      <c r="L21" s="48">
        <v>25.277999999999999</v>
      </c>
      <c r="M21" s="50">
        <v>350</v>
      </c>
      <c r="N21" s="48">
        <v>1200</v>
      </c>
      <c r="O21" s="48">
        <v>160</v>
      </c>
      <c r="P21" s="48">
        <v>500</v>
      </c>
      <c r="Q21" s="50">
        <f t="shared" si="1"/>
        <v>2210</v>
      </c>
      <c r="R21" s="52">
        <f t="shared" si="2"/>
        <v>1380</v>
      </c>
      <c r="S21" s="48">
        <v>175</v>
      </c>
      <c r="T21" s="48">
        <v>0</v>
      </c>
      <c r="U21" s="48"/>
      <c r="V21" s="48"/>
      <c r="W21" s="50"/>
      <c r="X21" s="50"/>
      <c r="Y21" s="50"/>
      <c r="Z21" s="50">
        <f t="shared" si="3"/>
        <v>0</v>
      </c>
      <c r="AA21" s="52">
        <f t="shared" si="4"/>
        <v>-150</v>
      </c>
      <c r="AB21" s="50"/>
      <c r="AC21" s="50"/>
      <c r="AD21" s="50"/>
      <c r="AE21" s="50"/>
      <c r="AF21" s="50"/>
      <c r="AG21" s="50"/>
      <c r="AH21" s="50"/>
      <c r="AI21" s="48">
        <f>RIS!G17</f>
        <v>24.382999999999999</v>
      </c>
      <c r="AJ21" s="48"/>
      <c r="AK21" s="50"/>
      <c r="AL21" s="50"/>
      <c r="AM21" s="50"/>
      <c r="AN21" s="50">
        <f t="shared" si="5"/>
        <v>0</v>
      </c>
      <c r="AO21" s="52">
        <f>AN21-$AE$6</f>
        <v>-5</v>
      </c>
      <c r="AP21" s="50"/>
      <c r="AQ21" s="50"/>
      <c r="AR21" s="48"/>
      <c r="AS21" s="48"/>
      <c r="AT21" s="50"/>
      <c r="AU21" s="48">
        <f>RIS!H17</f>
        <v>0</v>
      </c>
      <c r="AV21" s="48"/>
      <c r="AW21" s="50"/>
      <c r="AX21" s="49">
        <f t="shared" si="7"/>
        <v>-90</v>
      </c>
      <c r="AY21" s="50"/>
      <c r="AZ21" s="50"/>
    </row>
    <row r="22" spans="1:52" ht="24" customHeight="1" x14ac:dyDescent="0.2">
      <c r="A22" s="47">
        <f>+RIS!A20</f>
        <v>42691</v>
      </c>
      <c r="B22" s="48">
        <f>RIS!L19</f>
        <v>233.6</v>
      </c>
      <c r="C22" s="48">
        <v>45.238999999999997</v>
      </c>
      <c r="D22" s="48">
        <v>760</v>
      </c>
      <c r="E22" s="48">
        <v>122</v>
      </c>
      <c r="F22" s="48">
        <v>174</v>
      </c>
      <c r="G22" s="48">
        <f t="shared" si="8"/>
        <v>1056</v>
      </c>
      <c r="H22" s="49">
        <f t="shared" ref="H22:H37" si="9">G22-$G$6</f>
        <v>621</v>
      </c>
      <c r="I22" s="48">
        <v>0</v>
      </c>
      <c r="J22" s="48">
        <v>0</v>
      </c>
      <c r="K22" s="48">
        <f>RIS!M19</f>
        <v>114.29600000000001</v>
      </c>
      <c r="L22" s="48">
        <v>25.158999999999999</v>
      </c>
      <c r="M22" s="50">
        <v>350</v>
      </c>
      <c r="N22" s="48">
        <v>1300</v>
      </c>
      <c r="O22" s="48">
        <v>136</v>
      </c>
      <c r="P22" s="48">
        <v>500</v>
      </c>
      <c r="Q22" s="50">
        <f t="shared" si="1"/>
        <v>2286</v>
      </c>
      <c r="R22" s="52">
        <f t="shared" si="2"/>
        <v>1456</v>
      </c>
      <c r="S22" s="48">
        <v>100</v>
      </c>
      <c r="T22" s="48">
        <v>0</v>
      </c>
      <c r="U22" s="48"/>
      <c r="V22" s="48"/>
      <c r="W22" s="50"/>
      <c r="X22" s="50"/>
      <c r="Y22" s="50"/>
      <c r="Z22" s="50">
        <f t="shared" si="3"/>
        <v>0</v>
      </c>
      <c r="AA22" s="52">
        <f t="shared" si="4"/>
        <v>-150</v>
      </c>
      <c r="AB22" s="50"/>
      <c r="AC22" s="50"/>
      <c r="AD22" s="50"/>
      <c r="AE22" s="50"/>
      <c r="AF22" s="50"/>
      <c r="AG22" s="50"/>
      <c r="AH22" s="50"/>
      <c r="AI22" s="48">
        <f>RIS!G18</f>
        <v>21.846</v>
      </c>
      <c r="AJ22" s="48"/>
      <c r="AK22" s="48"/>
      <c r="AL22" s="50"/>
      <c r="AM22" s="50"/>
      <c r="AN22" s="50">
        <f t="shared" si="5"/>
        <v>0</v>
      </c>
      <c r="AO22" s="52">
        <f t="shared" ref="AO22:AO37" si="10">AN22-$AN$6</f>
        <v>-275</v>
      </c>
      <c r="AP22" s="50"/>
      <c r="AQ22" s="50"/>
      <c r="AR22" s="48"/>
      <c r="AS22" s="48"/>
      <c r="AT22" s="50"/>
      <c r="AU22" s="48">
        <f>RIS!H18</f>
        <v>0</v>
      </c>
      <c r="AV22" s="48"/>
      <c r="AW22" s="50"/>
      <c r="AX22" s="49">
        <f t="shared" si="7"/>
        <v>-90</v>
      </c>
      <c r="AY22" s="50"/>
      <c r="AZ22" s="50"/>
    </row>
    <row r="23" spans="1:52" ht="24" customHeight="1" x14ac:dyDescent="0.2">
      <c r="A23" s="47">
        <f>+RIS!A21</f>
        <v>42692</v>
      </c>
      <c r="B23" s="48">
        <f>RIS!L20</f>
        <v>375.29599999999999</v>
      </c>
      <c r="C23" s="48">
        <v>72.936000000000007</v>
      </c>
      <c r="D23" s="48">
        <v>660</v>
      </c>
      <c r="E23" s="48">
        <v>116</v>
      </c>
      <c r="F23" s="48">
        <v>174</v>
      </c>
      <c r="G23" s="48">
        <f>+SUM(D23:F23)</f>
        <v>950</v>
      </c>
      <c r="H23" s="49">
        <f t="shared" si="9"/>
        <v>515</v>
      </c>
      <c r="I23" s="48">
        <v>0</v>
      </c>
      <c r="J23" s="48">
        <v>0</v>
      </c>
      <c r="K23" s="48">
        <f>RIS!M20</f>
        <v>84.88</v>
      </c>
      <c r="L23" s="48">
        <v>18.545999999999999</v>
      </c>
      <c r="M23" s="50">
        <v>350</v>
      </c>
      <c r="N23" s="48">
        <v>1490</v>
      </c>
      <c r="O23" s="48">
        <v>160</v>
      </c>
      <c r="P23" s="48">
        <v>500</v>
      </c>
      <c r="Q23" s="50">
        <f t="shared" si="1"/>
        <v>2500</v>
      </c>
      <c r="R23" s="52">
        <f t="shared" si="2"/>
        <v>1670</v>
      </c>
      <c r="S23" s="48">
        <v>125</v>
      </c>
      <c r="T23" s="48">
        <v>0</v>
      </c>
      <c r="U23" s="48"/>
      <c r="V23" s="48"/>
      <c r="W23" s="50"/>
      <c r="X23" s="50"/>
      <c r="Y23" s="50"/>
      <c r="Z23" s="50">
        <f t="shared" si="3"/>
        <v>0</v>
      </c>
      <c r="AA23" s="52">
        <f t="shared" ref="AA23:AA37" si="11">Z23-$Z$6</f>
        <v>-150</v>
      </c>
      <c r="AB23" s="50"/>
      <c r="AC23" s="50"/>
      <c r="AD23" s="50"/>
      <c r="AE23" s="50"/>
      <c r="AF23" s="50"/>
      <c r="AG23" s="50"/>
      <c r="AH23" s="50"/>
      <c r="AI23" s="48">
        <f>RIS!G19</f>
        <v>25.265000000000001</v>
      </c>
      <c r="AJ23" s="48"/>
      <c r="AK23" s="48"/>
      <c r="AL23" s="50"/>
      <c r="AM23" s="48"/>
      <c r="AN23" s="50">
        <f t="shared" si="5"/>
        <v>0</v>
      </c>
      <c r="AO23" s="52">
        <f t="shared" si="10"/>
        <v>-275</v>
      </c>
      <c r="AP23" s="50"/>
      <c r="AQ23" s="50"/>
      <c r="AR23" s="48"/>
      <c r="AS23" s="48"/>
      <c r="AT23" s="50"/>
      <c r="AU23" s="48">
        <f>RIS!H19</f>
        <v>0</v>
      </c>
      <c r="AV23" s="48"/>
      <c r="AW23" s="50"/>
      <c r="AX23" s="49">
        <f t="shared" si="7"/>
        <v>-90</v>
      </c>
      <c r="AY23" s="50"/>
      <c r="AZ23" s="50"/>
    </row>
    <row r="24" spans="1:52" ht="24" customHeight="1" x14ac:dyDescent="0.2">
      <c r="A24" s="47">
        <f>+RIS!A22</f>
        <v>42693</v>
      </c>
      <c r="B24" s="48">
        <f>RIS!L21</f>
        <v>368</v>
      </c>
      <c r="C24" s="48">
        <v>72.561999999999998</v>
      </c>
      <c r="D24" s="48">
        <v>1520</v>
      </c>
      <c r="E24" s="48">
        <v>54</v>
      </c>
      <c r="F24" s="48">
        <v>176</v>
      </c>
      <c r="G24" s="48">
        <f t="shared" si="8"/>
        <v>1750</v>
      </c>
      <c r="H24" s="49">
        <f t="shared" si="9"/>
        <v>1315</v>
      </c>
      <c r="I24" s="48">
        <v>1200</v>
      </c>
      <c r="J24" s="48">
        <v>0</v>
      </c>
      <c r="K24" s="48">
        <f>RIS!M21</f>
        <v>80.8</v>
      </c>
      <c r="L24" s="48">
        <v>17.798999999999999</v>
      </c>
      <c r="M24" s="50">
        <v>350</v>
      </c>
      <c r="N24" s="48">
        <v>1550</v>
      </c>
      <c r="O24" s="48">
        <v>143</v>
      </c>
      <c r="P24" s="48">
        <v>500</v>
      </c>
      <c r="Q24" s="50">
        <f t="shared" si="1"/>
        <v>2543</v>
      </c>
      <c r="R24" s="52">
        <f t="shared" si="2"/>
        <v>1713</v>
      </c>
      <c r="S24" s="48">
        <v>75</v>
      </c>
      <c r="T24" s="48">
        <v>0</v>
      </c>
      <c r="U24" s="48"/>
      <c r="V24" s="48"/>
      <c r="W24" s="50"/>
      <c r="X24" s="50"/>
      <c r="Y24" s="50"/>
      <c r="Z24" s="50">
        <f t="shared" si="3"/>
        <v>0</v>
      </c>
      <c r="AA24" s="52">
        <f t="shared" si="11"/>
        <v>-150</v>
      </c>
      <c r="AB24" s="50"/>
      <c r="AC24" s="50"/>
      <c r="AD24" s="50"/>
      <c r="AE24" s="50"/>
      <c r="AF24" s="50"/>
      <c r="AG24" s="50"/>
      <c r="AH24" s="50"/>
      <c r="AI24" s="48">
        <f>RIS!G20</f>
        <v>29.337</v>
      </c>
      <c r="AJ24" s="48"/>
      <c r="AK24" s="48"/>
      <c r="AL24" s="50"/>
      <c r="AM24" s="48"/>
      <c r="AN24" s="50">
        <f t="shared" si="5"/>
        <v>0</v>
      </c>
      <c r="AO24" s="52">
        <f t="shared" si="10"/>
        <v>-275</v>
      </c>
      <c r="AP24" s="50"/>
      <c r="AQ24" s="50"/>
      <c r="AR24" s="48"/>
      <c r="AS24" s="48"/>
      <c r="AT24" s="50"/>
      <c r="AU24" s="48">
        <f>RIS!H20</f>
        <v>0</v>
      </c>
      <c r="AV24" s="48"/>
      <c r="AW24" s="50"/>
      <c r="AX24" s="49">
        <f t="shared" si="7"/>
        <v>-90</v>
      </c>
      <c r="AY24" s="50"/>
      <c r="AZ24" s="50"/>
    </row>
    <row r="25" spans="1:52" ht="24" customHeight="1" x14ac:dyDescent="0.2">
      <c r="A25" s="47">
        <f>+RIS!A23</f>
        <v>42694</v>
      </c>
      <c r="B25" s="48">
        <f>RIS!L22</f>
        <v>396.48</v>
      </c>
      <c r="C25" s="48">
        <v>78.483999999999995</v>
      </c>
      <c r="D25" s="48">
        <v>1300</v>
      </c>
      <c r="E25" s="48">
        <v>111</v>
      </c>
      <c r="F25" s="48">
        <v>174</v>
      </c>
      <c r="G25" s="48">
        <f t="shared" si="8"/>
        <v>1585</v>
      </c>
      <c r="H25" s="49">
        <f t="shared" si="9"/>
        <v>1150</v>
      </c>
      <c r="I25" s="48">
        <v>0</v>
      </c>
      <c r="J25" s="48">
        <v>0</v>
      </c>
      <c r="K25" s="48">
        <f>RIS!M22</f>
        <v>24.352</v>
      </c>
      <c r="L25" s="48">
        <v>5.4059999999999997</v>
      </c>
      <c r="M25" s="50">
        <v>350</v>
      </c>
      <c r="N25" s="48">
        <v>1550</v>
      </c>
      <c r="O25" s="48">
        <v>138</v>
      </c>
      <c r="P25" s="48">
        <v>500</v>
      </c>
      <c r="Q25" s="50">
        <f t="shared" si="1"/>
        <v>2538</v>
      </c>
      <c r="R25" s="52">
        <f t="shared" si="2"/>
        <v>1708</v>
      </c>
      <c r="S25" s="48">
        <v>0</v>
      </c>
      <c r="T25" s="48">
        <v>0</v>
      </c>
      <c r="U25" s="48"/>
      <c r="V25" s="48"/>
      <c r="W25" s="50"/>
      <c r="X25" s="50"/>
      <c r="Y25" s="50"/>
      <c r="Z25" s="50">
        <f t="shared" si="3"/>
        <v>0</v>
      </c>
      <c r="AA25" s="52">
        <f t="shared" si="11"/>
        <v>-150</v>
      </c>
      <c r="AB25" s="50"/>
      <c r="AC25" s="50"/>
      <c r="AD25" s="50"/>
      <c r="AE25" s="50"/>
      <c r="AF25" s="50"/>
      <c r="AG25" s="50"/>
      <c r="AH25" s="50"/>
      <c r="AI25" s="48">
        <f>RIS!G21</f>
        <v>23.305</v>
      </c>
      <c r="AJ25" s="48"/>
      <c r="AK25" s="48"/>
      <c r="AL25" s="48"/>
      <c r="AM25" s="48"/>
      <c r="AN25" s="50">
        <f t="shared" si="5"/>
        <v>0</v>
      </c>
      <c r="AO25" s="52">
        <f t="shared" si="10"/>
        <v>-275</v>
      </c>
      <c r="AP25" s="50"/>
      <c r="AQ25" s="50"/>
      <c r="AR25" s="48"/>
      <c r="AS25" s="48"/>
      <c r="AT25" s="50"/>
      <c r="AU25" s="48">
        <f>RIS!H21</f>
        <v>0</v>
      </c>
      <c r="AV25" s="48"/>
      <c r="AW25" s="50"/>
      <c r="AX25" s="49">
        <f t="shared" si="7"/>
        <v>-90</v>
      </c>
      <c r="AY25" s="50"/>
      <c r="AZ25" s="50"/>
    </row>
    <row r="26" spans="1:52" ht="24" customHeight="1" x14ac:dyDescent="0.2">
      <c r="A26" s="47">
        <f>+RIS!A24</f>
        <v>42695</v>
      </c>
      <c r="B26" s="48">
        <f>RIS!L23</f>
        <v>543.16499999999996</v>
      </c>
      <c r="C26" s="48">
        <v>112.01600000000001</v>
      </c>
      <c r="D26" s="48">
        <v>1120</v>
      </c>
      <c r="E26" s="48">
        <v>113</v>
      </c>
      <c r="F26" s="48">
        <v>172</v>
      </c>
      <c r="G26" s="48">
        <f t="shared" si="8"/>
        <v>1405</v>
      </c>
      <c r="H26" s="49">
        <f t="shared" si="9"/>
        <v>970</v>
      </c>
      <c r="I26" s="48">
        <v>0</v>
      </c>
      <c r="J26" s="48">
        <v>0</v>
      </c>
      <c r="K26" s="48">
        <f>RIS!M23</f>
        <v>5.016</v>
      </c>
      <c r="L26" s="48">
        <v>0</v>
      </c>
      <c r="M26" s="50">
        <v>350</v>
      </c>
      <c r="N26" s="48">
        <v>1550</v>
      </c>
      <c r="O26" s="48">
        <v>138</v>
      </c>
      <c r="P26" s="48">
        <v>500</v>
      </c>
      <c r="Q26" s="50">
        <f t="shared" si="1"/>
        <v>2538</v>
      </c>
      <c r="R26" s="52">
        <f t="shared" si="2"/>
        <v>1708</v>
      </c>
      <c r="S26" s="48">
        <v>0</v>
      </c>
      <c r="T26" s="48">
        <v>0</v>
      </c>
      <c r="U26" s="48"/>
      <c r="V26" s="48"/>
      <c r="W26" s="50"/>
      <c r="X26" s="50"/>
      <c r="Y26" s="50"/>
      <c r="Z26" s="50">
        <f t="shared" ref="Z26:Z31" si="12">SUM(W26:Y26)</f>
        <v>0</v>
      </c>
      <c r="AA26" s="52">
        <f t="shared" si="11"/>
        <v>-150</v>
      </c>
      <c r="AB26" s="50"/>
      <c r="AC26" s="50"/>
      <c r="AD26" s="50"/>
      <c r="AE26" s="50"/>
      <c r="AF26" s="50"/>
      <c r="AG26" s="50"/>
      <c r="AH26" s="50"/>
      <c r="AI26" s="48">
        <f>RIS!G22</f>
        <v>21.699000000000002</v>
      </c>
      <c r="AJ26" s="48"/>
      <c r="AK26" s="48"/>
      <c r="AL26" s="48"/>
      <c r="AM26" s="48"/>
      <c r="AN26" s="50">
        <f t="shared" si="5"/>
        <v>0</v>
      </c>
      <c r="AO26" s="52">
        <f t="shared" si="10"/>
        <v>-275</v>
      </c>
      <c r="AP26" s="50"/>
      <c r="AQ26" s="50"/>
      <c r="AR26" s="48"/>
      <c r="AS26" s="48"/>
      <c r="AT26" s="50"/>
      <c r="AU26" s="48">
        <f>RIS!H22</f>
        <v>0</v>
      </c>
      <c r="AV26" s="48"/>
      <c r="AW26" s="50"/>
      <c r="AX26" s="49">
        <f t="shared" ref="AX26:AX32" si="13">AW26+AT26+AS26-$AT$6-$AS$6</f>
        <v>-90</v>
      </c>
      <c r="AY26" s="50"/>
      <c r="AZ26" s="50"/>
    </row>
    <row r="27" spans="1:52" ht="24" customHeight="1" x14ac:dyDescent="0.2">
      <c r="A27" s="47">
        <f>+RIS!A25</f>
        <v>42696</v>
      </c>
      <c r="B27" s="48">
        <f>RIS!L24</f>
        <v>425.51499999999999</v>
      </c>
      <c r="C27" s="48">
        <v>87.74</v>
      </c>
      <c r="D27" s="48">
        <v>1060</v>
      </c>
      <c r="E27" s="48">
        <v>96</v>
      </c>
      <c r="F27" s="48">
        <v>174</v>
      </c>
      <c r="G27" s="48">
        <f t="shared" si="8"/>
        <v>1330</v>
      </c>
      <c r="H27" s="49">
        <f t="shared" si="9"/>
        <v>895</v>
      </c>
      <c r="I27" s="48">
        <v>0</v>
      </c>
      <c r="J27" s="48">
        <v>0</v>
      </c>
      <c r="K27" s="48">
        <f>RIS!M24</f>
        <v>0</v>
      </c>
      <c r="L27" s="48">
        <v>0</v>
      </c>
      <c r="M27" s="50">
        <v>350</v>
      </c>
      <c r="N27" s="48">
        <v>1550</v>
      </c>
      <c r="O27" s="48">
        <v>138</v>
      </c>
      <c r="P27" s="48">
        <v>500</v>
      </c>
      <c r="Q27" s="50">
        <f t="shared" si="1"/>
        <v>2538</v>
      </c>
      <c r="R27" s="52">
        <f t="shared" si="2"/>
        <v>1708</v>
      </c>
      <c r="S27" s="48">
        <v>0</v>
      </c>
      <c r="T27" s="48">
        <v>0</v>
      </c>
      <c r="U27" s="48"/>
      <c r="V27" s="48"/>
      <c r="W27" s="50"/>
      <c r="X27" s="50"/>
      <c r="Y27" s="50"/>
      <c r="Z27" s="50">
        <f t="shared" si="12"/>
        <v>0</v>
      </c>
      <c r="AA27" s="52">
        <f t="shared" si="11"/>
        <v>-150</v>
      </c>
      <c r="AB27" s="50"/>
      <c r="AC27" s="50"/>
      <c r="AD27" s="50"/>
      <c r="AE27" s="50"/>
      <c r="AF27" s="50"/>
      <c r="AG27" s="50"/>
      <c r="AH27" s="50"/>
      <c r="AI27" s="48">
        <f>RIS!G23</f>
        <v>19.666</v>
      </c>
      <c r="AJ27" s="48"/>
      <c r="AK27" s="48"/>
      <c r="AL27" s="48"/>
      <c r="AM27" s="48"/>
      <c r="AN27" s="50">
        <f t="shared" si="5"/>
        <v>0</v>
      </c>
      <c r="AO27" s="52">
        <f t="shared" si="10"/>
        <v>-275</v>
      </c>
      <c r="AP27" s="50"/>
      <c r="AQ27" s="50"/>
      <c r="AR27" s="48"/>
      <c r="AS27" s="48"/>
      <c r="AT27" s="50"/>
      <c r="AU27" s="48">
        <f>RIS!H23</f>
        <v>0</v>
      </c>
      <c r="AV27" s="48"/>
      <c r="AW27" s="50"/>
      <c r="AX27" s="49">
        <f t="shared" si="13"/>
        <v>-90</v>
      </c>
      <c r="AY27" s="50"/>
      <c r="AZ27" s="50"/>
    </row>
    <row r="28" spans="1:52" ht="24" customHeight="1" x14ac:dyDescent="0.2">
      <c r="A28" s="47">
        <f>+RIS!A26</f>
        <v>42697</v>
      </c>
      <c r="B28" s="48">
        <f>RIS!L25</f>
        <v>635.27499999999998</v>
      </c>
      <c r="C28" s="48">
        <v>131.62700000000001</v>
      </c>
      <c r="D28" s="48">
        <v>800</v>
      </c>
      <c r="E28" s="48">
        <v>128</v>
      </c>
      <c r="F28" s="48">
        <v>174</v>
      </c>
      <c r="G28" s="48">
        <f t="shared" si="8"/>
        <v>1102</v>
      </c>
      <c r="H28" s="49">
        <f t="shared" si="9"/>
        <v>667</v>
      </c>
      <c r="I28" s="48">
        <v>0</v>
      </c>
      <c r="J28" s="48">
        <v>0</v>
      </c>
      <c r="K28" s="48">
        <f>RIS!M25</f>
        <v>184.464</v>
      </c>
      <c r="L28" s="48">
        <v>40.515000000000001</v>
      </c>
      <c r="M28" s="53">
        <v>350</v>
      </c>
      <c r="N28" s="48">
        <v>1489</v>
      </c>
      <c r="O28" s="48">
        <v>160</v>
      </c>
      <c r="P28" s="48">
        <v>500</v>
      </c>
      <c r="Q28" s="50">
        <f t="shared" si="1"/>
        <v>2499</v>
      </c>
      <c r="R28" s="52">
        <f t="shared" si="2"/>
        <v>1669</v>
      </c>
      <c r="S28" s="48">
        <v>0</v>
      </c>
      <c r="T28" s="48">
        <v>0</v>
      </c>
      <c r="U28" s="48"/>
      <c r="V28" s="48"/>
      <c r="W28" s="50"/>
      <c r="X28" s="50"/>
      <c r="Y28" s="50"/>
      <c r="Z28" s="50">
        <f t="shared" si="12"/>
        <v>0</v>
      </c>
      <c r="AA28" s="52">
        <f t="shared" si="11"/>
        <v>-150</v>
      </c>
      <c r="AB28" s="50"/>
      <c r="AC28" s="50"/>
      <c r="AD28" s="50"/>
      <c r="AE28" s="50"/>
      <c r="AF28" s="50"/>
      <c r="AG28" s="50"/>
      <c r="AH28" s="50"/>
      <c r="AI28" s="48">
        <f>RIS!G24</f>
        <v>21.277000000000001</v>
      </c>
      <c r="AJ28" s="48"/>
      <c r="AK28" s="48"/>
      <c r="AL28" s="48"/>
      <c r="AM28" s="48"/>
      <c r="AN28" s="50">
        <f t="shared" si="5"/>
        <v>0</v>
      </c>
      <c r="AO28" s="52">
        <f t="shared" si="10"/>
        <v>-275</v>
      </c>
      <c r="AP28" s="50"/>
      <c r="AQ28" s="50"/>
      <c r="AR28" s="48"/>
      <c r="AS28" s="48"/>
      <c r="AT28" s="50"/>
      <c r="AU28" s="48">
        <f>RIS!H24</f>
        <v>0</v>
      </c>
      <c r="AV28" s="48"/>
      <c r="AW28" s="50"/>
      <c r="AX28" s="49">
        <f t="shared" si="13"/>
        <v>-90</v>
      </c>
      <c r="AY28" s="50"/>
      <c r="AZ28" s="50"/>
    </row>
    <row r="29" spans="1:52" ht="24" customHeight="1" x14ac:dyDescent="0.2">
      <c r="A29" s="47">
        <f>+RIS!A27</f>
        <v>42698</v>
      </c>
      <c r="B29" s="48">
        <f>RIS!L26</f>
        <v>472.20499999999998</v>
      </c>
      <c r="C29" s="48">
        <v>97.221000000000004</v>
      </c>
      <c r="D29" s="48">
        <v>680</v>
      </c>
      <c r="E29" s="48">
        <v>95</v>
      </c>
      <c r="F29" s="48">
        <v>170</v>
      </c>
      <c r="G29" s="48">
        <f t="shared" si="8"/>
        <v>945</v>
      </c>
      <c r="H29" s="49">
        <f t="shared" si="9"/>
        <v>510</v>
      </c>
      <c r="I29" s="48">
        <v>0</v>
      </c>
      <c r="J29" s="48">
        <v>0</v>
      </c>
      <c r="K29" s="48">
        <f>RIS!M26</f>
        <v>67.808000000000007</v>
      </c>
      <c r="L29" s="48">
        <v>14.984999999999999</v>
      </c>
      <c r="M29" s="53">
        <v>350</v>
      </c>
      <c r="N29" s="48">
        <v>1558</v>
      </c>
      <c r="O29" s="48">
        <v>143</v>
      </c>
      <c r="P29" s="48">
        <v>500</v>
      </c>
      <c r="Q29" s="50">
        <f t="shared" si="1"/>
        <v>2551</v>
      </c>
      <c r="R29" s="55">
        <f t="shared" si="2"/>
        <v>1721</v>
      </c>
      <c r="S29" s="48">
        <v>50</v>
      </c>
      <c r="T29" s="48">
        <v>0</v>
      </c>
      <c r="U29" s="48"/>
      <c r="V29" s="48"/>
      <c r="W29" s="50"/>
      <c r="X29" s="50"/>
      <c r="Y29" s="50"/>
      <c r="Z29" s="50">
        <f t="shared" si="12"/>
        <v>0</v>
      </c>
      <c r="AA29" s="52">
        <f t="shared" si="11"/>
        <v>-150</v>
      </c>
      <c r="AB29" s="50"/>
      <c r="AC29" s="50"/>
      <c r="AD29" s="50"/>
      <c r="AE29" s="50"/>
      <c r="AF29" s="50"/>
      <c r="AG29" s="50"/>
      <c r="AH29" s="50"/>
      <c r="AI29" s="48">
        <f>RIS!G25</f>
        <v>23.757999999999999</v>
      </c>
      <c r="AJ29" s="48"/>
      <c r="AK29" s="48"/>
      <c r="AL29" s="48"/>
      <c r="AM29" s="48"/>
      <c r="AN29" s="48">
        <f t="shared" si="5"/>
        <v>0</v>
      </c>
      <c r="AO29" s="52">
        <f t="shared" si="10"/>
        <v>-275</v>
      </c>
      <c r="AP29" s="50"/>
      <c r="AQ29" s="50"/>
      <c r="AR29" s="48"/>
      <c r="AS29" s="48"/>
      <c r="AT29" s="50"/>
      <c r="AU29" s="48">
        <f>RIS!H25</f>
        <v>0</v>
      </c>
      <c r="AV29" s="48"/>
      <c r="AW29" s="50"/>
      <c r="AX29" s="49">
        <f t="shared" si="13"/>
        <v>-90</v>
      </c>
      <c r="AY29" s="50"/>
      <c r="AZ29" s="50"/>
    </row>
    <row r="30" spans="1:52" ht="24" customHeight="1" x14ac:dyDescent="0.2">
      <c r="A30" s="47">
        <f>+RIS!A28</f>
        <v>42699</v>
      </c>
      <c r="B30" s="48">
        <f>RIS!L27</f>
        <v>977.56799999999998</v>
      </c>
      <c r="C30" s="48">
        <v>201.73599999999999</v>
      </c>
      <c r="D30" s="48">
        <v>340</v>
      </c>
      <c r="E30" s="48">
        <v>108</v>
      </c>
      <c r="F30" s="48">
        <v>166</v>
      </c>
      <c r="G30" s="48">
        <f t="shared" si="8"/>
        <v>614</v>
      </c>
      <c r="H30" s="49">
        <f t="shared" si="9"/>
        <v>179</v>
      </c>
      <c r="I30" s="48">
        <v>0</v>
      </c>
      <c r="J30" s="48">
        <v>0</v>
      </c>
      <c r="K30" s="48">
        <f>RIS!M27</f>
        <v>241.28800000000001</v>
      </c>
      <c r="L30" s="48">
        <v>33.029000000000003</v>
      </c>
      <c r="M30" s="53">
        <v>350</v>
      </c>
      <c r="N30" s="48">
        <v>1490</v>
      </c>
      <c r="O30" s="48">
        <v>156</v>
      </c>
      <c r="P30" s="48">
        <v>500</v>
      </c>
      <c r="Q30" s="50">
        <f t="shared" si="1"/>
        <v>2496</v>
      </c>
      <c r="R30" s="52">
        <f t="shared" si="2"/>
        <v>1666</v>
      </c>
      <c r="S30" s="48">
        <v>0</v>
      </c>
      <c r="T30" s="48">
        <v>0</v>
      </c>
      <c r="U30" s="48"/>
      <c r="V30" s="48"/>
      <c r="W30" s="50"/>
      <c r="X30" s="50"/>
      <c r="Y30" s="50"/>
      <c r="Z30" s="50">
        <f t="shared" si="12"/>
        <v>0</v>
      </c>
      <c r="AA30" s="52">
        <f t="shared" si="11"/>
        <v>-150</v>
      </c>
      <c r="AB30" s="50"/>
      <c r="AC30" s="50"/>
      <c r="AD30" s="50"/>
      <c r="AE30" s="50"/>
      <c r="AF30" s="50"/>
      <c r="AG30" s="50"/>
      <c r="AH30" s="50"/>
      <c r="AI30" s="48">
        <f>RIS!G26</f>
        <v>22.385999999999999</v>
      </c>
      <c r="AJ30" s="48"/>
      <c r="AK30" s="48"/>
      <c r="AL30" s="48"/>
      <c r="AM30" s="48"/>
      <c r="AN30" s="48">
        <f t="shared" si="5"/>
        <v>0</v>
      </c>
      <c r="AO30" s="52">
        <f t="shared" si="10"/>
        <v>-275</v>
      </c>
      <c r="AP30" s="50"/>
      <c r="AQ30" s="50"/>
      <c r="AR30" s="48"/>
      <c r="AS30" s="48"/>
      <c r="AT30" s="50"/>
      <c r="AU30" s="48">
        <f>RIS!H26</f>
        <v>0</v>
      </c>
      <c r="AV30" s="48"/>
      <c r="AW30" s="48"/>
      <c r="AX30" s="49">
        <f t="shared" si="13"/>
        <v>-90</v>
      </c>
      <c r="AY30" s="50"/>
      <c r="AZ30" s="50"/>
    </row>
    <row r="31" spans="1:52" ht="24" customHeight="1" x14ac:dyDescent="0.2">
      <c r="A31" s="47">
        <f>+RIS!A29</f>
        <v>42700</v>
      </c>
      <c r="B31" s="48">
        <f>RIS!L28</f>
        <v>1024.6079999999999</v>
      </c>
      <c r="C31" s="48">
        <v>211.571</v>
      </c>
      <c r="D31" s="48">
        <v>1100</v>
      </c>
      <c r="E31" s="48">
        <v>29</v>
      </c>
      <c r="F31" s="48">
        <v>176</v>
      </c>
      <c r="G31" s="48">
        <f t="shared" si="8"/>
        <v>1305</v>
      </c>
      <c r="H31" s="49">
        <f t="shared" si="9"/>
        <v>870</v>
      </c>
      <c r="I31" s="48">
        <v>900</v>
      </c>
      <c r="J31" s="48">
        <v>0</v>
      </c>
      <c r="K31" s="48">
        <f>RIS!M28</f>
        <v>536.28</v>
      </c>
      <c r="L31" s="48">
        <v>95.209000000000003</v>
      </c>
      <c r="M31" s="53">
        <v>350</v>
      </c>
      <c r="N31" s="48">
        <v>1320</v>
      </c>
      <c r="O31" s="48">
        <v>166</v>
      </c>
      <c r="P31" s="48">
        <v>500</v>
      </c>
      <c r="Q31" s="50">
        <f t="shared" si="1"/>
        <v>2336</v>
      </c>
      <c r="R31" s="52">
        <f t="shared" si="2"/>
        <v>1506</v>
      </c>
      <c r="S31" s="48">
        <v>0</v>
      </c>
      <c r="T31" s="48">
        <v>0</v>
      </c>
      <c r="U31" s="48"/>
      <c r="V31" s="48"/>
      <c r="W31" s="50"/>
      <c r="X31" s="50"/>
      <c r="Y31" s="50"/>
      <c r="Z31" s="50">
        <f t="shared" si="12"/>
        <v>0</v>
      </c>
      <c r="AA31" s="52">
        <f t="shared" si="11"/>
        <v>-150</v>
      </c>
      <c r="AB31" s="50"/>
      <c r="AC31" s="50"/>
      <c r="AD31" s="50"/>
      <c r="AE31" s="50"/>
      <c r="AF31" s="50"/>
      <c r="AG31" s="50"/>
      <c r="AH31" s="50"/>
      <c r="AI31" s="48">
        <f>RIS!G27</f>
        <v>29.902000000000001</v>
      </c>
      <c r="AJ31" s="48"/>
      <c r="AK31" s="48"/>
      <c r="AL31" s="48"/>
      <c r="AM31" s="48"/>
      <c r="AN31" s="48">
        <f t="shared" si="5"/>
        <v>0</v>
      </c>
      <c r="AO31" s="52">
        <f t="shared" si="10"/>
        <v>-275</v>
      </c>
      <c r="AP31" s="50"/>
      <c r="AQ31" s="50"/>
      <c r="AR31" s="48"/>
      <c r="AS31" s="48"/>
      <c r="AT31" s="48"/>
      <c r="AU31" s="48">
        <f>RIS!H27</f>
        <v>0</v>
      </c>
      <c r="AV31" s="48"/>
      <c r="AW31" s="48"/>
      <c r="AX31" s="49">
        <f t="shared" si="13"/>
        <v>-90</v>
      </c>
      <c r="AY31" s="50"/>
      <c r="AZ31" s="50"/>
    </row>
    <row r="32" spans="1:52" ht="24" customHeight="1" x14ac:dyDescent="0.2">
      <c r="A32" s="47">
        <f>+RIS!A30</f>
        <v>42701</v>
      </c>
      <c r="B32" s="48">
        <f>RIS!L29</f>
        <v>382.11200000000002</v>
      </c>
      <c r="C32" s="48">
        <v>79.302999999999997</v>
      </c>
      <c r="D32" s="48">
        <v>860</v>
      </c>
      <c r="E32" s="48">
        <v>104</v>
      </c>
      <c r="F32" s="48">
        <v>176</v>
      </c>
      <c r="G32" s="48">
        <f t="shared" si="8"/>
        <v>1140</v>
      </c>
      <c r="H32" s="49">
        <f t="shared" si="9"/>
        <v>705</v>
      </c>
      <c r="I32" s="48">
        <v>0</v>
      </c>
      <c r="J32" s="48">
        <v>0</v>
      </c>
      <c r="K32" s="48">
        <f>RIS!M29</f>
        <v>123.6</v>
      </c>
      <c r="L32" s="48">
        <v>26.957000000000001</v>
      </c>
      <c r="M32" s="53">
        <v>350</v>
      </c>
      <c r="N32" s="48">
        <v>1300</v>
      </c>
      <c r="O32" s="48">
        <v>133</v>
      </c>
      <c r="P32" s="48">
        <v>500</v>
      </c>
      <c r="Q32" s="50">
        <f t="shared" si="1"/>
        <v>2283</v>
      </c>
      <c r="R32" s="52">
        <f t="shared" si="2"/>
        <v>1453</v>
      </c>
      <c r="S32" s="48">
        <v>25</v>
      </c>
      <c r="T32" s="48">
        <v>0</v>
      </c>
      <c r="U32" s="48"/>
      <c r="V32" s="48"/>
      <c r="W32" s="50"/>
      <c r="X32" s="50"/>
      <c r="Y32" s="50"/>
      <c r="Z32" s="50">
        <f t="shared" ref="Z32:Z37" si="14">SUM(W32:Y32)</f>
        <v>0</v>
      </c>
      <c r="AA32" s="52">
        <f t="shared" si="11"/>
        <v>-150</v>
      </c>
      <c r="AB32" s="50"/>
      <c r="AC32" s="50"/>
      <c r="AD32" s="50"/>
      <c r="AE32" s="50"/>
      <c r="AF32" s="50"/>
      <c r="AG32" s="50"/>
      <c r="AH32" s="50"/>
      <c r="AI32" s="48">
        <f>RIS!G28</f>
        <v>26.283000000000001</v>
      </c>
      <c r="AJ32" s="48"/>
      <c r="AK32" s="48"/>
      <c r="AL32" s="48"/>
      <c r="AM32" s="48"/>
      <c r="AN32" s="48">
        <f t="shared" si="5"/>
        <v>0</v>
      </c>
      <c r="AO32" s="52">
        <f t="shared" si="10"/>
        <v>-275</v>
      </c>
      <c r="AP32" s="50"/>
      <c r="AQ32" s="50"/>
      <c r="AR32" s="48"/>
      <c r="AS32" s="48"/>
      <c r="AT32" s="48"/>
      <c r="AU32" s="48">
        <f>RIS!H28</f>
        <v>0</v>
      </c>
      <c r="AV32" s="48"/>
      <c r="AW32" s="48"/>
      <c r="AX32" s="49">
        <f t="shared" si="13"/>
        <v>-90</v>
      </c>
      <c r="AY32" s="50"/>
      <c r="AZ32" s="50"/>
    </row>
    <row r="33" spans="1:52" ht="24" customHeight="1" x14ac:dyDescent="0.2">
      <c r="A33" s="47">
        <f>+RIS!A31</f>
        <v>42702</v>
      </c>
      <c r="B33" s="48">
        <f>RIS!L30</f>
        <v>277.79199999999997</v>
      </c>
      <c r="C33" s="48">
        <v>57.618000000000002</v>
      </c>
      <c r="D33" s="48">
        <v>720</v>
      </c>
      <c r="E33" s="48">
        <v>123</v>
      </c>
      <c r="F33" s="48">
        <v>174</v>
      </c>
      <c r="G33" s="48">
        <f t="shared" si="8"/>
        <v>1017</v>
      </c>
      <c r="H33" s="49">
        <f t="shared" si="9"/>
        <v>582</v>
      </c>
      <c r="I33" s="48">
        <v>0</v>
      </c>
      <c r="J33" s="48">
        <v>0</v>
      </c>
      <c r="K33" s="48">
        <f>RIS!M30</f>
        <v>24.792000000000002</v>
      </c>
      <c r="L33" s="48">
        <v>5.24</v>
      </c>
      <c r="M33" s="53">
        <v>350</v>
      </c>
      <c r="N33" s="48">
        <v>1350</v>
      </c>
      <c r="O33" s="48">
        <v>127</v>
      </c>
      <c r="P33" s="48">
        <v>500</v>
      </c>
      <c r="Q33" s="50">
        <f t="shared" si="1"/>
        <v>2327</v>
      </c>
      <c r="R33" s="52">
        <f t="shared" si="2"/>
        <v>1497</v>
      </c>
      <c r="S33" s="48">
        <v>0</v>
      </c>
      <c r="T33" s="48">
        <v>0</v>
      </c>
      <c r="U33" s="48"/>
      <c r="V33" s="48"/>
      <c r="W33" s="50"/>
      <c r="X33" s="50"/>
      <c r="Y33" s="50"/>
      <c r="Z33" s="50">
        <f t="shared" si="14"/>
        <v>0</v>
      </c>
      <c r="AA33" s="52">
        <f t="shared" si="11"/>
        <v>-150</v>
      </c>
      <c r="AB33" s="50"/>
      <c r="AC33" s="50"/>
      <c r="AD33" s="50"/>
      <c r="AE33" s="50"/>
      <c r="AF33" s="50"/>
      <c r="AG33" s="50"/>
      <c r="AH33" s="50"/>
      <c r="AI33" s="48">
        <f>RIS!G29</f>
        <v>26.585000000000001</v>
      </c>
      <c r="AJ33" s="48"/>
      <c r="AK33" s="48"/>
      <c r="AL33" s="48"/>
      <c r="AM33" s="48"/>
      <c r="AN33" s="48">
        <f t="shared" si="5"/>
        <v>0</v>
      </c>
      <c r="AO33" s="52">
        <f t="shared" si="10"/>
        <v>-275</v>
      </c>
      <c r="AP33" s="50"/>
      <c r="AQ33" s="50"/>
      <c r="AR33" s="48"/>
      <c r="AS33" s="48"/>
      <c r="AT33" s="48"/>
      <c r="AU33" s="48">
        <f>RIS!H29</f>
        <v>0</v>
      </c>
      <c r="AV33" s="48"/>
      <c r="AW33" s="48"/>
      <c r="AX33" s="49">
        <f>AW33+AT33+AS33-$AT$6-$AS$6</f>
        <v>-90</v>
      </c>
      <c r="AY33" s="50"/>
      <c r="AZ33" s="50"/>
    </row>
    <row r="34" spans="1:52" ht="24" customHeight="1" x14ac:dyDescent="0.2">
      <c r="A34" s="47">
        <f>+RIS!A32</f>
        <v>42703</v>
      </c>
      <c r="B34" s="48">
        <f>RIS!L31</f>
        <v>812.51199999999994</v>
      </c>
      <c r="C34" s="48">
        <v>168.81200000000001</v>
      </c>
      <c r="D34" s="48">
        <v>460</v>
      </c>
      <c r="E34" s="48">
        <v>116</v>
      </c>
      <c r="F34" s="48">
        <v>174</v>
      </c>
      <c r="G34" s="48">
        <f t="shared" si="8"/>
        <v>750</v>
      </c>
      <c r="H34" s="49">
        <f t="shared" si="9"/>
        <v>315</v>
      </c>
      <c r="I34" s="48">
        <v>0</v>
      </c>
      <c r="J34" s="48">
        <v>0</v>
      </c>
      <c r="K34" s="48">
        <f>RIS!M31</f>
        <v>224.78399999999999</v>
      </c>
      <c r="L34" s="48">
        <v>49.162999999999997</v>
      </c>
      <c r="M34" s="53">
        <v>350</v>
      </c>
      <c r="N34" s="48">
        <v>1283</v>
      </c>
      <c r="O34" s="48">
        <v>160</v>
      </c>
      <c r="P34" s="48">
        <v>500</v>
      </c>
      <c r="Q34" s="50">
        <f t="shared" si="1"/>
        <v>2293</v>
      </c>
      <c r="R34" s="52">
        <f t="shared" si="2"/>
        <v>1463</v>
      </c>
      <c r="S34" s="48">
        <v>0</v>
      </c>
      <c r="T34" s="48">
        <v>0</v>
      </c>
      <c r="U34" s="48"/>
      <c r="V34" s="48"/>
      <c r="W34" s="50"/>
      <c r="X34" s="50"/>
      <c r="Y34" s="50"/>
      <c r="Z34" s="50">
        <f t="shared" si="14"/>
        <v>0</v>
      </c>
      <c r="AA34" s="52">
        <f t="shared" si="11"/>
        <v>-150</v>
      </c>
      <c r="AB34" s="50"/>
      <c r="AC34" s="50"/>
      <c r="AD34" s="50"/>
      <c r="AE34" s="50"/>
      <c r="AF34" s="50"/>
      <c r="AG34" s="50"/>
      <c r="AH34" s="50"/>
      <c r="AI34" s="48">
        <f>RIS!G30</f>
        <v>22.475000000000001</v>
      </c>
      <c r="AJ34" s="48"/>
      <c r="AK34" s="48"/>
      <c r="AL34" s="48"/>
      <c r="AM34" s="48"/>
      <c r="AN34" s="48">
        <f t="shared" si="5"/>
        <v>0</v>
      </c>
      <c r="AO34" s="52">
        <f t="shared" si="10"/>
        <v>-275</v>
      </c>
      <c r="AP34" s="50"/>
      <c r="AQ34" s="50"/>
      <c r="AR34" s="48"/>
      <c r="AS34" s="48"/>
      <c r="AT34" s="48"/>
      <c r="AU34" s="48">
        <f>RIS!H30</f>
        <v>0</v>
      </c>
      <c r="AV34" s="48"/>
      <c r="AW34" s="48"/>
      <c r="AX34" s="49">
        <f>AW34+AT34+AS34-$AT$6-$AS$6</f>
        <v>-90</v>
      </c>
      <c r="AY34" s="50"/>
      <c r="AZ34" s="50"/>
    </row>
    <row r="35" spans="1:52" ht="24" customHeight="1" x14ac:dyDescent="0.2">
      <c r="A35" s="47">
        <f>+RIS!A33</f>
        <v>42704</v>
      </c>
      <c r="B35" s="48">
        <f>RIS!L32</f>
        <v>705.64700000000005</v>
      </c>
      <c r="C35" s="48">
        <v>146.41900000000001</v>
      </c>
      <c r="D35" s="48">
        <v>240</v>
      </c>
      <c r="E35" s="48">
        <v>119</v>
      </c>
      <c r="F35" s="48">
        <v>176</v>
      </c>
      <c r="G35" s="48">
        <f t="shared" si="8"/>
        <v>535</v>
      </c>
      <c r="H35" s="49">
        <f t="shared" si="9"/>
        <v>100</v>
      </c>
      <c r="I35" s="48">
        <v>0</v>
      </c>
      <c r="J35" s="48">
        <v>0</v>
      </c>
      <c r="K35" s="48">
        <f>RIS!M32</f>
        <v>263.76</v>
      </c>
      <c r="L35" s="48">
        <v>57.841999999999999</v>
      </c>
      <c r="M35" s="53">
        <v>350</v>
      </c>
      <c r="N35" s="48">
        <v>1213</v>
      </c>
      <c r="O35" s="48">
        <v>162</v>
      </c>
      <c r="P35" s="48">
        <v>500</v>
      </c>
      <c r="Q35" s="50">
        <f t="shared" si="1"/>
        <v>2225</v>
      </c>
      <c r="R35" s="52">
        <f t="shared" si="2"/>
        <v>1395</v>
      </c>
      <c r="S35" s="48">
        <v>0</v>
      </c>
      <c r="T35" s="48">
        <v>0</v>
      </c>
      <c r="U35" s="48"/>
      <c r="V35" s="48"/>
      <c r="W35" s="50"/>
      <c r="X35" s="50"/>
      <c r="Y35" s="50"/>
      <c r="Z35" s="50">
        <f t="shared" si="14"/>
        <v>0</v>
      </c>
      <c r="AA35" s="52">
        <f t="shared" si="11"/>
        <v>-150</v>
      </c>
      <c r="AB35" s="50"/>
      <c r="AC35" s="50"/>
      <c r="AD35" s="50"/>
      <c r="AE35" s="50"/>
      <c r="AF35" s="50"/>
      <c r="AG35" s="50"/>
      <c r="AH35" s="50"/>
      <c r="AI35" s="48">
        <f>RIS!G31</f>
        <v>25.466000000000001</v>
      </c>
      <c r="AJ35" s="48"/>
      <c r="AK35" s="48"/>
      <c r="AL35" s="48"/>
      <c r="AM35" s="48"/>
      <c r="AN35" s="48">
        <f t="shared" si="5"/>
        <v>0</v>
      </c>
      <c r="AO35" s="52">
        <f t="shared" si="10"/>
        <v>-275</v>
      </c>
      <c r="AP35" s="50"/>
      <c r="AQ35" s="50"/>
      <c r="AR35" s="48"/>
      <c r="AS35" s="48"/>
      <c r="AT35" s="48"/>
      <c r="AU35" s="48">
        <f>RIS!H31</f>
        <v>0</v>
      </c>
      <c r="AV35" s="48"/>
      <c r="AW35" s="48"/>
      <c r="AX35" s="49">
        <f>AW35+AT35+AS35-$AT$6-$AS$6</f>
        <v>-90</v>
      </c>
      <c r="AY35" s="50"/>
      <c r="AZ35" s="50"/>
    </row>
    <row r="36" spans="1:52" ht="24" customHeight="1" x14ac:dyDescent="0.2">
      <c r="A36" s="47">
        <f>+RIS!A34</f>
        <v>42705</v>
      </c>
      <c r="B36" s="48">
        <f>RIS!L33</f>
        <v>498.59800000000001</v>
      </c>
      <c r="C36" s="48">
        <v>103.33199999999999</v>
      </c>
      <c r="D36" s="48">
        <v>160</v>
      </c>
      <c r="E36" s="48">
        <v>78</v>
      </c>
      <c r="F36" s="48">
        <v>174</v>
      </c>
      <c r="G36" s="48">
        <f t="shared" si="8"/>
        <v>412</v>
      </c>
      <c r="H36" s="49">
        <f t="shared" si="9"/>
        <v>-23</v>
      </c>
      <c r="I36" s="48">
        <v>0</v>
      </c>
      <c r="J36" s="48">
        <v>0</v>
      </c>
      <c r="K36" s="48">
        <f>RIS!M33</f>
        <v>135.696</v>
      </c>
      <c r="L36" s="48">
        <v>29.536999999999999</v>
      </c>
      <c r="M36" s="53">
        <v>350</v>
      </c>
      <c r="N36" s="48">
        <v>1212</v>
      </c>
      <c r="O36" s="48">
        <v>133</v>
      </c>
      <c r="P36" s="48">
        <v>500</v>
      </c>
      <c r="Q36" s="50">
        <f t="shared" si="1"/>
        <v>2195</v>
      </c>
      <c r="R36" s="52">
        <f t="shared" si="2"/>
        <v>1365</v>
      </c>
      <c r="S36" s="48">
        <v>0</v>
      </c>
      <c r="T36" s="48">
        <v>0</v>
      </c>
      <c r="U36" s="48"/>
      <c r="V36" s="48"/>
      <c r="W36" s="50"/>
      <c r="X36" s="50"/>
      <c r="Y36" s="50"/>
      <c r="Z36" s="50">
        <f t="shared" si="14"/>
        <v>0</v>
      </c>
      <c r="AA36" s="52">
        <f t="shared" si="11"/>
        <v>-150</v>
      </c>
      <c r="AB36" s="50"/>
      <c r="AC36" s="50"/>
      <c r="AD36" s="50"/>
      <c r="AE36" s="50"/>
      <c r="AF36" s="50"/>
      <c r="AG36" s="50"/>
      <c r="AH36" s="50"/>
      <c r="AI36" s="48">
        <f>RIS!G32</f>
        <v>27.085000000000001</v>
      </c>
      <c r="AJ36" s="48"/>
      <c r="AK36" s="48"/>
      <c r="AL36" s="48"/>
      <c r="AM36" s="48"/>
      <c r="AN36" s="48">
        <f t="shared" si="5"/>
        <v>0</v>
      </c>
      <c r="AO36" s="52">
        <f t="shared" si="10"/>
        <v>-275</v>
      </c>
      <c r="AP36" s="50"/>
      <c r="AQ36" s="50"/>
      <c r="AR36" s="48"/>
      <c r="AS36" s="48"/>
      <c r="AT36" s="48"/>
      <c r="AU36" s="48">
        <f>RIS!H32</f>
        <v>0</v>
      </c>
      <c r="AV36" s="48"/>
      <c r="AW36" s="48"/>
      <c r="AX36" s="49">
        <f>AW36+AT36+AS36-$AT$6-$AS$6</f>
        <v>-90</v>
      </c>
      <c r="AY36" s="50"/>
      <c r="AZ36" s="50"/>
    </row>
    <row r="37" spans="1:52" ht="24" customHeight="1" x14ac:dyDescent="0.2">
      <c r="A37" s="47">
        <v>41730</v>
      </c>
      <c r="B37" s="48">
        <f>RIS!L34</f>
        <v>0</v>
      </c>
      <c r="C37" s="48"/>
      <c r="D37" s="48"/>
      <c r="E37" s="48"/>
      <c r="F37" s="48"/>
      <c r="G37" s="48">
        <f t="shared" si="8"/>
        <v>0</v>
      </c>
      <c r="H37" s="49">
        <f t="shared" si="9"/>
        <v>-435</v>
      </c>
      <c r="I37" s="48"/>
      <c r="J37" s="48"/>
      <c r="K37" s="48">
        <f>RIS!M34</f>
        <v>0</v>
      </c>
      <c r="L37" s="48"/>
      <c r="M37" s="50"/>
      <c r="N37" s="48"/>
      <c r="O37" s="48"/>
      <c r="P37" s="51"/>
      <c r="Q37" s="50">
        <f t="shared" si="1"/>
        <v>0</v>
      </c>
      <c r="R37" s="52">
        <f t="shared" si="2"/>
        <v>-830</v>
      </c>
      <c r="S37" s="48"/>
      <c r="T37" s="48"/>
      <c r="U37" s="48"/>
      <c r="V37" s="50"/>
      <c r="W37" s="50"/>
      <c r="X37" s="50"/>
      <c r="Y37" s="50"/>
      <c r="Z37" s="50">
        <f t="shared" si="14"/>
        <v>0</v>
      </c>
      <c r="AA37" s="52">
        <f t="shared" si="11"/>
        <v>-150</v>
      </c>
      <c r="AB37" s="50"/>
      <c r="AC37" s="50"/>
      <c r="AD37" s="50"/>
      <c r="AE37" s="50"/>
      <c r="AF37" s="50"/>
      <c r="AG37" s="50"/>
      <c r="AH37" s="50"/>
      <c r="AI37" s="48" t="e">
        <f>RIS!#REF!</f>
        <v>#REF!</v>
      </c>
      <c r="AJ37" s="48"/>
      <c r="AK37" s="48"/>
      <c r="AL37" s="48"/>
      <c r="AM37" s="48"/>
      <c r="AN37" s="48">
        <f t="shared" si="5"/>
        <v>0</v>
      </c>
      <c r="AO37" s="52">
        <f t="shared" si="10"/>
        <v>-275</v>
      </c>
      <c r="AP37" s="50"/>
      <c r="AQ37" s="50"/>
      <c r="AR37" s="48"/>
      <c r="AS37" s="48"/>
      <c r="AT37" s="48"/>
      <c r="AU37" s="48" t="e">
        <f>RIS!#REF!</f>
        <v>#REF!</v>
      </c>
      <c r="AV37" s="48"/>
      <c r="AW37" s="48"/>
      <c r="AX37" s="49">
        <f>AW37+AT37+AS37-$AT$6-$AS$6</f>
        <v>-90</v>
      </c>
      <c r="AY37" s="50"/>
      <c r="AZ37" s="50"/>
    </row>
    <row r="38" spans="1:52" x14ac:dyDescent="0.2">
      <c r="B38" s="56"/>
      <c r="C38" s="48"/>
      <c r="D38" s="56"/>
      <c r="E38" s="56"/>
      <c r="F38" s="56"/>
      <c r="G38" s="56"/>
      <c r="H38" s="56"/>
      <c r="I38" s="56"/>
      <c r="J38" s="56"/>
      <c r="AO38" s="57"/>
      <c r="AP38" s="58"/>
      <c r="AQ38" s="58"/>
      <c r="AR38" s="56"/>
      <c r="AS38" s="56"/>
      <c r="AT38" s="56"/>
      <c r="AU38" s="56"/>
      <c r="AV38" s="56"/>
      <c r="AW38" s="56"/>
      <c r="AX38" s="59"/>
    </row>
    <row r="39" spans="1:52" x14ac:dyDescent="0.2">
      <c r="C39" s="56"/>
      <c r="F39" s="60"/>
      <c r="J39" s="61" t="s">
        <v>52</v>
      </c>
      <c r="K39" s="61" t="s">
        <v>7</v>
      </c>
      <c r="L39" s="61" t="s">
        <v>47</v>
      </c>
      <c r="M39" s="61" t="s">
        <v>48</v>
      </c>
      <c r="N39" s="61" t="s">
        <v>49</v>
      </c>
      <c r="O39" s="61" t="s">
        <v>50</v>
      </c>
    </row>
    <row r="40" spans="1:52" x14ac:dyDescent="0.2">
      <c r="J40" s="62" t="s">
        <v>51</v>
      </c>
      <c r="K40" s="62" t="s">
        <v>51</v>
      </c>
      <c r="L40" s="62" t="s">
        <v>51</v>
      </c>
      <c r="M40" s="62" t="s">
        <v>51</v>
      </c>
      <c r="N40" s="62" t="s">
        <v>51</v>
      </c>
      <c r="O40" s="62" t="s">
        <v>51</v>
      </c>
    </row>
    <row r="41" spans="1:52" x14ac:dyDescent="0.2">
      <c r="J41" s="63">
        <v>0.20918999999999999</v>
      </c>
      <c r="K41" s="63">
        <v>0.21653917380531645</v>
      </c>
      <c r="L41" s="63">
        <v>0.21846467845517728</v>
      </c>
      <c r="M41" s="63">
        <v>0.18018518518518517</v>
      </c>
      <c r="N41" s="63">
        <v>0.24847820126131068</v>
      </c>
      <c r="O41" s="63">
        <v>0.27675720484689698</v>
      </c>
      <c r="X41" s="64" t="s">
        <v>7</v>
      </c>
      <c r="Y41" s="64" t="s">
        <v>47</v>
      </c>
      <c r="Z41" s="64" t="s">
        <v>48</v>
      </c>
      <c r="AA41" s="64" t="s">
        <v>49</v>
      </c>
      <c r="AB41" s="64" t="s">
        <v>50</v>
      </c>
    </row>
    <row r="42" spans="1:52" x14ac:dyDescent="0.2">
      <c r="X42" s="65" t="s">
        <v>51</v>
      </c>
      <c r="Y42" s="65" t="s">
        <v>51</v>
      </c>
      <c r="Z42" s="65" t="s">
        <v>51</v>
      </c>
      <c r="AA42" s="65" t="s">
        <v>51</v>
      </c>
      <c r="AB42" s="65" t="s">
        <v>51</v>
      </c>
    </row>
    <row r="43" spans="1:52" x14ac:dyDescent="0.2">
      <c r="X43" s="66">
        <v>0.21653917380531645</v>
      </c>
      <c r="Y43" s="66">
        <v>0.21846467845517728</v>
      </c>
      <c r="Z43" s="66">
        <v>0.18018518518518517</v>
      </c>
      <c r="AA43" s="66">
        <v>0.24847820126131068</v>
      </c>
      <c r="AB43" s="66">
        <v>0.27675720484689698</v>
      </c>
    </row>
  </sheetData>
  <mergeCells count="4">
    <mergeCell ref="B1:J1"/>
    <mergeCell ref="K1:T1"/>
    <mergeCell ref="U1:AH1"/>
    <mergeCell ref="AI1:AZ1"/>
  </mergeCells>
  <phoneticPr fontId="5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3" fitToWidth="2" orientation="landscape" horizontalDpi="4294967295" verticalDpi="4294967295" r:id="rId1"/>
  <headerFooter alignWithMargins="0"/>
  <cellWatches>
    <cellWatch r="AJ17"/>
  </cellWatch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I62"/>
  <sheetViews>
    <sheetView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C35" sqref="C35"/>
    </sheetView>
  </sheetViews>
  <sheetFormatPr baseColWidth="10" defaultRowHeight="12.75" x14ac:dyDescent="0.2"/>
  <cols>
    <col min="1" max="1" width="14.85546875" bestFit="1" customWidth="1"/>
    <col min="2" max="2" width="11.140625" bestFit="1" customWidth="1"/>
    <col min="3" max="3" width="8" customWidth="1"/>
    <col min="4" max="10" width="5.7109375" customWidth="1"/>
    <col min="11" max="11" width="5.5703125" bestFit="1" customWidth="1"/>
    <col min="12" max="27" width="5.7109375" customWidth="1"/>
  </cols>
  <sheetData>
    <row r="1" spans="1:35" x14ac:dyDescent="0.2">
      <c r="A1" s="1"/>
    </row>
    <row r="2" spans="1:35" x14ac:dyDescent="0.2">
      <c r="A2" s="1" t="s">
        <v>11</v>
      </c>
    </row>
    <row r="3" spans="1:35" x14ac:dyDescent="0.2">
      <c r="A3" s="1"/>
    </row>
    <row r="4" spans="1:35" x14ac:dyDescent="0.2">
      <c r="D4" s="110" t="s">
        <v>17</v>
      </c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G4" s="105" t="s">
        <v>73</v>
      </c>
      <c r="AH4" s="105"/>
      <c r="AI4" s="105"/>
    </row>
    <row r="5" spans="1:35" ht="25.5" x14ac:dyDescent="0.2">
      <c r="A5" s="5" t="s">
        <v>12</v>
      </c>
      <c r="B5" s="6" t="s">
        <v>16</v>
      </c>
      <c r="C5" s="6" t="s">
        <v>87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 t="s">
        <v>70</v>
      </c>
      <c r="AC5" s="79" t="s">
        <v>71</v>
      </c>
      <c r="AD5" s="78" t="s">
        <v>74</v>
      </c>
      <c r="AE5" s="78" t="s">
        <v>75</v>
      </c>
      <c r="AF5" s="98" t="s">
        <v>94</v>
      </c>
      <c r="AG5" s="89" t="s">
        <v>76</v>
      </c>
      <c r="AH5" s="89" t="s">
        <v>77</v>
      </c>
      <c r="AI5" s="89" t="s">
        <v>78</v>
      </c>
    </row>
    <row r="6" spans="1:35" ht="15" customHeight="1" x14ac:dyDescent="0.2">
      <c r="A6" s="3">
        <f>RIS!A4</f>
        <v>42675</v>
      </c>
      <c r="B6" s="4">
        <v>964.52700000000004</v>
      </c>
      <c r="C6" s="8">
        <f>MAX(D6:AA6)</f>
        <v>55.2</v>
      </c>
      <c r="D6" s="94">
        <v>36.1</v>
      </c>
      <c r="E6" s="21">
        <v>35.799999999999997</v>
      </c>
      <c r="F6" s="21">
        <v>35.5</v>
      </c>
      <c r="G6" s="21">
        <v>35.299999999999997</v>
      </c>
      <c r="H6" s="21">
        <v>35.5</v>
      </c>
      <c r="I6" s="21">
        <v>36.4</v>
      </c>
      <c r="J6" s="21">
        <v>36.200000000000003</v>
      </c>
      <c r="K6" s="21">
        <v>36.5</v>
      </c>
      <c r="L6" s="21">
        <v>38</v>
      </c>
      <c r="M6" s="21">
        <v>39.5</v>
      </c>
      <c r="N6" s="21">
        <v>40.799999999999997</v>
      </c>
      <c r="O6" s="21">
        <v>42.2</v>
      </c>
      <c r="P6" s="21">
        <v>42</v>
      </c>
      <c r="Q6" s="21">
        <v>42.3</v>
      </c>
      <c r="R6" s="21">
        <v>43.4</v>
      </c>
      <c r="S6" s="21">
        <v>44.4</v>
      </c>
      <c r="T6" s="21">
        <v>45.6</v>
      </c>
      <c r="U6" s="97">
        <v>50.5</v>
      </c>
      <c r="V6" s="97">
        <v>55.1</v>
      </c>
      <c r="W6" s="97">
        <v>55.2</v>
      </c>
      <c r="X6" s="97">
        <v>54.8</v>
      </c>
      <c r="Y6" s="97">
        <v>45.62</v>
      </c>
      <c r="Z6" s="21">
        <v>38.1</v>
      </c>
      <c r="AA6" s="21">
        <v>40.5</v>
      </c>
      <c r="AB6" s="78">
        <v>0</v>
      </c>
      <c r="AC6" s="4">
        <f>AB6+B6+AE6</f>
        <v>1009.527</v>
      </c>
      <c r="AD6" s="78">
        <v>0.22083333312766629</v>
      </c>
      <c r="AE6" s="78">
        <v>45</v>
      </c>
      <c r="AF6" s="99">
        <v>2.65</v>
      </c>
      <c r="AG6" s="92">
        <v>1.0146504763092228</v>
      </c>
      <c r="AH6" s="92">
        <v>6.9677419354838713E-3</v>
      </c>
      <c r="AI6" s="92">
        <v>0</v>
      </c>
    </row>
    <row r="7" spans="1:35" ht="15" customHeight="1" x14ac:dyDescent="0.2">
      <c r="A7" s="3">
        <f>RIS!A5</f>
        <v>42676</v>
      </c>
      <c r="B7" s="4">
        <v>964.00800000000004</v>
      </c>
      <c r="C7" s="8">
        <f>MAX(D7:AA7)</f>
        <v>58.6</v>
      </c>
      <c r="D7" s="21">
        <v>37.9</v>
      </c>
      <c r="E7" s="21">
        <v>37.5</v>
      </c>
      <c r="F7" s="21">
        <v>37</v>
      </c>
      <c r="G7" s="21">
        <v>35.6</v>
      </c>
      <c r="H7" s="21">
        <v>35.4</v>
      </c>
      <c r="I7" s="21">
        <v>37.200000000000003</v>
      </c>
      <c r="J7" s="21">
        <v>36.799999999999997</v>
      </c>
      <c r="K7" s="21">
        <v>37.5</v>
      </c>
      <c r="L7" s="21">
        <v>43.6</v>
      </c>
      <c r="M7" s="21">
        <v>43</v>
      </c>
      <c r="N7" s="21">
        <v>44.2</v>
      </c>
      <c r="O7" s="21">
        <v>45.300000000000004</v>
      </c>
      <c r="P7" s="97">
        <v>47.000000000000007</v>
      </c>
      <c r="Q7" s="97">
        <v>47.1</v>
      </c>
      <c r="R7" s="97">
        <v>45.9</v>
      </c>
      <c r="S7" s="97">
        <v>46</v>
      </c>
      <c r="T7" s="97">
        <v>46.7</v>
      </c>
      <c r="U7" s="97">
        <v>55.7</v>
      </c>
      <c r="V7" s="97">
        <v>58.6</v>
      </c>
      <c r="W7" s="97">
        <v>56.7</v>
      </c>
      <c r="X7" s="97">
        <v>56.2</v>
      </c>
      <c r="Y7" s="97">
        <v>52.1</v>
      </c>
      <c r="Z7" s="97">
        <v>43.2</v>
      </c>
      <c r="AA7" s="21">
        <v>39.9</v>
      </c>
      <c r="AB7" s="78">
        <v>8.4689999999999994</v>
      </c>
      <c r="AC7" s="4">
        <f t="shared" ref="AC7:AC36" si="0">AB7+B7+AE7</f>
        <v>1024.4770000000001</v>
      </c>
      <c r="AD7" s="78">
        <v>19.14666666649282</v>
      </c>
      <c r="AE7" s="78">
        <v>52</v>
      </c>
      <c r="AF7" s="99">
        <v>3.2</v>
      </c>
      <c r="AG7" s="92">
        <v>1.0146504763092228</v>
      </c>
      <c r="AH7" s="92">
        <v>6.9677419354838713E-3</v>
      </c>
      <c r="AI7" s="92">
        <v>0</v>
      </c>
    </row>
    <row r="8" spans="1:35" ht="15" customHeight="1" x14ac:dyDescent="0.2">
      <c r="A8" s="3">
        <f>RIS!A6</f>
        <v>42677</v>
      </c>
      <c r="B8" s="4">
        <v>947.697</v>
      </c>
      <c r="C8" s="8">
        <f>MAX(D8:AA8)</f>
        <v>56.07</v>
      </c>
      <c r="D8" s="21">
        <v>37.1</v>
      </c>
      <c r="E8" s="21">
        <v>36.200000000000003</v>
      </c>
      <c r="F8" s="21">
        <v>35.799999999999997</v>
      </c>
      <c r="G8" s="21">
        <v>35.6</v>
      </c>
      <c r="H8" s="21">
        <v>35.6</v>
      </c>
      <c r="I8" s="21">
        <v>35.9</v>
      </c>
      <c r="J8" s="21">
        <v>35.4</v>
      </c>
      <c r="K8" s="97">
        <v>35.970000000000006</v>
      </c>
      <c r="L8" s="97">
        <v>38.17</v>
      </c>
      <c r="M8" s="97">
        <v>40.57</v>
      </c>
      <c r="N8" s="97">
        <v>39.770000000000003</v>
      </c>
      <c r="O8" s="97">
        <v>41.67</v>
      </c>
      <c r="P8" s="97">
        <v>41.77</v>
      </c>
      <c r="Q8" s="97">
        <v>42.470000000000006</v>
      </c>
      <c r="R8" s="21">
        <v>42.6</v>
      </c>
      <c r="S8" s="21">
        <v>43.8</v>
      </c>
      <c r="T8" s="97">
        <v>43.67</v>
      </c>
      <c r="U8" s="97">
        <v>56.07</v>
      </c>
      <c r="V8" s="97">
        <v>52.9</v>
      </c>
      <c r="W8" s="97">
        <v>53.3</v>
      </c>
      <c r="X8" s="97">
        <v>52.900000000000006</v>
      </c>
      <c r="Y8" s="97">
        <v>47.8</v>
      </c>
      <c r="Z8" s="21">
        <v>39.9</v>
      </c>
      <c r="AA8" s="21">
        <v>37.6</v>
      </c>
      <c r="AB8" s="78">
        <v>0</v>
      </c>
      <c r="AC8" s="4">
        <f t="shared" si="0"/>
        <v>991.697</v>
      </c>
      <c r="AD8" s="78">
        <v>6.3153333334217319</v>
      </c>
      <c r="AE8" s="78">
        <v>44</v>
      </c>
      <c r="AF8" s="99">
        <v>1.53</v>
      </c>
      <c r="AG8" s="92">
        <v>1.0146504763092228</v>
      </c>
      <c r="AH8" s="92">
        <v>6.9677419354838713E-3</v>
      </c>
      <c r="AI8" s="92">
        <v>0</v>
      </c>
    </row>
    <row r="9" spans="1:35" ht="15" customHeight="1" x14ac:dyDescent="0.2">
      <c r="A9" s="3">
        <f>RIS!A7</f>
        <v>42678</v>
      </c>
      <c r="B9" s="4">
        <v>927.899</v>
      </c>
      <c r="C9" s="8">
        <f>MAX(D9:AA9)</f>
        <v>52.8</v>
      </c>
      <c r="D9" s="21">
        <v>34.4</v>
      </c>
      <c r="E9" s="21">
        <v>33.299999999999997</v>
      </c>
      <c r="F9" s="21">
        <v>32.4</v>
      </c>
      <c r="G9" s="21">
        <v>32</v>
      </c>
      <c r="H9" s="21">
        <v>32.5</v>
      </c>
      <c r="I9" s="21">
        <v>34.4</v>
      </c>
      <c r="J9" s="21">
        <v>34.799999999999997</v>
      </c>
      <c r="K9" s="21">
        <v>35.700000000000003</v>
      </c>
      <c r="L9" s="21">
        <v>36.799999999999997</v>
      </c>
      <c r="M9" s="21">
        <v>39.700000000000003</v>
      </c>
      <c r="N9" s="21">
        <v>41</v>
      </c>
      <c r="O9" s="21">
        <v>42.4</v>
      </c>
      <c r="P9" s="21">
        <v>40.9</v>
      </c>
      <c r="Q9" s="21">
        <v>39.9</v>
      </c>
      <c r="R9" s="21">
        <v>43.5</v>
      </c>
      <c r="S9" s="21">
        <v>43</v>
      </c>
      <c r="T9" s="21">
        <v>43.4</v>
      </c>
      <c r="U9" s="97">
        <v>45.940000000000005</v>
      </c>
      <c r="V9" s="97">
        <v>52.2</v>
      </c>
      <c r="W9" s="97">
        <v>52.8</v>
      </c>
      <c r="X9" s="97">
        <v>51.3</v>
      </c>
      <c r="Y9" s="97">
        <v>45.97</v>
      </c>
      <c r="Z9" s="21">
        <v>41.5</v>
      </c>
      <c r="AA9" s="21">
        <v>37</v>
      </c>
      <c r="AB9" s="78">
        <v>0</v>
      </c>
      <c r="AC9" s="4">
        <f t="shared" si="0"/>
        <v>982.899</v>
      </c>
      <c r="AD9" s="78">
        <v>0</v>
      </c>
      <c r="AE9" s="21">
        <v>55</v>
      </c>
      <c r="AF9" s="100">
        <v>0</v>
      </c>
      <c r="AG9" s="92">
        <v>1.0146504763092228</v>
      </c>
      <c r="AH9" s="92">
        <v>6.9677419354838713E-3</v>
      </c>
      <c r="AI9" s="92">
        <v>0</v>
      </c>
    </row>
    <row r="10" spans="1:35" ht="15" customHeight="1" x14ac:dyDescent="0.2">
      <c r="A10" s="3">
        <f>RIS!A8</f>
        <v>42679</v>
      </c>
      <c r="B10" s="4">
        <v>909.149</v>
      </c>
      <c r="C10" s="8">
        <f t="shared" ref="C10:C36" si="1">MAX(D10:AA10)</f>
        <v>54.4</v>
      </c>
      <c r="D10" s="21">
        <v>35.299999999999997</v>
      </c>
      <c r="E10" s="21">
        <v>32.799999999999997</v>
      </c>
      <c r="F10" s="21">
        <v>32.4</v>
      </c>
      <c r="G10" s="21">
        <v>31.2</v>
      </c>
      <c r="H10" s="21">
        <v>33.5</v>
      </c>
      <c r="I10" s="21">
        <v>33</v>
      </c>
      <c r="J10" s="21">
        <v>34.6</v>
      </c>
      <c r="K10" s="97">
        <v>35.47</v>
      </c>
      <c r="L10" s="97">
        <v>36.97</v>
      </c>
      <c r="M10" s="97">
        <v>38.47</v>
      </c>
      <c r="N10" s="21">
        <v>40</v>
      </c>
      <c r="O10" s="97">
        <v>41.78</v>
      </c>
      <c r="P10" s="21">
        <v>41.6</v>
      </c>
      <c r="Q10" s="21">
        <v>40.700000000000003</v>
      </c>
      <c r="R10" s="21">
        <v>41.1</v>
      </c>
      <c r="S10" s="97">
        <v>41</v>
      </c>
      <c r="T10" s="97">
        <v>44.160000000000004</v>
      </c>
      <c r="U10" s="21">
        <v>45.2</v>
      </c>
      <c r="V10" s="97">
        <v>53.1</v>
      </c>
      <c r="W10" s="97">
        <v>54.4</v>
      </c>
      <c r="X10" s="97">
        <v>53.5</v>
      </c>
      <c r="Y10" s="97">
        <v>50</v>
      </c>
      <c r="Z10" s="97">
        <v>42.25</v>
      </c>
      <c r="AA10" s="21">
        <v>38</v>
      </c>
      <c r="AB10" s="78">
        <v>0</v>
      </c>
      <c r="AC10" s="4">
        <f t="shared" si="0"/>
        <v>954.149</v>
      </c>
      <c r="AD10" s="78">
        <v>9.3689999999682172</v>
      </c>
      <c r="AE10" s="78">
        <v>45</v>
      </c>
      <c r="AF10" s="99">
        <v>5.85</v>
      </c>
      <c r="AG10" s="92">
        <v>1.0146504763092228</v>
      </c>
      <c r="AH10" s="92">
        <v>6.9677419354838713E-3</v>
      </c>
      <c r="AI10" s="92">
        <v>0</v>
      </c>
    </row>
    <row r="11" spans="1:35" ht="15" customHeight="1" x14ac:dyDescent="0.2">
      <c r="A11" s="3">
        <f>RIS!A9</f>
        <v>42680</v>
      </c>
      <c r="B11" s="4">
        <v>877.51400000000001</v>
      </c>
      <c r="C11" s="8">
        <f>MAX(D11:AA11)</f>
        <v>50.9</v>
      </c>
      <c r="D11" s="21">
        <v>34.200000000000003</v>
      </c>
      <c r="E11" s="21">
        <v>33.9</v>
      </c>
      <c r="F11" s="21">
        <v>33.1</v>
      </c>
      <c r="G11" s="21">
        <v>31.3</v>
      </c>
      <c r="H11" s="21">
        <v>32.1</v>
      </c>
      <c r="I11" s="21">
        <v>32</v>
      </c>
      <c r="J11" s="21">
        <v>31.7</v>
      </c>
      <c r="K11" s="21">
        <v>30.2</v>
      </c>
      <c r="L11" s="21">
        <v>33.9</v>
      </c>
      <c r="M11" s="21">
        <v>36.200000000000003</v>
      </c>
      <c r="N11" s="21">
        <v>37.200000000000003</v>
      </c>
      <c r="O11" s="21">
        <v>38.799999999999997</v>
      </c>
      <c r="P11" s="21">
        <v>39.5</v>
      </c>
      <c r="Q11" s="21">
        <v>38.700000000000003</v>
      </c>
      <c r="R11" s="21">
        <v>39.200000000000003</v>
      </c>
      <c r="S11" s="21">
        <v>38.799999999999997</v>
      </c>
      <c r="T11" s="21">
        <v>38.299999999999997</v>
      </c>
      <c r="U11" s="97">
        <v>43.03</v>
      </c>
      <c r="V11" s="97">
        <v>50.2</v>
      </c>
      <c r="W11" s="97">
        <v>50.71</v>
      </c>
      <c r="X11" s="97">
        <v>49.669999999999995</v>
      </c>
      <c r="Y11" s="97">
        <v>50.9</v>
      </c>
      <c r="Z11" s="21">
        <v>37.299999999999997</v>
      </c>
      <c r="AA11" s="21">
        <v>36.1</v>
      </c>
      <c r="AB11" s="78">
        <v>0</v>
      </c>
      <c r="AC11" s="4">
        <f t="shared" si="0"/>
        <v>914.51400000000001</v>
      </c>
      <c r="AD11" s="78">
        <v>0</v>
      </c>
      <c r="AE11" s="78">
        <v>37</v>
      </c>
      <c r="AF11" s="99">
        <v>0</v>
      </c>
      <c r="AG11" s="92">
        <v>1.0146504763092228</v>
      </c>
      <c r="AH11" s="92">
        <v>6.9677419354838713E-3</v>
      </c>
      <c r="AI11" s="92">
        <v>0</v>
      </c>
    </row>
    <row r="12" spans="1:35" ht="15" customHeight="1" x14ac:dyDescent="0.2">
      <c r="A12" s="3">
        <f>RIS!A10</f>
        <v>42681</v>
      </c>
      <c r="B12" s="4">
        <v>936.17200000000003</v>
      </c>
      <c r="C12" s="8">
        <f>MAX(D12:AA12)</f>
        <v>54.7</v>
      </c>
      <c r="D12" s="21">
        <v>35.4</v>
      </c>
      <c r="E12" s="21">
        <v>35.200000000000003</v>
      </c>
      <c r="F12" s="21">
        <v>33.9</v>
      </c>
      <c r="G12" s="21">
        <v>32.200000000000003</v>
      </c>
      <c r="H12" s="21">
        <v>33.6</v>
      </c>
      <c r="I12" s="21">
        <v>34.4</v>
      </c>
      <c r="J12" s="21">
        <v>32.9</v>
      </c>
      <c r="K12" s="21">
        <v>32.299999999999997</v>
      </c>
      <c r="L12" s="21">
        <v>35.799999999999997</v>
      </c>
      <c r="M12" s="21">
        <v>37.799999999999997</v>
      </c>
      <c r="N12" s="21">
        <v>42.2</v>
      </c>
      <c r="O12" s="21">
        <v>42.3</v>
      </c>
      <c r="P12" s="21">
        <v>42.2</v>
      </c>
      <c r="Q12" s="21">
        <v>41.4</v>
      </c>
      <c r="R12" s="21">
        <v>44.3</v>
      </c>
      <c r="S12" s="97">
        <v>45.68</v>
      </c>
      <c r="T12" s="97">
        <v>45.760000000000005</v>
      </c>
      <c r="U12" s="97">
        <v>47.73</v>
      </c>
      <c r="V12" s="97">
        <v>51.3</v>
      </c>
      <c r="W12" s="97">
        <v>54.7</v>
      </c>
      <c r="X12" s="97">
        <v>54.019999999999996</v>
      </c>
      <c r="Y12" s="97">
        <v>47.78</v>
      </c>
      <c r="Z12" s="21">
        <v>37</v>
      </c>
      <c r="AA12" s="21">
        <v>36.299999999999997</v>
      </c>
      <c r="AB12" s="78">
        <v>0</v>
      </c>
      <c r="AC12" s="4">
        <f t="shared" si="0"/>
        <v>991.17200000000003</v>
      </c>
      <c r="AD12" s="78">
        <v>3.2333333438728004E-2</v>
      </c>
      <c r="AE12" s="78">
        <v>55</v>
      </c>
      <c r="AF12" s="99">
        <v>0.97</v>
      </c>
      <c r="AG12" s="92">
        <v>1.0146504763092228</v>
      </c>
      <c r="AH12" s="92">
        <v>6.9677419354838713E-3</v>
      </c>
      <c r="AI12" s="92">
        <v>0</v>
      </c>
    </row>
    <row r="13" spans="1:35" ht="15" customHeight="1" x14ac:dyDescent="0.2">
      <c r="A13" s="3">
        <f>RIS!A11</f>
        <v>42682</v>
      </c>
      <c r="B13" s="4">
        <v>869.24599999999998</v>
      </c>
      <c r="C13" s="8">
        <f t="shared" si="1"/>
        <v>57.400000000000006</v>
      </c>
      <c r="D13" s="21">
        <v>34</v>
      </c>
      <c r="E13" s="21">
        <v>33.700000000000003</v>
      </c>
      <c r="F13" s="21">
        <v>32.9</v>
      </c>
      <c r="G13" s="21">
        <v>32.299999999999997</v>
      </c>
      <c r="H13" s="21">
        <v>32.799999999999997</v>
      </c>
      <c r="I13" s="97">
        <v>36.47</v>
      </c>
      <c r="J13" s="21">
        <v>33.4</v>
      </c>
      <c r="K13" s="21">
        <v>34.4</v>
      </c>
      <c r="L13" s="21">
        <v>37.9</v>
      </c>
      <c r="M13" s="21">
        <v>39.799999999999997</v>
      </c>
      <c r="N13" s="21">
        <v>42.9</v>
      </c>
      <c r="O13" s="21">
        <v>42.1</v>
      </c>
      <c r="P13" s="21">
        <v>42.5</v>
      </c>
      <c r="Q13" s="97">
        <v>41.5</v>
      </c>
      <c r="R13" s="97">
        <v>43.400000000000006</v>
      </c>
      <c r="S13" s="97">
        <v>42.680000000000007</v>
      </c>
      <c r="T13" s="97">
        <v>38.46</v>
      </c>
      <c r="U13" s="97">
        <v>44.68</v>
      </c>
      <c r="V13" s="97">
        <v>57.400000000000006</v>
      </c>
      <c r="W13" s="97">
        <v>53.09</v>
      </c>
      <c r="X13" s="97">
        <v>56.39</v>
      </c>
      <c r="Y13" s="97">
        <v>48.800000000000004</v>
      </c>
      <c r="Z13" s="21">
        <v>40.9</v>
      </c>
      <c r="AA13" s="21">
        <v>38.4</v>
      </c>
      <c r="AB13" s="78">
        <v>1.994</v>
      </c>
      <c r="AC13" s="4">
        <f t="shared" si="0"/>
        <v>962.24</v>
      </c>
      <c r="AD13" s="78">
        <v>14.83566666740575</v>
      </c>
      <c r="AE13" s="78">
        <v>91</v>
      </c>
      <c r="AF13" s="99">
        <v>3.88</v>
      </c>
      <c r="AG13" s="92">
        <v>1.0146504763092228</v>
      </c>
      <c r="AH13" s="92">
        <v>6.9677419354838713E-3</v>
      </c>
      <c r="AI13" s="92">
        <v>0</v>
      </c>
    </row>
    <row r="14" spans="1:35" ht="15" customHeight="1" x14ac:dyDescent="0.2">
      <c r="A14" s="3">
        <f>RIS!A12</f>
        <v>42683</v>
      </c>
      <c r="B14" s="4">
        <v>927.60799999999995</v>
      </c>
      <c r="C14" s="8">
        <f t="shared" si="1"/>
        <v>54.9</v>
      </c>
      <c r="D14" s="21">
        <v>35.799999999999997</v>
      </c>
      <c r="E14" s="21">
        <v>35.700000000000003</v>
      </c>
      <c r="F14" s="21">
        <v>33.9</v>
      </c>
      <c r="G14" s="21">
        <v>33.200000000000003</v>
      </c>
      <c r="H14" s="21">
        <v>35.4</v>
      </c>
      <c r="I14" s="21">
        <v>33.6</v>
      </c>
      <c r="J14" s="97">
        <v>32.35</v>
      </c>
      <c r="K14" s="97">
        <v>35.25</v>
      </c>
      <c r="L14" s="97">
        <v>37.35</v>
      </c>
      <c r="M14" s="97">
        <v>39.449999999999996</v>
      </c>
      <c r="N14" s="97">
        <v>39.75</v>
      </c>
      <c r="O14" s="97">
        <v>41.449999999999996</v>
      </c>
      <c r="P14" s="21">
        <v>41.3</v>
      </c>
      <c r="Q14" s="21">
        <v>40</v>
      </c>
      <c r="R14" s="21">
        <v>40</v>
      </c>
      <c r="S14" s="97">
        <v>45.03</v>
      </c>
      <c r="T14" s="97">
        <v>45.73</v>
      </c>
      <c r="U14" s="97">
        <v>44.13</v>
      </c>
      <c r="V14" s="97">
        <v>54.1</v>
      </c>
      <c r="W14" s="97">
        <v>54.9</v>
      </c>
      <c r="X14" s="97">
        <v>50.8</v>
      </c>
      <c r="Y14" s="97">
        <v>47.9</v>
      </c>
      <c r="Z14" s="21">
        <v>41.7</v>
      </c>
      <c r="AA14" s="21">
        <v>38.799999999999997</v>
      </c>
      <c r="AB14" s="78">
        <v>0</v>
      </c>
      <c r="AC14" s="4">
        <f t="shared" si="0"/>
        <v>975.60799999999995</v>
      </c>
      <c r="AD14" s="78">
        <v>3.9324999999924333</v>
      </c>
      <c r="AE14" s="78">
        <v>48</v>
      </c>
      <c r="AF14" s="99">
        <v>0.65</v>
      </c>
      <c r="AG14" s="92">
        <v>1.0146504763092228</v>
      </c>
      <c r="AH14" s="92">
        <v>6.9677419354838713E-3</v>
      </c>
      <c r="AI14" s="92">
        <v>0</v>
      </c>
    </row>
    <row r="15" spans="1:35" ht="15" customHeight="1" x14ac:dyDescent="0.2">
      <c r="A15" s="3">
        <f>RIS!A13</f>
        <v>42684</v>
      </c>
      <c r="B15" s="4">
        <v>952.13199999999995</v>
      </c>
      <c r="C15" s="8">
        <f t="shared" si="1"/>
        <v>56.540000000000006</v>
      </c>
      <c r="D15" s="21">
        <v>35.9</v>
      </c>
      <c r="E15" s="21">
        <v>34.200000000000003</v>
      </c>
      <c r="F15" s="21">
        <v>33.9</v>
      </c>
      <c r="G15" s="21">
        <v>34.299999999999997</v>
      </c>
      <c r="H15" s="21">
        <v>34.4</v>
      </c>
      <c r="I15" s="97">
        <v>37.08</v>
      </c>
      <c r="J15" s="97">
        <v>34.71</v>
      </c>
      <c r="K15" s="97">
        <v>34.71</v>
      </c>
      <c r="L15" s="21">
        <v>28.3</v>
      </c>
      <c r="M15" s="21">
        <v>40</v>
      </c>
      <c r="N15" s="21">
        <v>42.7</v>
      </c>
      <c r="O15" s="21">
        <v>44.5</v>
      </c>
      <c r="P15" s="21">
        <v>43.3</v>
      </c>
      <c r="Q15" s="21">
        <v>43.2</v>
      </c>
      <c r="R15" s="21">
        <v>44.4</v>
      </c>
      <c r="S15" s="97">
        <v>44.7</v>
      </c>
      <c r="T15" s="97">
        <v>45.7</v>
      </c>
      <c r="U15" s="97">
        <v>53.910000000000004</v>
      </c>
      <c r="V15" s="97">
        <v>55.2</v>
      </c>
      <c r="W15" s="97">
        <v>56.540000000000006</v>
      </c>
      <c r="X15" s="97">
        <v>54.040000000000006</v>
      </c>
      <c r="Y15" s="97">
        <v>50.78</v>
      </c>
      <c r="Z15" s="21">
        <v>38.799999999999997</v>
      </c>
      <c r="AA15" s="21">
        <v>36.9</v>
      </c>
      <c r="AB15" s="78">
        <v>1.4279999999999999</v>
      </c>
      <c r="AC15" s="4">
        <f t="shared" si="0"/>
        <v>992.56</v>
      </c>
      <c r="AD15" s="78">
        <v>7.6883333327336008</v>
      </c>
      <c r="AE15" s="78">
        <v>39</v>
      </c>
      <c r="AF15" s="99">
        <v>3.14</v>
      </c>
      <c r="AG15" s="92">
        <v>1.0146504763092228</v>
      </c>
      <c r="AH15" s="92">
        <v>6.9677419354838713E-3</v>
      </c>
      <c r="AI15" s="92">
        <v>0</v>
      </c>
    </row>
    <row r="16" spans="1:35" ht="15" customHeight="1" x14ac:dyDescent="0.2">
      <c r="A16" s="3">
        <f>RIS!A14</f>
        <v>42685</v>
      </c>
      <c r="B16" s="4">
        <v>895.37900000000002</v>
      </c>
      <c r="C16" s="8">
        <f t="shared" si="1"/>
        <v>53.335000000000001</v>
      </c>
      <c r="D16" s="21">
        <v>36.200000000000003</v>
      </c>
      <c r="E16" s="21">
        <v>32.6</v>
      </c>
      <c r="F16" s="21">
        <v>30.9</v>
      </c>
      <c r="G16" s="21">
        <v>31</v>
      </c>
      <c r="H16" s="21">
        <v>31.2</v>
      </c>
      <c r="I16" s="21">
        <v>29</v>
      </c>
      <c r="J16" s="21">
        <v>31.8</v>
      </c>
      <c r="K16" s="21">
        <v>31.9</v>
      </c>
      <c r="L16" s="21">
        <v>34.700000000000003</v>
      </c>
      <c r="M16" s="21">
        <v>35.799999999999997</v>
      </c>
      <c r="N16" s="21">
        <v>38.200000000000003</v>
      </c>
      <c r="O16" s="21">
        <v>40.4</v>
      </c>
      <c r="P16" s="21">
        <v>40.5</v>
      </c>
      <c r="Q16" s="94">
        <v>39.4</v>
      </c>
      <c r="R16" s="21">
        <v>39.9</v>
      </c>
      <c r="S16" s="97">
        <v>40.01</v>
      </c>
      <c r="T16" s="97">
        <v>42.67</v>
      </c>
      <c r="U16" s="97">
        <v>45.072000000000003</v>
      </c>
      <c r="V16" s="97">
        <v>49.563000000000002</v>
      </c>
      <c r="W16" s="97">
        <v>53.335000000000001</v>
      </c>
      <c r="X16" s="97">
        <v>47.649000000000001</v>
      </c>
      <c r="Y16" s="97">
        <v>46.085999999999999</v>
      </c>
      <c r="Z16" s="21">
        <v>40.1</v>
      </c>
      <c r="AA16" s="21">
        <v>36.799999999999997</v>
      </c>
      <c r="AB16" s="78">
        <v>6.9930000000000003</v>
      </c>
      <c r="AC16" s="4">
        <f t="shared" si="0"/>
        <v>925.37200000000007</v>
      </c>
      <c r="AD16" s="78">
        <v>12.156500000167872</v>
      </c>
      <c r="AE16" s="78">
        <v>23</v>
      </c>
      <c r="AF16" s="99">
        <v>2.27</v>
      </c>
      <c r="AG16" s="92">
        <v>1.0146504763092228</v>
      </c>
      <c r="AH16" s="92">
        <v>6.9677419354838713E-3</v>
      </c>
      <c r="AI16" s="92">
        <v>0</v>
      </c>
    </row>
    <row r="17" spans="1:35" ht="15" customHeight="1" x14ac:dyDescent="0.2">
      <c r="A17" s="3">
        <f>RIS!A15</f>
        <v>42686</v>
      </c>
      <c r="B17" s="7">
        <v>890.23699999999997</v>
      </c>
      <c r="C17" s="8">
        <f t="shared" si="1"/>
        <v>58.875</v>
      </c>
      <c r="D17" s="21">
        <v>34.200000000000003</v>
      </c>
      <c r="E17" s="21">
        <v>31.8</v>
      </c>
      <c r="F17" s="21">
        <v>31.7</v>
      </c>
      <c r="G17" s="21">
        <v>30.8</v>
      </c>
      <c r="H17" s="21">
        <v>31.7</v>
      </c>
      <c r="I17" s="21">
        <v>32.1</v>
      </c>
      <c r="J17" s="97">
        <v>32.81</v>
      </c>
      <c r="K17" s="97">
        <v>35.21</v>
      </c>
      <c r="L17" s="21">
        <v>35.4</v>
      </c>
      <c r="M17" s="21">
        <v>37</v>
      </c>
      <c r="N17" s="21">
        <v>38.799999999999997</v>
      </c>
      <c r="O17" s="97">
        <v>41.15</v>
      </c>
      <c r="P17" s="97">
        <v>40.65</v>
      </c>
      <c r="Q17" s="101">
        <v>38.549999999999997</v>
      </c>
      <c r="R17" s="101">
        <v>41.25</v>
      </c>
      <c r="S17" s="97">
        <v>41.35</v>
      </c>
      <c r="T17" s="97">
        <v>41.55</v>
      </c>
      <c r="U17" s="97">
        <v>45.449999999999996</v>
      </c>
      <c r="V17" s="97">
        <v>58.875</v>
      </c>
      <c r="W17" s="97">
        <v>52.725999999999999</v>
      </c>
      <c r="X17" s="97">
        <v>46.719000000000008</v>
      </c>
      <c r="Y17" s="97">
        <v>48.013999999999996</v>
      </c>
      <c r="Z17" s="97">
        <v>40.524999999999999</v>
      </c>
      <c r="AA17" s="97">
        <v>36.85</v>
      </c>
      <c r="AB17" s="78">
        <v>6.5990000000000002</v>
      </c>
      <c r="AC17" s="4">
        <f t="shared" si="0"/>
        <v>907.83600000000001</v>
      </c>
      <c r="AD17" s="78">
        <v>38.327333333138377</v>
      </c>
      <c r="AE17" s="78">
        <v>11</v>
      </c>
      <c r="AF17" s="99">
        <v>5.7</v>
      </c>
      <c r="AG17" s="92">
        <v>1.0146504763092228</v>
      </c>
      <c r="AH17" s="92">
        <v>6.9677419354838713E-3</v>
      </c>
      <c r="AI17" s="92">
        <v>0</v>
      </c>
    </row>
    <row r="18" spans="1:35" ht="15" customHeight="1" x14ac:dyDescent="0.2">
      <c r="A18" s="3">
        <f>RIS!A16</f>
        <v>42687</v>
      </c>
      <c r="B18" s="7">
        <v>799.96</v>
      </c>
      <c r="C18" s="8">
        <f>MAX(D18:AA18)</f>
        <v>58.735999999999997</v>
      </c>
      <c r="D18" s="21">
        <v>32.4</v>
      </c>
      <c r="E18" s="21">
        <v>32</v>
      </c>
      <c r="F18" s="21">
        <v>31.7</v>
      </c>
      <c r="G18" s="21">
        <v>31.6</v>
      </c>
      <c r="H18" s="21">
        <v>29.7</v>
      </c>
      <c r="I18" s="21">
        <v>31.8</v>
      </c>
      <c r="J18" s="97">
        <v>30.919999999999998</v>
      </c>
      <c r="K18" s="97">
        <v>32.22</v>
      </c>
      <c r="L18" s="97">
        <v>35.120000000000005</v>
      </c>
      <c r="M18" s="97">
        <v>35.92</v>
      </c>
      <c r="N18" s="97">
        <v>36.519999999999996</v>
      </c>
      <c r="O18" s="97">
        <v>37.019999999999996</v>
      </c>
      <c r="P18" s="97">
        <v>37.120000000000005</v>
      </c>
      <c r="Q18" s="97">
        <v>37.120000000000005</v>
      </c>
      <c r="R18" s="97">
        <v>36.729999999999997</v>
      </c>
      <c r="S18" s="97">
        <v>40.886000000000003</v>
      </c>
      <c r="T18" s="97">
        <v>40.021000000000001</v>
      </c>
      <c r="U18" s="97">
        <v>47.866</v>
      </c>
      <c r="V18" s="97">
        <v>58.735999999999997</v>
      </c>
      <c r="W18" s="97">
        <v>53.865000000000002</v>
      </c>
      <c r="X18" s="97">
        <v>53.424999999999997</v>
      </c>
      <c r="Y18" s="97">
        <v>46.816000000000003</v>
      </c>
      <c r="Z18" s="97">
        <v>41.080000000000005</v>
      </c>
      <c r="AA18" s="97">
        <v>36.577999999999996</v>
      </c>
      <c r="AB18" s="78">
        <v>12.837999999999999</v>
      </c>
      <c r="AC18" s="4">
        <f t="shared" si="0"/>
        <v>827.798</v>
      </c>
      <c r="AD18" s="78">
        <v>83.382833333240711</v>
      </c>
      <c r="AE18" s="78">
        <v>15</v>
      </c>
      <c r="AF18" s="99">
        <v>6.62</v>
      </c>
      <c r="AG18" s="92">
        <v>1.0146504763092228</v>
      </c>
      <c r="AH18" s="92">
        <v>6.9677419354838713E-3</v>
      </c>
      <c r="AI18" s="92">
        <v>0</v>
      </c>
    </row>
    <row r="19" spans="1:35" ht="15" customHeight="1" x14ac:dyDescent="0.2">
      <c r="A19" s="3">
        <f>RIS!A17</f>
        <v>42688</v>
      </c>
      <c r="B19" s="7">
        <v>949.54300000000001</v>
      </c>
      <c r="C19" s="8">
        <f>MAX(D19:AA19)</f>
        <v>55.686</v>
      </c>
      <c r="D19" s="21">
        <v>33.200000000000003</v>
      </c>
      <c r="E19" s="21">
        <v>31.8</v>
      </c>
      <c r="F19" s="21">
        <v>31.3</v>
      </c>
      <c r="G19" s="21">
        <v>31.2</v>
      </c>
      <c r="H19" s="21">
        <v>31.7</v>
      </c>
      <c r="I19" s="21">
        <v>35.4</v>
      </c>
      <c r="J19" s="21">
        <v>32.6</v>
      </c>
      <c r="K19" s="21">
        <v>34</v>
      </c>
      <c r="L19" s="21">
        <v>37.6</v>
      </c>
      <c r="M19" s="21">
        <v>40.799999999999997</v>
      </c>
      <c r="N19" s="21">
        <v>42</v>
      </c>
      <c r="O19" s="21">
        <v>43.1</v>
      </c>
      <c r="P19" s="21">
        <v>43.4</v>
      </c>
      <c r="Q19" s="21">
        <v>44.7</v>
      </c>
      <c r="R19" s="21">
        <v>46.2</v>
      </c>
      <c r="S19" s="21">
        <v>46.1</v>
      </c>
      <c r="T19" s="97">
        <v>46.988</v>
      </c>
      <c r="U19" s="97">
        <v>51.438000000000002</v>
      </c>
      <c r="V19" s="97">
        <v>55.686</v>
      </c>
      <c r="W19" s="97">
        <v>54.423000000000002</v>
      </c>
      <c r="X19" s="97">
        <v>54.079999999999991</v>
      </c>
      <c r="Y19" s="97">
        <v>46.39</v>
      </c>
      <c r="Z19" s="21">
        <v>41.4</v>
      </c>
      <c r="AA19" s="21">
        <v>35.700000000000003</v>
      </c>
      <c r="AB19" s="78">
        <v>7.5750000000000002</v>
      </c>
      <c r="AC19" s="4">
        <f t="shared" si="0"/>
        <v>979.11800000000005</v>
      </c>
      <c r="AD19" s="78">
        <v>12.271500000111409</v>
      </c>
      <c r="AE19" s="78">
        <v>22</v>
      </c>
      <c r="AF19" s="99">
        <v>2.15</v>
      </c>
      <c r="AG19" s="92">
        <v>1.0146504763092228</v>
      </c>
      <c r="AH19" s="92">
        <v>6.9677419354838713E-3</v>
      </c>
      <c r="AI19" s="92">
        <v>0</v>
      </c>
    </row>
    <row r="20" spans="1:35" ht="15" customHeight="1" x14ac:dyDescent="0.2">
      <c r="A20" s="3">
        <f>RIS!A18</f>
        <v>42689</v>
      </c>
      <c r="B20" s="7">
        <v>918.42</v>
      </c>
      <c r="C20" s="8">
        <f t="shared" si="1"/>
        <v>55.74</v>
      </c>
      <c r="D20" s="21">
        <v>32.200000000000003</v>
      </c>
      <c r="E20" s="21">
        <v>32</v>
      </c>
      <c r="F20" s="21">
        <v>31.6</v>
      </c>
      <c r="G20" s="21">
        <v>31.4</v>
      </c>
      <c r="H20" s="21">
        <v>31.6</v>
      </c>
      <c r="I20" s="21">
        <v>34.6</v>
      </c>
      <c r="J20" s="21">
        <v>33.200000000000003</v>
      </c>
      <c r="K20" s="21">
        <v>33.9</v>
      </c>
      <c r="L20" s="97">
        <v>36.51</v>
      </c>
      <c r="M20" s="97">
        <v>40.61</v>
      </c>
      <c r="N20" s="97">
        <v>40.11</v>
      </c>
      <c r="O20" s="21">
        <v>40.9</v>
      </c>
      <c r="P20" s="21">
        <v>41.4</v>
      </c>
      <c r="Q20" s="21">
        <v>40.9</v>
      </c>
      <c r="R20" s="21">
        <v>41.3</v>
      </c>
      <c r="S20" s="101">
        <v>43.52</v>
      </c>
      <c r="T20" s="97">
        <v>43.6</v>
      </c>
      <c r="U20" s="97">
        <v>53.65</v>
      </c>
      <c r="V20" s="97">
        <v>55.74</v>
      </c>
      <c r="W20" s="97">
        <v>54.789000000000001</v>
      </c>
      <c r="X20" s="97">
        <v>54.849999999999994</v>
      </c>
      <c r="Y20" s="97">
        <v>48.58</v>
      </c>
      <c r="Z20" s="21">
        <v>43.6</v>
      </c>
      <c r="AA20" s="21">
        <v>38.799999999999997</v>
      </c>
      <c r="AB20" s="78">
        <v>2.5049999999999999</v>
      </c>
      <c r="AC20" s="4">
        <f t="shared" si="0"/>
        <v>956.92499999999995</v>
      </c>
      <c r="AD20" s="78">
        <v>14.336666666971867</v>
      </c>
      <c r="AE20" s="78">
        <v>36</v>
      </c>
      <c r="AF20" s="99">
        <v>6.89</v>
      </c>
      <c r="AG20" s="92">
        <v>1.0146504763092228</v>
      </c>
      <c r="AH20" s="92">
        <v>6.9677419354838713E-3</v>
      </c>
      <c r="AI20" s="92">
        <v>0</v>
      </c>
    </row>
    <row r="21" spans="1:35" ht="15" customHeight="1" x14ac:dyDescent="0.2">
      <c r="A21" s="3">
        <f>RIS!A19</f>
        <v>42690</v>
      </c>
      <c r="B21" s="7">
        <v>961.70899999999995</v>
      </c>
      <c r="C21" s="8">
        <f t="shared" si="1"/>
        <v>58.2</v>
      </c>
      <c r="D21" s="21">
        <v>36</v>
      </c>
      <c r="E21" s="21">
        <v>34.700000000000003</v>
      </c>
      <c r="F21" s="21">
        <v>32.6</v>
      </c>
      <c r="G21" s="21">
        <v>32.5</v>
      </c>
      <c r="H21" s="94">
        <v>32.9</v>
      </c>
      <c r="I21" s="21">
        <v>36.299999999999997</v>
      </c>
      <c r="J21" s="21">
        <v>35.700000000000003</v>
      </c>
      <c r="K21" s="21">
        <v>36.200000000000003</v>
      </c>
      <c r="L21" s="21">
        <v>39.799999999999997</v>
      </c>
      <c r="M21" s="21">
        <v>41.2</v>
      </c>
      <c r="N21" s="21">
        <v>41.6</v>
      </c>
      <c r="O21" s="21">
        <v>45.7</v>
      </c>
      <c r="P21" s="21">
        <v>45.1</v>
      </c>
      <c r="Q21" s="21">
        <v>44.3</v>
      </c>
      <c r="R21" s="97">
        <v>45.25</v>
      </c>
      <c r="S21" s="97">
        <v>54.82</v>
      </c>
      <c r="T21" s="97">
        <v>47.4</v>
      </c>
      <c r="U21" s="97">
        <v>49.54</v>
      </c>
      <c r="V21" s="97">
        <v>56.3</v>
      </c>
      <c r="W21" s="97">
        <v>58.2</v>
      </c>
      <c r="X21" s="97">
        <v>55.9</v>
      </c>
      <c r="Y21" s="97">
        <v>51.29</v>
      </c>
      <c r="Z21" s="97">
        <v>48</v>
      </c>
      <c r="AA21" s="21">
        <v>41</v>
      </c>
      <c r="AB21" s="78">
        <v>0</v>
      </c>
      <c r="AC21" s="4">
        <f t="shared" si="0"/>
        <v>1017.7089999999999</v>
      </c>
      <c r="AD21" s="78">
        <v>7.6425000003771864</v>
      </c>
      <c r="AE21" s="78">
        <v>56</v>
      </c>
      <c r="AF21" s="99">
        <v>2.35</v>
      </c>
      <c r="AG21" s="92">
        <v>1.0146504763092228</v>
      </c>
      <c r="AH21" s="92">
        <v>6.9677419354838713E-3</v>
      </c>
      <c r="AI21" s="92">
        <v>0</v>
      </c>
    </row>
    <row r="22" spans="1:35" ht="15" customHeight="1" x14ac:dyDescent="0.2">
      <c r="A22" s="3">
        <f>RIS!A20</f>
        <v>42691</v>
      </c>
      <c r="B22" s="7">
        <v>890.48099999999999</v>
      </c>
      <c r="C22" s="8">
        <f t="shared" si="1"/>
        <v>55.900000000000006</v>
      </c>
      <c r="D22" s="21">
        <v>37.200000000000003</v>
      </c>
      <c r="E22" s="21">
        <v>36.4</v>
      </c>
      <c r="F22" s="21">
        <v>35.4</v>
      </c>
      <c r="G22" s="21">
        <v>34.299999999999997</v>
      </c>
      <c r="H22" s="21">
        <v>35.799999999999997</v>
      </c>
      <c r="I22" s="21">
        <v>36.5</v>
      </c>
      <c r="J22" s="21">
        <v>35</v>
      </c>
      <c r="K22" s="21">
        <v>34.4</v>
      </c>
      <c r="L22" s="21">
        <v>38.299999999999997</v>
      </c>
      <c r="M22" s="94">
        <v>40.4</v>
      </c>
      <c r="N22" s="21">
        <v>42.8</v>
      </c>
      <c r="O22" s="97">
        <v>43.06</v>
      </c>
      <c r="P22" s="97">
        <v>41</v>
      </c>
      <c r="Q22" s="97">
        <v>42.5</v>
      </c>
      <c r="R22" s="97">
        <v>44.1</v>
      </c>
      <c r="S22" s="102">
        <v>45.2</v>
      </c>
      <c r="T22" s="97">
        <v>43.599999999999994</v>
      </c>
      <c r="U22" s="97">
        <v>47.900000000000006</v>
      </c>
      <c r="V22" s="97">
        <v>54.1</v>
      </c>
      <c r="W22" s="97">
        <v>54</v>
      </c>
      <c r="X22" s="97">
        <v>55.900000000000006</v>
      </c>
      <c r="Y22" s="97">
        <v>46.1</v>
      </c>
      <c r="Z22" s="21">
        <v>42.1</v>
      </c>
      <c r="AA22" s="21">
        <v>38.799999999999997</v>
      </c>
      <c r="AB22" s="78">
        <v>0</v>
      </c>
      <c r="AC22" s="4">
        <f t="shared" si="0"/>
        <v>1004.481</v>
      </c>
      <c r="AD22" s="78">
        <v>0</v>
      </c>
      <c r="AE22" s="78">
        <v>114</v>
      </c>
      <c r="AF22" s="99">
        <v>0</v>
      </c>
      <c r="AG22" s="92">
        <v>1.0146504763092228</v>
      </c>
      <c r="AH22" s="92">
        <v>6.9677419354838713E-3</v>
      </c>
      <c r="AI22" s="92">
        <v>0</v>
      </c>
    </row>
    <row r="23" spans="1:35" ht="15" customHeight="1" x14ac:dyDescent="0.2">
      <c r="A23" s="3">
        <f>RIS!A21</f>
        <v>42692</v>
      </c>
      <c r="B23" s="7">
        <v>891.92399999999998</v>
      </c>
      <c r="C23" s="8">
        <f t="shared" si="1"/>
        <v>49.870000000000005</v>
      </c>
      <c r="D23" s="21">
        <v>35.799999999999997</v>
      </c>
      <c r="E23" s="21">
        <v>34.700000000000003</v>
      </c>
      <c r="F23" s="21">
        <v>33.9</v>
      </c>
      <c r="G23" s="21">
        <v>32.9</v>
      </c>
      <c r="H23" s="21">
        <v>34.700000000000003</v>
      </c>
      <c r="I23" s="21">
        <v>34.9</v>
      </c>
      <c r="J23" s="21">
        <v>32.200000000000003</v>
      </c>
      <c r="K23" s="21">
        <v>34.299999999999997</v>
      </c>
      <c r="L23" s="21">
        <v>38.1</v>
      </c>
      <c r="M23" s="21">
        <v>40.299999999999997</v>
      </c>
      <c r="N23" s="21">
        <v>42.7</v>
      </c>
      <c r="O23" s="97">
        <v>43.42</v>
      </c>
      <c r="P23" s="97">
        <v>37.120000000000005</v>
      </c>
      <c r="Q23" s="97">
        <v>41.120000000000005</v>
      </c>
      <c r="R23" s="97">
        <v>43.6</v>
      </c>
      <c r="S23" s="97">
        <v>43.949999999999996</v>
      </c>
      <c r="T23" s="97">
        <v>42.300000000000004</v>
      </c>
      <c r="U23" s="97">
        <v>41.830000000000005</v>
      </c>
      <c r="V23" s="97">
        <v>49.856000000000002</v>
      </c>
      <c r="W23" s="97">
        <v>49.870000000000005</v>
      </c>
      <c r="X23" s="97">
        <v>47.885000000000005</v>
      </c>
      <c r="Y23" s="97">
        <v>46.832999999999998</v>
      </c>
      <c r="Z23" s="97">
        <v>34.628</v>
      </c>
      <c r="AA23" s="97">
        <v>33.835000000000001</v>
      </c>
      <c r="AB23" s="78">
        <v>9.0920000000000005</v>
      </c>
      <c r="AC23" s="4">
        <f t="shared" si="0"/>
        <v>971.01599999999996</v>
      </c>
      <c r="AD23" s="78">
        <v>1.8753333335771458</v>
      </c>
      <c r="AE23" s="78">
        <v>70</v>
      </c>
      <c r="AF23" s="99">
        <v>3.4</v>
      </c>
      <c r="AG23" s="92">
        <v>1.0146504763092228</v>
      </c>
      <c r="AH23" s="92">
        <v>6.9677419354838713E-3</v>
      </c>
      <c r="AI23" s="92">
        <v>0</v>
      </c>
    </row>
    <row r="24" spans="1:35" ht="15" customHeight="1" x14ac:dyDescent="0.2">
      <c r="A24" s="3">
        <f>RIS!A22</f>
        <v>42693</v>
      </c>
      <c r="B24" s="7">
        <v>819.55</v>
      </c>
      <c r="C24" s="8">
        <f>MAX(D24:AA24)</f>
        <v>54.800000000000004</v>
      </c>
      <c r="D24" s="97">
        <v>33.162999999999997</v>
      </c>
      <c r="E24" s="97">
        <v>33.340000000000003</v>
      </c>
      <c r="F24" s="97">
        <v>31.966000000000001</v>
      </c>
      <c r="G24" s="97">
        <v>32.841000000000001</v>
      </c>
      <c r="H24" s="97">
        <v>32.062999999999995</v>
      </c>
      <c r="I24" s="103">
        <v>31.22</v>
      </c>
      <c r="J24" s="97">
        <v>31.936999999999998</v>
      </c>
      <c r="K24" s="97">
        <v>32.228999999999999</v>
      </c>
      <c r="L24" s="97">
        <v>34.173000000000002</v>
      </c>
      <c r="M24" s="97">
        <v>34.357999999999997</v>
      </c>
      <c r="N24" s="97">
        <v>39.947000000000003</v>
      </c>
      <c r="O24" s="97">
        <v>38.610999999999997</v>
      </c>
      <c r="P24" s="97">
        <v>42.986000000000004</v>
      </c>
      <c r="Q24" s="97">
        <v>40.099999999999994</v>
      </c>
      <c r="R24" s="97">
        <v>42.7</v>
      </c>
      <c r="S24" s="97">
        <v>43.36</v>
      </c>
      <c r="T24" s="97">
        <v>43.85</v>
      </c>
      <c r="U24" s="97">
        <v>42.099999999999994</v>
      </c>
      <c r="V24" s="97">
        <v>53.1</v>
      </c>
      <c r="W24" s="97">
        <v>54.800000000000004</v>
      </c>
      <c r="X24" s="97">
        <v>53</v>
      </c>
      <c r="Y24" s="97">
        <v>52</v>
      </c>
      <c r="Z24" s="21">
        <v>41.8</v>
      </c>
      <c r="AA24" s="21">
        <v>36.9</v>
      </c>
      <c r="AB24" s="78">
        <v>19.503</v>
      </c>
      <c r="AC24" s="4">
        <f t="shared" si="0"/>
        <v>930.053</v>
      </c>
      <c r="AD24" s="78">
        <v>0.93566666699945922</v>
      </c>
      <c r="AE24" s="78">
        <v>91</v>
      </c>
      <c r="AF24" s="99">
        <v>0.19</v>
      </c>
      <c r="AG24" s="92">
        <v>1.0146504763092228</v>
      </c>
      <c r="AH24" s="92">
        <v>6.9677419354838713E-3</v>
      </c>
      <c r="AI24" s="92">
        <v>0</v>
      </c>
    </row>
    <row r="25" spans="1:35" ht="15" customHeight="1" x14ac:dyDescent="0.2">
      <c r="A25" s="3">
        <f>RIS!A23</f>
        <v>42694</v>
      </c>
      <c r="B25" s="7">
        <v>863.49</v>
      </c>
      <c r="C25" s="8">
        <f>MAX(D25:AA25)</f>
        <v>54.5</v>
      </c>
      <c r="D25" s="87">
        <v>36.799999999999997</v>
      </c>
      <c r="E25" s="87">
        <v>35.6</v>
      </c>
      <c r="F25" s="87">
        <v>34.799999999999997</v>
      </c>
      <c r="G25" s="87">
        <v>34.5</v>
      </c>
      <c r="H25" s="86">
        <v>34.4</v>
      </c>
      <c r="I25" s="87">
        <v>34.200000000000003</v>
      </c>
      <c r="J25" s="87">
        <v>33.200000000000003</v>
      </c>
      <c r="K25" s="97">
        <v>34.35</v>
      </c>
      <c r="L25" s="97">
        <v>35.15</v>
      </c>
      <c r="M25" s="97">
        <v>37.879999999999995</v>
      </c>
      <c r="N25" s="97">
        <v>39.979999999999997</v>
      </c>
      <c r="O25" s="97">
        <v>41.599999999999994</v>
      </c>
      <c r="P25" s="101">
        <v>40.730000000000004</v>
      </c>
      <c r="Q25" s="97">
        <v>41.120000000000005</v>
      </c>
      <c r="R25" s="97">
        <v>42.33</v>
      </c>
      <c r="S25" s="97">
        <v>41.71</v>
      </c>
      <c r="T25" s="97">
        <v>42.1</v>
      </c>
      <c r="U25" s="97">
        <v>46.900000000000006</v>
      </c>
      <c r="V25" s="97">
        <v>52.599999999999994</v>
      </c>
      <c r="W25" s="97">
        <v>54.5</v>
      </c>
      <c r="X25" s="97">
        <v>53.7</v>
      </c>
      <c r="Y25" s="97">
        <v>48.010000000000005</v>
      </c>
      <c r="Z25" s="87">
        <v>38.799999999999997</v>
      </c>
      <c r="AA25" s="87">
        <v>35.9</v>
      </c>
      <c r="AB25" s="78">
        <v>0</v>
      </c>
      <c r="AC25" s="4">
        <f t="shared" si="0"/>
        <v>970.49</v>
      </c>
      <c r="AD25" s="78">
        <v>6.5303333317721259</v>
      </c>
      <c r="AE25" s="78">
        <v>107</v>
      </c>
      <c r="AF25" s="99">
        <v>0.98</v>
      </c>
      <c r="AG25" s="92">
        <v>1.0146504763092228</v>
      </c>
      <c r="AH25" s="92">
        <v>6.9677419354838713E-3</v>
      </c>
      <c r="AI25" s="92">
        <v>0</v>
      </c>
    </row>
    <row r="26" spans="1:35" ht="15" customHeight="1" x14ac:dyDescent="0.2">
      <c r="A26" s="3">
        <f>RIS!A24</f>
        <v>42695</v>
      </c>
      <c r="B26" s="7">
        <v>855.89400000000001</v>
      </c>
      <c r="C26" s="8">
        <f>MAX(D26:AA26)</f>
        <v>58.099999999999994</v>
      </c>
      <c r="D26" s="87">
        <v>33.9</v>
      </c>
      <c r="E26" s="87">
        <v>32.9</v>
      </c>
      <c r="F26" s="87">
        <v>32.6</v>
      </c>
      <c r="G26" s="87">
        <v>32.200000000000003</v>
      </c>
      <c r="H26" s="87">
        <v>33.4</v>
      </c>
      <c r="I26" s="87">
        <v>35.4</v>
      </c>
      <c r="J26" s="87">
        <v>34.9</v>
      </c>
      <c r="K26" s="97">
        <v>34.6</v>
      </c>
      <c r="L26" s="87">
        <v>38.9</v>
      </c>
      <c r="M26" s="97">
        <v>42.5</v>
      </c>
      <c r="N26" s="97">
        <v>46.1</v>
      </c>
      <c r="O26" s="97">
        <v>44.269999999999996</v>
      </c>
      <c r="P26" s="101">
        <v>43.45</v>
      </c>
      <c r="Q26" s="97">
        <v>44.050000000000004</v>
      </c>
      <c r="R26" s="97">
        <v>45.45</v>
      </c>
      <c r="S26" s="97">
        <v>46.239999999999995</v>
      </c>
      <c r="T26" s="97">
        <v>47.129999999999995</v>
      </c>
      <c r="U26" s="97">
        <v>52.92</v>
      </c>
      <c r="V26" s="97">
        <v>58.099999999999994</v>
      </c>
      <c r="W26" s="97">
        <v>56.5</v>
      </c>
      <c r="X26" s="97">
        <v>54.699999999999996</v>
      </c>
      <c r="Y26" s="97">
        <v>46.8</v>
      </c>
      <c r="Z26" s="97">
        <v>41.699999999999996</v>
      </c>
      <c r="AA26" s="87">
        <v>38.299999999999997</v>
      </c>
      <c r="AB26" s="78">
        <v>0</v>
      </c>
      <c r="AC26" s="4">
        <f t="shared" si="0"/>
        <v>989.89400000000001</v>
      </c>
      <c r="AD26" s="78">
        <v>0.17666666668374092</v>
      </c>
      <c r="AE26" s="78">
        <v>134</v>
      </c>
      <c r="AF26" s="99">
        <v>0.2</v>
      </c>
      <c r="AG26" s="92">
        <v>1.0146504763092228</v>
      </c>
      <c r="AH26" s="92">
        <v>6.9677419354838713E-3</v>
      </c>
      <c r="AI26" s="92">
        <v>0</v>
      </c>
    </row>
    <row r="27" spans="1:35" ht="15" customHeight="1" x14ac:dyDescent="0.2">
      <c r="A27" s="3">
        <f>RIS!A25</f>
        <v>42696</v>
      </c>
      <c r="B27" s="7">
        <v>880.06100000000004</v>
      </c>
      <c r="C27" s="8">
        <f>MAX(D27:AB27)</f>
        <v>57.4</v>
      </c>
      <c r="D27" s="87">
        <v>35.299999999999997</v>
      </c>
      <c r="E27" s="87">
        <v>35.9</v>
      </c>
      <c r="F27" s="87">
        <v>32.799999999999997</v>
      </c>
      <c r="G27" s="87">
        <v>32.6</v>
      </c>
      <c r="H27" s="87">
        <v>33.200000000000003</v>
      </c>
      <c r="I27" s="87">
        <v>36</v>
      </c>
      <c r="J27" s="87">
        <v>34</v>
      </c>
      <c r="K27" s="97">
        <v>34.5</v>
      </c>
      <c r="L27" s="97">
        <v>39.92</v>
      </c>
      <c r="M27" s="97">
        <v>40.049999999999997</v>
      </c>
      <c r="N27" s="97">
        <v>44.279999999999994</v>
      </c>
      <c r="O27" s="97">
        <v>42.38</v>
      </c>
      <c r="P27" s="97">
        <v>41.66</v>
      </c>
      <c r="Q27" s="97">
        <v>41.08</v>
      </c>
      <c r="R27" s="97">
        <v>41.7</v>
      </c>
      <c r="S27" s="97">
        <v>45.07</v>
      </c>
      <c r="T27" s="97">
        <v>44.9</v>
      </c>
      <c r="U27" s="97">
        <v>56</v>
      </c>
      <c r="V27" s="97">
        <v>57.099999999999994</v>
      </c>
      <c r="W27" s="97">
        <v>57.4</v>
      </c>
      <c r="X27" s="97">
        <v>55.8</v>
      </c>
      <c r="Y27" s="97">
        <v>50.8</v>
      </c>
      <c r="Z27" s="97">
        <v>44.9</v>
      </c>
      <c r="AA27" s="97">
        <v>40.200000000000003</v>
      </c>
      <c r="AB27" s="78">
        <v>0</v>
      </c>
      <c r="AC27" s="4">
        <f t="shared" si="0"/>
        <v>1017.061</v>
      </c>
      <c r="AD27" s="78">
        <v>1.4765000002412125</v>
      </c>
      <c r="AE27" s="78">
        <v>137</v>
      </c>
      <c r="AF27" s="99">
        <v>0.98</v>
      </c>
      <c r="AG27" s="92">
        <v>1.0146504763092228</v>
      </c>
      <c r="AH27" s="92">
        <v>6.9677419354838713E-3</v>
      </c>
      <c r="AI27" s="92">
        <v>0</v>
      </c>
    </row>
    <row r="28" spans="1:35" s="22" customFormat="1" ht="15" customHeight="1" x14ac:dyDescent="0.2">
      <c r="A28" s="20">
        <f>RIS!A26</f>
        <v>42697</v>
      </c>
      <c r="B28" s="7">
        <v>867.30700000000002</v>
      </c>
      <c r="C28" s="21">
        <f>MAX(D28:AB28)</f>
        <v>59.135000000000005</v>
      </c>
      <c r="D28" s="87">
        <v>35.700000000000003</v>
      </c>
      <c r="E28" s="87">
        <v>35.4</v>
      </c>
      <c r="F28" s="87">
        <v>33.6</v>
      </c>
      <c r="G28" s="87">
        <v>33.1</v>
      </c>
      <c r="H28" s="87">
        <v>33.1</v>
      </c>
      <c r="I28" s="87">
        <v>33.700000000000003</v>
      </c>
      <c r="J28" s="87">
        <v>34.799999999999997</v>
      </c>
      <c r="K28" s="87">
        <v>34.799999999999997</v>
      </c>
      <c r="L28" s="97">
        <v>43.6</v>
      </c>
      <c r="M28" s="97">
        <v>41.08</v>
      </c>
      <c r="N28" s="97">
        <v>43.04</v>
      </c>
      <c r="O28" s="97">
        <v>42.819999999999993</v>
      </c>
      <c r="P28" s="97">
        <v>43.800000000000004</v>
      </c>
      <c r="Q28" s="97">
        <v>44.519999999999996</v>
      </c>
      <c r="R28" s="97">
        <v>46.599999999999994</v>
      </c>
      <c r="S28" s="97">
        <v>47.8</v>
      </c>
      <c r="T28" s="97">
        <v>47.2</v>
      </c>
      <c r="U28" s="101">
        <v>54.5</v>
      </c>
      <c r="V28" s="97">
        <v>56.79</v>
      </c>
      <c r="W28" s="97">
        <v>59.135000000000005</v>
      </c>
      <c r="X28" s="97">
        <v>55.72</v>
      </c>
      <c r="Y28" s="97">
        <v>48.8</v>
      </c>
      <c r="Z28" s="97">
        <v>43.019999999999996</v>
      </c>
      <c r="AA28" s="87">
        <v>39.799999999999997</v>
      </c>
      <c r="AB28" s="78">
        <v>4.6509999999999998</v>
      </c>
      <c r="AC28" s="4">
        <f t="shared" si="0"/>
        <v>1009.958</v>
      </c>
      <c r="AD28" s="84">
        <v>6.6873333336616643</v>
      </c>
      <c r="AE28" s="84">
        <v>138</v>
      </c>
      <c r="AF28" s="99">
        <v>2.2000000000000002</v>
      </c>
      <c r="AG28" s="92">
        <v>1.0146504763092228</v>
      </c>
      <c r="AH28" s="92">
        <v>6.9677419354838713E-3</v>
      </c>
      <c r="AI28" s="92">
        <v>0</v>
      </c>
    </row>
    <row r="29" spans="1:35" ht="15" customHeight="1" x14ac:dyDescent="0.2">
      <c r="A29" s="3">
        <f>RIS!A27</f>
        <v>42698</v>
      </c>
      <c r="B29" s="7">
        <v>839.68399999999997</v>
      </c>
      <c r="C29" s="8">
        <f>MAX(D29:AA29)</f>
        <v>59.875000000000007</v>
      </c>
      <c r="D29" s="87">
        <v>35.5</v>
      </c>
      <c r="E29" s="87">
        <v>34.4</v>
      </c>
      <c r="F29" s="87">
        <v>33.4</v>
      </c>
      <c r="G29" s="87">
        <v>33.1</v>
      </c>
      <c r="H29" s="87">
        <v>33.9</v>
      </c>
      <c r="I29" s="87">
        <v>34.700000000000003</v>
      </c>
      <c r="J29" s="87">
        <v>32.9</v>
      </c>
      <c r="K29" s="87">
        <v>34</v>
      </c>
      <c r="L29" s="97">
        <v>38.200000000000003</v>
      </c>
      <c r="M29" s="97">
        <v>37.81</v>
      </c>
      <c r="N29" s="97">
        <v>43.1</v>
      </c>
      <c r="O29" s="97">
        <v>44.6</v>
      </c>
      <c r="P29" s="97">
        <v>42.9</v>
      </c>
      <c r="Q29" s="97">
        <v>44.3</v>
      </c>
      <c r="R29" s="97">
        <v>45.3</v>
      </c>
      <c r="S29" s="97">
        <v>46</v>
      </c>
      <c r="T29" s="97">
        <v>47.900000000000006</v>
      </c>
      <c r="U29" s="97">
        <v>53.56</v>
      </c>
      <c r="V29" s="97">
        <v>57.28</v>
      </c>
      <c r="W29" s="97">
        <v>59.875000000000007</v>
      </c>
      <c r="X29" s="97">
        <v>57.176000000000009</v>
      </c>
      <c r="Y29" s="97">
        <v>48.800000000000004</v>
      </c>
      <c r="Z29" s="97">
        <v>41.9</v>
      </c>
      <c r="AA29" s="97">
        <v>34.1</v>
      </c>
      <c r="AB29" s="78">
        <v>4.8310000000000004</v>
      </c>
      <c r="AC29" s="4">
        <f t="shared" si="0"/>
        <v>1021.515</v>
      </c>
      <c r="AD29" s="21">
        <v>8.4853333332762144</v>
      </c>
      <c r="AE29" s="78">
        <v>177</v>
      </c>
      <c r="AF29">
        <v>2.66</v>
      </c>
      <c r="AG29" s="92">
        <v>1.0146504763092228</v>
      </c>
      <c r="AH29" s="92">
        <v>6.9677419354838713E-3</v>
      </c>
      <c r="AI29" s="92">
        <v>0</v>
      </c>
    </row>
    <row r="30" spans="1:35" ht="15" customHeight="1" x14ac:dyDescent="0.2">
      <c r="A30" s="3">
        <f>RIS!A28</f>
        <v>42699</v>
      </c>
      <c r="B30" s="7">
        <v>928.125</v>
      </c>
      <c r="C30" s="8">
        <f>MAX(D30:AA30)</f>
        <v>57.85</v>
      </c>
      <c r="D30" s="97">
        <v>37.700000000000003</v>
      </c>
      <c r="E30" s="97">
        <v>35.39</v>
      </c>
      <c r="F30" s="97">
        <v>36.4</v>
      </c>
      <c r="G30" s="97">
        <v>35.78</v>
      </c>
      <c r="H30" s="97">
        <v>36.18</v>
      </c>
      <c r="I30" s="97">
        <v>36.78</v>
      </c>
      <c r="J30" s="97">
        <v>37.1</v>
      </c>
      <c r="K30" s="97">
        <v>37.33</v>
      </c>
      <c r="L30" s="97">
        <v>38.72</v>
      </c>
      <c r="M30" s="97">
        <v>38.300000000000004</v>
      </c>
      <c r="N30" s="97">
        <v>45.4</v>
      </c>
      <c r="O30" s="97">
        <v>48.31</v>
      </c>
      <c r="P30" s="97">
        <v>45.800000000000004</v>
      </c>
      <c r="Q30" s="97">
        <v>44.2</v>
      </c>
      <c r="R30" s="97">
        <v>47.800000000000004</v>
      </c>
      <c r="S30" s="97">
        <v>48.1</v>
      </c>
      <c r="T30" s="97">
        <v>46.5</v>
      </c>
      <c r="U30" s="97">
        <v>51.8</v>
      </c>
      <c r="V30" s="101">
        <v>57.45</v>
      </c>
      <c r="W30" s="101">
        <v>57.050000000000004</v>
      </c>
      <c r="X30" s="101">
        <v>57.85</v>
      </c>
      <c r="Y30" s="101">
        <v>49.3</v>
      </c>
      <c r="Z30" s="101">
        <v>42.2</v>
      </c>
      <c r="AA30" s="101">
        <v>37.400000000000006</v>
      </c>
      <c r="AB30" s="78">
        <v>4.6950000000000003</v>
      </c>
      <c r="AC30" s="4">
        <f t="shared" si="0"/>
        <v>1002.82</v>
      </c>
      <c r="AD30" s="78">
        <v>7.2289999999635626</v>
      </c>
      <c r="AE30" s="78">
        <v>70</v>
      </c>
      <c r="AF30" s="99">
        <v>2.5499999999999998</v>
      </c>
      <c r="AG30" s="92">
        <v>1.0146504763092228</v>
      </c>
      <c r="AH30" s="92">
        <v>6.9677419354838713E-3</v>
      </c>
      <c r="AI30" s="92">
        <v>0</v>
      </c>
    </row>
    <row r="31" spans="1:35" ht="15" customHeight="1" x14ac:dyDescent="0.2">
      <c r="A31" s="3">
        <f>RIS!A29</f>
        <v>42700</v>
      </c>
      <c r="B31" s="7">
        <v>929.02099999999996</v>
      </c>
      <c r="C31" s="8">
        <f>MAX(D31:AA31)</f>
        <v>56.73</v>
      </c>
      <c r="D31" s="8">
        <v>35</v>
      </c>
      <c r="E31" s="8">
        <v>32.4</v>
      </c>
      <c r="F31" s="97">
        <v>32.799999999999997</v>
      </c>
      <c r="G31" s="97">
        <v>33.200000000000003</v>
      </c>
      <c r="H31" s="97">
        <v>33.799999999999997</v>
      </c>
      <c r="I31" s="97">
        <v>34.9</v>
      </c>
      <c r="J31" s="97">
        <v>36.4</v>
      </c>
      <c r="K31" s="8">
        <v>38</v>
      </c>
      <c r="L31" s="8">
        <v>39.9</v>
      </c>
      <c r="M31" s="8">
        <v>40.6</v>
      </c>
      <c r="N31" s="8">
        <v>40.799999999999997</v>
      </c>
      <c r="O31" s="8">
        <v>40.5</v>
      </c>
      <c r="P31" s="8">
        <v>39.4</v>
      </c>
      <c r="Q31" s="8">
        <v>40.9</v>
      </c>
      <c r="R31" s="97">
        <v>40.5</v>
      </c>
      <c r="S31" s="8">
        <v>40.799999999999997</v>
      </c>
      <c r="T31" s="8">
        <v>44.7</v>
      </c>
      <c r="U31" s="97">
        <v>54.290000000000006</v>
      </c>
      <c r="V31" s="97">
        <v>56.73</v>
      </c>
      <c r="W31" s="97">
        <v>55.58</v>
      </c>
      <c r="X31" s="97">
        <v>55.4</v>
      </c>
      <c r="Y31" s="97">
        <v>50.53</v>
      </c>
      <c r="Z31" s="97">
        <v>41.2</v>
      </c>
      <c r="AA31" s="8">
        <v>36.700000000000003</v>
      </c>
      <c r="AB31" s="78">
        <v>0</v>
      </c>
      <c r="AC31" s="4">
        <f t="shared" si="0"/>
        <v>974.02099999999996</v>
      </c>
      <c r="AD31" s="78">
        <v>5.3243333332909968</v>
      </c>
      <c r="AE31" s="78">
        <v>45</v>
      </c>
      <c r="AF31" s="99">
        <v>1</v>
      </c>
      <c r="AG31" s="93">
        <v>0.83167260000000021</v>
      </c>
      <c r="AH31" s="93">
        <v>1.1757666666666667E-3</v>
      </c>
      <c r="AI31" s="93">
        <v>0</v>
      </c>
    </row>
    <row r="32" spans="1:35" ht="15" customHeight="1" x14ac:dyDescent="0.2">
      <c r="A32" s="3">
        <f>RIS!A30</f>
        <v>42701</v>
      </c>
      <c r="B32" s="7">
        <v>880.65</v>
      </c>
      <c r="C32" s="8">
        <f t="shared" si="1"/>
        <v>54.84</v>
      </c>
      <c r="D32" s="8">
        <v>35.4</v>
      </c>
      <c r="E32" s="8">
        <v>33</v>
      </c>
      <c r="F32" s="8">
        <v>31.8</v>
      </c>
      <c r="G32" s="8">
        <v>31</v>
      </c>
      <c r="H32" s="8">
        <v>31.5</v>
      </c>
      <c r="I32" s="8">
        <v>32.200000000000003</v>
      </c>
      <c r="J32" s="8">
        <v>32</v>
      </c>
      <c r="K32" s="8">
        <v>32</v>
      </c>
      <c r="L32" s="8">
        <v>33.1</v>
      </c>
      <c r="M32" s="8">
        <v>24.9</v>
      </c>
      <c r="N32" s="8">
        <v>34.5</v>
      </c>
      <c r="O32" s="8">
        <v>35.799999999999997</v>
      </c>
      <c r="P32" s="97">
        <v>32.39</v>
      </c>
      <c r="Q32" s="97">
        <v>38.39</v>
      </c>
      <c r="R32" s="97">
        <v>39.300000000000004</v>
      </c>
      <c r="S32" s="97">
        <v>40.1</v>
      </c>
      <c r="T32" s="8">
        <v>40.700000000000003</v>
      </c>
      <c r="U32" s="97">
        <v>46.61</v>
      </c>
      <c r="V32" s="97">
        <v>53.15</v>
      </c>
      <c r="W32" s="97">
        <v>54.84</v>
      </c>
      <c r="X32" s="97">
        <v>52.7</v>
      </c>
      <c r="Y32" s="97">
        <v>44.4</v>
      </c>
      <c r="Z32" s="8">
        <v>39.1</v>
      </c>
      <c r="AA32" s="8">
        <v>35.6</v>
      </c>
      <c r="AB32" s="78">
        <v>0</v>
      </c>
      <c r="AC32" s="4">
        <f t="shared" si="0"/>
        <v>918.65</v>
      </c>
      <c r="AD32" s="78">
        <v>2.749166666615638</v>
      </c>
      <c r="AE32" s="78">
        <v>38</v>
      </c>
      <c r="AF32" s="99">
        <v>1.0900000000000001</v>
      </c>
      <c r="AG32" s="93">
        <v>0.83167260000000021</v>
      </c>
      <c r="AH32" s="93">
        <v>1.1757666666666667E-3</v>
      </c>
      <c r="AI32" s="93">
        <v>0</v>
      </c>
    </row>
    <row r="33" spans="1:35" ht="15" customHeight="1" x14ac:dyDescent="0.2">
      <c r="A33" s="3">
        <f>RIS!A31</f>
        <v>42702</v>
      </c>
      <c r="B33" s="7">
        <v>874.80899999999997</v>
      </c>
      <c r="C33" s="8">
        <f t="shared" si="1"/>
        <v>54.808000000000007</v>
      </c>
      <c r="D33" s="8">
        <v>33.200000000000003</v>
      </c>
      <c r="E33" s="8">
        <v>31.3</v>
      </c>
      <c r="F33" s="8">
        <v>30.2</v>
      </c>
      <c r="G33" s="8">
        <v>30</v>
      </c>
      <c r="H33" s="21">
        <v>31</v>
      </c>
      <c r="I33" s="21">
        <v>33.200000000000003</v>
      </c>
      <c r="J33" s="21">
        <v>33.1</v>
      </c>
      <c r="K33" s="21">
        <v>33.799999999999997</v>
      </c>
      <c r="L33" s="21">
        <v>36.799999999999997</v>
      </c>
      <c r="M33" s="21">
        <v>39.5</v>
      </c>
      <c r="N33" s="97">
        <v>40.6</v>
      </c>
      <c r="O33" s="97">
        <v>42.75</v>
      </c>
      <c r="P33" s="97">
        <v>42.65</v>
      </c>
      <c r="Q33" s="97">
        <v>43.05</v>
      </c>
      <c r="R33" s="97">
        <v>44</v>
      </c>
      <c r="S33" s="97">
        <v>45.78</v>
      </c>
      <c r="T33" s="97">
        <v>45.4</v>
      </c>
      <c r="U33" s="97">
        <v>51.230000000000004</v>
      </c>
      <c r="V33" s="97">
        <v>54.808000000000007</v>
      </c>
      <c r="W33" s="97">
        <v>54.544000000000004</v>
      </c>
      <c r="X33" s="97">
        <v>54.371000000000002</v>
      </c>
      <c r="Y33" s="97">
        <v>48.47</v>
      </c>
      <c r="Z33" s="97">
        <v>41.8</v>
      </c>
      <c r="AA33" s="8">
        <v>37.5</v>
      </c>
      <c r="AB33" s="78">
        <v>4.93</v>
      </c>
      <c r="AC33" s="4">
        <f t="shared" si="0"/>
        <v>972.73899999999992</v>
      </c>
      <c r="AD33" s="78">
        <v>0.4149999996135012</v>
      </c>
      <c r="AE33" s="78">
        <v>93</v>
      </c>
      <c r="AF33" s="99">
        <v>2.4900000000000002</v>
      </c>
      <c r="AG33" s="93">
        <v>0.83167260000000021</v>
      </c>
      <c r="AH33" s="93">
        <v>1.1757666666666667E-3</v>
      </c>
      <c r="AI33" s="93">
        <v>0</v>
      </c>
    </row>
    <row r="34" spans="1:35" ht="15" customHeight="1" x14ac:dyDescent="0.2">
      <c r="A34" s="3">
        <f>RIS!A32</f>
        <v>42703</v>
      </c>
      <c r="B34" s="7">
        <v>846.41499999999996</v>
      </c>
      <c r="C34" s="8">
        <f t="shared" si="1"/>
        <v>59</v>
      </c>
      <c r="D34" s="8">
        <v>34.700000000000003</v>
      </c>
      <c r="E34" s="8">
        <v>33.6</v>
      </c>
      <c r="F34" s="8">
        <v>32.4</v>
      </c>
      <c r="G34" s="8">
        <v>31.6</v>
      </c>
      <c r="H34" s="8">
        <v>32.700000000000003</v>
      </c>
      <c r="I34" s="8">
        <v>34.200000000000003</v>
      </c>
      <c r="J34" s="75">
        <v>33.5</v>
      </c>
      <c r="K34" s="8">
        <v>33.700000000000003</v>
      </c>
      <c r="L34" s="8">
        <v>37.299999999999997</v>
      </c>
      <c r="M34" s="97">
        <v>40.200000000000003</v>
      </c>
      <c r="N34" s="97">
        <v>40.200000000000003</v>
      </c>
      <c r="O34" s="97">
        <v>39.950000000000003</v>
      </c>
      <c r="P34" s="97">
        <v>39.950000000000003</v>
      </c>
      <c r="Q34" s="97">
        <v>41.65</v>
      </c>
      <c r="R34" s="97">
        <v>43.800000000000004</v>
      </c>
      <c r="S34" s="97">
        <v>43.629999999999995</v>
      </c>
      <c r="T34" s="97">
        <v>43.75</v>
      </c>
      <c r="U34" s="97">
        <v>54.79</v>
      </c>
      <c r="V34" s="97">
        <v>59</v>
      </c>
      <c r="W34" s="97">
        <v>55.1</v>
      </c>
      <c r="X34" s="97">
        <v>53.900000000000006</v>
      </c>
      <c r="Y34" s="97">
        <v>45.580000000000005</v>
      </c>
      <c r="Z34" s="97">
        <v>37.25</v>
      </c>
      <c r="AA34" s="8">
        <v>38.5</v>
      </c>
      <c r="AB34" s="78">
        <v>2.468</v>
      </c>
      <c r="AC34" s="4">
        <f t="shared" si="0"/>
        <v>975.88299999999992</v>
      </c>
      <c r="AD34" s="78">
        <v>1.1376666663936341</v>
      </c>
      <c r="AE34" s="78">
        <v>127</v>
      </c>
      <c r="AF34" s="99">
        <v>4.2</v>
      </c>
      <c r="AG34" s="93">
        <v>0.83167260000000021</v>
      </c>
      <c r="AH34" s="93">
        <v>1.1757666666666667E-3</v>
      </c>
      <c r="AI34" s="93">
        <v>0</v>
      </c>
    </row>
    <row r="35" spans="1:35" ht="15" customHeight="1" x14ac:dyDescent="0.2">
      <c r="A35" s="3">
        <f>RIS!A33</f>
        <v>42704</v>
      </c>
      <c r="B35" s="7">
        <v>886.37199999999996</v>
      </c>
      <c r="C35" s="8">
        <f t="shared" si="1"/>
        <v>50.56</v>
      </c>
      <c r="D35" s="8">
        <v>35.5</v>
      </c>
      <c r="E35" s="8">
        <v>34.1</v>
      </c>
      <c r="F35" s="8">
        <v>33.9</v>
      </c>
      <c r="G35" s="8">
        <v>32.799999999999997</v>
      </c>
      <c r="H35" s="8">
        <v>35.299999999999997</v>
      </c>
      <c r="I35" s="8">
        <v>36</v>
      </c>
      <c r="J35" s="8">
        <v>35.200000000000003</v>
      </c>
      <c r="K35" s="8">
        <v>36.1</v>
      </c>
      <c r="L35" s="97">
        <v>47.5</v>
      </c>
      <c r="M35" s="97">
        <v>42.38</v>
      </c>
      <c r="N35" s="97">
        <v>43.28</v>
      </c>
      <c r="O35" s="97">
        <v>43.1</v>
      </c>
      <c r="P35" s="97">
        <v>45.519999999999996</v>
      </c>
      <c r="Q35" s="97">
        <v>46.18</v>
      </c>
      <c r="R35" s="97">
        <v>46.3</v>
      </c>
      <c r="S35" s="97">
        <v>47.96</v>
      </c>
      <c r="T35" s="101">
        <v>48</v>
      </c>
      <c r="U35" s="97">
        <v>44.919999999999995</v>
      </c>
      <c r="V35" s="97">
        <v>50.06</v>
      </c>
      <c r="W35" s="97">
        <v>46.908000000000001</v>
      </c>
      <c r="X35" s="97">
        <v>50.56</v>
      </c>
      <c r="Y35" s="97">
        <v>42.443000000000005</v>
      </c>
      <c r="Z35" s="97">
        <v>38.299999999999997</v>
      </c>
      <c r="AA35" s="8">
        <v>35.799999999999997</v>
      </c>
      <c r="AB35" s="78">
        <v>4.907</v>
      </c>
      <c r="AC35" s="4">
        <f t="shared" si="0"/>
        <v>1001.279</v>
      </c>
      <c r="AD35" s="78">
        <v>7.7336666660907225</v>
      </c>
      <c r="AE35" s="78">
        <v>110</v>
      </c>
      <c r="AF35" s="99">
        <v>3.66</v>
      </c>
      <c r="AG35" s="93">
        <v>0.83167260000000021</v>
      </c>
      <c r="AH35" s="93">
        <v>1.1757666666666667E-3</v>
      </c>
      <c r="AI35" s="93">
        <v>0</v>
      </c>
    </row>
    <row r="36" spans="1:35" ht="15" customHeight="1" x14ac:dyDescent="0.2">
      <c r="A36" s="3">
        <f>RIS!A34</f>
        <v>42705</v>
      </c>
      <c r="B36" s="7"/>
      <c r="C36" s="8">
        <f t="shared" si="1"/>
        <v>0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75"/>
      <c r="T36" s="8"/>
      <c r="U36" s="8"/>
      <c r="V36" s="8"/>
      <c r="W36" s="8"/>
      <c r="X36" s="8"/>
      <c r="Y36" s="8"/>
      <c r="Z36" s="8"/>
      <c r="AA36" s="8"/>
      <c r="AB36" s="78"/>
      <c r="AC36" s="4">
        <f t="shared" si="0"/>
        <v>0</v>
      </c>
      <c r="AD36" s="78"/>
      <c r="AE36" s="78"/>
      <c r="AG36" s="93"/>
      <c r="AH36" s="93"/>
      <c r="AI36" s="93"/>
    </row>
    <row r="37" spans="1:35" x14ac:dyDescent="0.2">
      <c r="A37" s="3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78"/>
      <c r="AC37" s="78"/>
      <c r="AD37" s="78"/>
      <c r="AE37" s="78"/>
      <c r="AG37" s="93"/>
      <c r="AH37" s="93"/>
      <c r="AI37" s="93"/>
    </row>
    <row r="38" spans="1:35" x14ac:dyDescent="0.2">
      <c r="B38" s="15"/>
      <c r="C38" s="14" t="s">
        <v>63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35" x14ac:dyDescent="0.2">
      <c r="M39" s="104"/>
      <c r="N39" s="83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35" x14ac:dyDescent="0.2">
      <c r="G40" s="14"/>
    </row>
    <row r="42" spans="1:35" x14ac:dyDescent="0.2">
      <c r="N42" s="83"/>
    </row>
    <row r="43" spans="1:35" x14ac:dyDescent="0.2">
      <c r="N43" s="83"/>
    </row>
    <row r="44" spans="1:35" x14ac:dyDescent="0.2">
      <c r="N44" s="83"/>
    </row>
    <row r="45" spans="1:35" x14ac:dyDescent="0.2">
      <c r="N45" s="83"/>
    </row>
    <row r="46" spans="1:35" x14ac:dyDescent="0.2">
      <c r="N46" s="83"/>
    </row>
    <row r="47" spans="1:35" x14ac:dyDescent="0.2">
      <c r="N47" s="83"/>
    </row>
    <row r="48" spans="1:35" x14ac:dyDescent="0.2">
      <c r="N48" s="83"/>
    </row>
    <row r="49" spans="14:14" x14ac:dyDescent="0.2">
      <c r="N49" s="83"/>
    </row>
    <row r="50" spans="14:14" x14ac:dyDescent="0.2">
      <c r="N50" s="83"/>
    </row>
    <row r="51" spans="14:14" x14ac:dyDescent="0.2">
      <c r="N51" s="83"/>
    </row>
    <row r="52" spans="14:14" x14ac:dyDescent="0.2">
      <c r="N52" s="83"/>
    </row>
    <row r="53" spans="14:14" x14ac:dyDescent="0.2">
      <c r="N53" s="83"/>
    </row>
    <row r="54" spans="14:14" x14ac:dyDescent="0.2">
      <c r="N54" s="83"/>
    </row>
    <row r="55" spans="14:14" x14ac:dyDescent="0.2">
      <c r="N55" s="83"/>
    </row>
    <row r="56" spans="14:14" x14ac:dyDescent="0.2">
      <c r="N56" s="83"/>
    </row>
    <row r="57" spans="14:14" x14ac:dyDescent="0.2">
      <c r="N57" s="83"/>
    </row>
    <row r="58" spans="14:14" x14ac:dyDescent="0.2">
      <c r="N58" s="83"/>
    </row>
    <row r="59" spans="14:14" x14ac:dyDescent="0.2">
      <c r="N59" s="83"/>
    </row>
    <row r="60" spans="14:14" x14ac:dyDescent="0.2">
      <c r="N60" s="83"/>
    </row>
    <row r="61" spans="14:14" x14ac:dyDescent="0.2">
      <c r="N61" s="83"/>
    </row>
    <row r="62" spans="14:14" x14ac:dyDescent="0.2">
      <c r="N62" s="83"/>
    </row>
  </sheetData>
  <mergeCells count="2">
    <mergeCell ref="D4:AA4"/>
    <mergeCell ref="AG4:AI4"/>
  </mergeCells>
  <phoneticPr fontId="4" type="noConversion"/>
  <printOptions horizontalCentered="1"/>
  <pageMargins left="0.19685039370078741" right="0.19685039370078741" top="0.59055118110236227" bottom="0.59055118110236227" header="0.51181102362204722" footer="0.51181102362204722"/>
  <pageSetup paperSize="9" scale="85" orientation="landscape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3:U3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0" sqref="A30"/>
    </sheetView>
  </sheetViews>
  <sheetFormatPr baseColWidth="10" defaultRowHeight="12.75" x14ac:dyDescent="0.2"/>
  <cols>
    <col min="1" max="1" width="10.140625" style="67" bestFit="1" customWidth="1"/>
    <col min="2" max="2" width="10.85546875" style="67" bestFit="1" customWidth="1"/>
    <col min="3" max="3" width="14.5703125" style="67" bestFit="1" customWidth="1"/>
    <col min="4" max="4" width="10.5703125" style="67" bestFit="1" customWidth="1"/>
    <col min="5" max="5" width="9.28515625" style="67" bestFit="1" customWidth="1"/>
    <col min="6" max="6" width="13.5703125" style="67" bestFit="1" customWidth="1"/>
    <col min="7" max="7" width="10.85546875" style="67" bestFit="1" customWidth="1"/>
    <col min="8" max="8" width="14.5703125" style="67" bestFit="1" customWidth="1"/>
    <col min="9" max="9" width="10.5703125" style="74" bestFit="1" customWidth="1"/>
    <col min="10" max="10" width="9.28515625" style="67" bestFit="1" customWidth="1"/>
    <col min="11" max="11" width="13.5703125" style="67" bestFit="1" customWidth="1"/>
    <col min="12" max="12" width="10.85546875" style="67" bestFit="1" customWidth="1"/>
    <col min="13" max="13" width="14.5703125" style="74" bestFit="1" customWidth="1"/>
    <col min="14" max="14" width="10.5703125" style="74" bestFit="1" customWidth="1"/>
    <col min="15" max="15" width="9.28515625" style="67" bestFit="1" customWidth="1"/>
    <col min="16" max="16" width="13.5703125" style="67" bestFit="1" customWidth="1"/>
    <col min="17" max="17" width="10.85546875" style="67" bestFit="1" customWidth="1"/>
    <col min="18" max="18" width="14.5703125" style="67" bestFit="1" customWidth="1"/>
    <col min="19" max="19" width="10.5703125" style="67" bestFit="1" customWidth="1"/>
    <col min="20" max="20" width="9.28515625" style="67" bestFit="1" customWidth="1"/>
    <col min="21" max="21" width="13.5703125" style="67" bestFit="1" customWidth="1"/>
    <col min="22" max="16384" width="11.42578125" style="67"/>
  </cols>
  <sheetData>
    <row r="3" spans="1:21" x14ac:dyDescent="0.2">
      <c r="A3" s="111" t="s">
        <v>12</v>
      </c>
      <c r="B3" s="112" t="s">
        <v>54</v>
      </c>
      <c r="C3" s="112"/>
      <c r="D3" s="112"/>
      <c r="E3" s="112"/>
      <c r="F3" s="112"/>
      <c r="G3" s="113" t="s">
        <v>53</v>
      </c>
      <c r="H3" s="113"/>
      <c r="I3" s="113"/>
      <c r="J3" s="113"/>
      <c r="K3" s="113"/>
      <c r="L3" s="114" t="s">
        <v>55</v>
      </c>
      <c r="M3" s="114"/>
      <c r="N3" s="114"/>
      <c r="O3" s="114"/>
      <c r="P3" s="114"/>
      <c r="Q3" s="115" t="s">
        <v>56</v>
      </c>
      <c r="R3" s="115"/>
      <c r="S3" s="115"/>
      <c r="T3" s="115"/>
      <c r="U3" s="115"/>
    </row>
    <row r="4" spans="1:21" x14ac:dyDescent="0.2">
      <c r="A4" s="111"/>
      <c r="B4" s="68" t="s">
        <v>59</v>
      </c>
      <c r="C4" s="68" t="s">
        <v>60</v>
      </c>
      <c r="D4" s="68" t="s">
        <v>61</v>
      </c>
      <c r="E4" s="68" t="s">
        <v>38</v>
      </c>
      <c r="F4" s="68" t="s">
        <v>62</v>
      </c>
      <c r="G4" s="68" t="s">
        <v>59</v>
      </c>
      <c r="H4" s="68" t="s">
        <v>60</v>
      </c>
      <c r="I4" s="69" t="s">
        <v>61</v>
      </c>
      <c r="J4" s="68" t="s">
        <v>38</v>
      </c>
      <c r="K4" s="68" t="s">
        <v>62</v>
      </c>
      <c r="L4" s="68" t="s">
        <v>59</v>
      </c>
      <c r="M4" s="69" t="s">
        <v>60</v>
      </c>
      <c r="N4" s="69" t="s">
        <v>61</v>
      </c>
      <c r="O4" s="68" t="s">
        <v>38</v>
      </c>
      <c r="P4" s="68" t="s">
        <v>62</v>
      </c>
      <c r="Q4" s="68" t="s">
        <v>59</v>
      </c>
      <c r="R4" s="68" t="s">
        <v>60</v>
      </c>
      <c r="S4" s="68" t="s">
        <v>61</v>
      </c>
      <c r="T4" s="68" t="s">
        <v>38</v>
      </c>
      <c r="U4" s="68" t="s">
        <v>62</v>
      </c>
    </row>
    <row r="5" spans="1:21" x14ac:dyDescent="0.2">
      <c r="A5" s="70">
        <f>RIS!A4</f>
        <v>42675</v>
      </c>
      <c r="B5" s="71">
        <f>RIS!N4</f>
        <v>33.68</v>
      </c>
      <c r="C5" s="71"/>
      <c r="D5" s="71"/>
      <c r="E5" s="71"/>
      <c r="F5" s="71"/>
      <c r="G5" s="71">
        <f>RIS!O4</f>
        <v>42</v>
      </c>
      <c r="H5" s="71"/>
      <c r="I5" s="72"/>
      <c r="J5" s="71"/>
      <c r="K5" s="71"/>
      <c r="L5" s="71">
        <f>RIS!P4</f>
        <v>24</v>
      </c>
      <c r="M5" s="72"/>
      <c r="N5" s="72"/>
      <c r="O5" s="71"/>
      <c r="P5" s="71"/>
      <c r="Q5" s="71">
        <f>RIS!Q4</f>
        <v>19.693999999999999</v>
      </c>
      <c r="R5" s="71"/>
      <c r="S5" s="71"/>
      <c r="T5" s="71"/>
      <c r="U5" s="71"/>
    </row>
    <row r="6" spans="1:21" x14ac:dyDescent="0.2">
      <c r="A6" s="70">
        <f>RIS!A5</f>
        <v>42676</v>
      </c>
      <c r="B6" s="71">
        <f>RIS!N5</f>
        <v>0</v>
      </c>
      <c r="C6" s="71"/>
      <c r="D6" s="71"/>
      <c r="E6" s="71"/>
      <c r="F6" s="71"/>
      <c r="G6" s="71">
        <f>RIS!O5</f>
        <v>38</v>
      </c>
      <c r="H6" s="71"/>
      <c r="I6" s="72"/>
      <c r="J6" s="71"/>
      <c r="K6" s="71"/>
      <c r="L6" s="71">
        <f>RIS!P5</f>
        <v>19</v>
      </c>
      <c r="M6" s="72"/>
      <c r="N6" s="72"/>
      <c r="O6" s="71"/>
      <c r="P6" s="71"/>
      <c r="Q6" s="71">
        <f>RIS!Q5</f>
        <v>0</v>
      </c>
      <c r="R6" s="71"/>
      <c r="S6" s="71"/>
      <c r="T6" s="71"/>
      <c r="U6" s="71"/>
    </row>
    <row r="7" spans="1:21" x14ac:dyDescent="0.2">
      <c r="A7" s="70">
        <f>RIS!A6</f>
        <v>42677</v>
      </c>
      <c r="B7" s="71">
        <f>RIS!N6</f>
        <v>0</v>
      </c>
      <c r="C7" s="71"/>
      <c r="D7" s="71"/>
      <c r="E7" s="71"/>
      <c r="F7" s="71"/>
      <c r="G7" s="71">
        <f>RIS!O6</f>
        <v>40</v>
      </c>
      <c r="H7" s="71"/>
      <c r="I7" s="72"/>
      <c r="J7" s="71"/>
      <c r="K7" s="71"/>
      <c r="L7" s="71">
        <f>RIS!P6</f>
        <v>23</v>
      </c>
      <c r="M7" s="72"/>
      <c r="N7" s="72"/>
      <c r="O7" s="71"/>
      <c r="P7" s="71"/>
      <c r="Q7" s="71">
        <f>RIS!Q6</f>
        <v>30.016999999999999</v>
      </c>
      <c r="R7" s="71"/>
      <c r="S7" s="71"/>
      <c r="T7" s="71"/>
      <c r="U7" s="71"/>
    </row>
    <row r="8" spans="1:21" x14ac:dyDescent="0.2">
      <c r="A8" s="70">
        <f>RIS!A7</f>
        <v>42678</v>
      </c>
      <c r="B8" s="71">
        <f>RIS!N7</f>
        <v>0</v>
      </c>
      <c r="C8" s="71"/>
      <c r="D8" s="71"/>
      <c r="E8" s="71"/>
      <c r="F8" s="71"/>
      <c r="G8" s="71">
        <f>RIS!O7</f>
        <v>53.8</v>
      </c>
      <c r="H8" s="72"/>
      <c r="I8" s="72"/>
      <c r="J8" s="71"/>
      <c r="K8" s="73"/>
      <c r="L8" s="71">
        <f>RIS!P7</f>
        <v>18</v>
      </c>
      <c r="M8" s="72"/>
      <c r="N8" s="72"/>
      <c r="O8" s="71"/>
      <c r="P8" s="71"/>
      <c r="Q8" s="71">
        <f>RIS!Q7</f>
        <v>8.83</v>
      </c>
      <c r="R8" s="71"/>
      <c r="S8" s="71"/>
      <c r="T8" s="71"/>
      <c r="U8" s="71"/>
    </row>
    <row r="9" spans="1:21" x14ac:dyDescent="0.2">
      <c r="A9" s="70">
        <f>RIS!A8</f>
        <v>42679</v>
      </c>
      <c r="B9" s="71">
        <f>RIS!N8</f>
        <v>0</v>
      </c>
      <c r="C9" s="71"/>
      <c r="D9" s="71"/>
      <c r="E9" s="71"/>
      <c r="F9" s="71"/>
      <c r="G9" s="71">
        <f>RIS!O8</f>
        <v>46.1</v>
      </c>
      <c r="H9" s="72"/>
      <c r="I9" s="72"/>
      <c r="J9" s="71"/>
      <c r="K9" s="71"/>
      <c r="L9" s="71">
        <f>RIS!P8</f>
        <v>15</v>
      </c>
      <c r="M9" s="72"/>
      <c r="N9" s="72"/>
      <c r="O9" s="71"/>
      <c r="P9" s="71"/>
      <c r="Q9" s="71">
        <f>RIS!Q8</f>
        <v>0</v>
      </c>
      <c r="R9" s="71"/>
      <c r="S9" s="71"/>
      <c r="T9" s="71"/>
      <c r="U9" s="71"/>
    </row>
    <row r="10" spans="1:21" x14ac:dyDescent="0.2">
      <c r="A10" s="70">
        <f>RIS!A9</f>
        <v>42680</v>
      </c>
      <c r="B10" s="71">
        <f>RIS!N9</f>
        <v>0</v>
      </c>
      <c r="C10" s="71"/>
      <c r="D10" s="71"/>
      <c r="E10" s="71"/>
      <c r="F10" s="71"/>
      <c r="G10" s="71">
        <f>RIS!O9</f>
        <v>40.5</v>
      </c>
      <c r="H10" s="71"/>
      <c r="I10" s="72"/>
      <c r="J10" s="71"/>
      <c r="K10" s="71"/>
      <c r="L10" s="71">
        <f>RIS!P9</f>
        <v>19</v>
      </c>
      <c r="M10" s="72"/>
      <c r="N10" s="72"/>
      <c r="O10" s="71"/>
      <c r="P10" s="71"/>
      <c r="Q10" s="71">
        <f>RIS!Q9</f>
        <v>0</v>
      </c>
      <c r="R10" s="71"/>
      <c r="S10" s="71"/>
      <c r="T10" s="71"/>
      <c r="U10" s="71"/>
    </row>
    <row r="11" spans="1:21" x14ac:dyDescent="0.2">
      <c r="A11" s="70">
        <f>RIS!A10</f>
        <v>42681</v>
      </c>
      <c r="B11" s="71">
        <f>RIS!N10</f>
        <v>0</v>
      </c>
      <c r="C11" s="71"/>
      <c r="D11" s="71"/>
      <c r="E11" s="71"/>
      <c r="F11" s="71"/>
      <c r="G11" s="71">
        <f>RIS!O10</f>
        <v>48</v>
      </c>
      <c r="H11" s="71"/>
      <c r="I11" s="72"/>
      <c r="J11" s="71"/>
      <c r="K11" s="71"/>
      <c r="L11" s="71">
        <f>RIS!P10</f>
        <v>19</v>
      </c>
      <c r="M11" s="72"/>
      <c r="N11" s="72"/>
      <c r="O11" s="71"/>
      <c r="P11" s="71"/>
      <c r="Q11" s="71">
        <f>RIS!Q10</f>
        <v>0</v>
      </c>
      <c r="R11" s="71"/>
      <c r="S11" s="71"/>
      <c r="T11" s="71"/>
      <c r="U11" s="71"/>
    </row>
    <row r="12" spans="1:21" x14ac:dyDescent="0.2">
      <c r="A12" s="70">
        <f>RIS!A11</f>
        <v>42682</v>
      </c>
      <c r="B12" s="71">
        <f>RIS!N11</f>
        <v>0</v>
      </c>
      <c r="C12" s="71"/>
      <c r="D12" s="71"/>
      <c r="E12" s="71"/>
      <c r="F12" s="71"/>
      <c r="G12" s="71">
        <f>RIS!O11</f>
        <v>60</v>
      </c>
      <c r="H12" s="71"/>
      <c r="I12" s="72"/>
      <c r="J12" s="71"/>
      <c r="K12" s="71"/>
      <c r="L12" s="71">
        <f>RIS!P11</f>
        <v>0</v>
      </c>
      <c r="M12" s="72"/>
      <c r="N12" s="72"/>
      <c r="O12" s="71"/>
      <c r="P12" s="71"/>
      <c r="Q12" s="71">
        <f>RIS!Q11</f>
        <v>0</v>
      </c>
      <c r="R12" s="71"/>
      <c r="S12" s="71"/>
      <c r="T12" s="71"/>
      <c r="U12" s="71"/>
    </row>
    <row r="13" spans="1:21" x14ac:dyDescent="0.2">
      <c r="A13" s="70">
        <f>RIS!A12</f>
        <v>42683</v>
      </c>
      <c r="B13" s="71">
        <f>RIS!N12</f>
        <v>0</v>
      </c>
      <c r="C13" s="71"/>
      <c r="D13" s="71"/>
      <c r="E13" s="71"/>
      <c r="F13" s="71"/>
      <c r="G13" s="71">
        <f>RIS!O12</f>
        <v>51</v>
      </c>
      <c r="H13" s="71"/>
      <c r="I13" s="72"/>
      <c r="J13" s="71"/>
      <c r="K13" s="71"/>
      <c r="L13" s="71">
        <f>RIS!P12</f>
        <v>53</v>
      </c>
      <c r="M13" s="72"/>
      <c r="N13" s="72"/>
      <c r="O13" s="71"/>
      <c r="P13" s="71"/>
      <c r="Q13" s="71"/>
      <c r="R13" s="71"/>
      <c r="S13" s="71"/>
      <c r="T13" s="71"/>
      <c r="U13" s="71"/>
    </row>
    <row r="14" spans="1:21" x14ac:dyDescent="0.2">
      <c r="A14" s="70">
        <f>RIS!A13</f>
        <v>42684</v>
      </c>
      <c r="B14" s="71">
        <f>RIS!N13</f>
        <v>0</v>
      </c>
      <c r="C14" s="71"/>
      <c r="D14" s="71"/>
      <c r="E14" s="71"/>
      <c r="F14" s="71"/>
      <c r="G14" s="71">
        <f>RIS!O13</f>
        <v>36</v>
      </c>
      <c r="H14" s="71"/>
      <c r="I14" s="72"/>
      <c r="J14" s="71"/>
      <c r="K14" s="71"/>
      <c r="L14" s="71">
        <f>RIS!P13</f>
        <v>25</v>
      </c>
      <c r="M14" s="72"/>
      <c r="N14" s="72"/>
      <c r="O14" s="71"/>
      <c r="Q14" s="71">
        <f>RIS!Q13</f>
        <v>20.6</v>
      </c>
      <c r="R14" s="71"/>
      <c r="S14" s="71"/>
      <c r="T14" s="71"/>
      <c r="U14" s="71"/>
    </row>
    <row r="15" spans="1:21" x14ac:dyDescent="0.2">
      <c r="A15" s="70">
        <f>RIS!A14</f>
        <v>42685</v>
      </c>
      <c r="B15" s="71">
        <f>RIS!N14</f>
        <v>6.7</v>
      </c>
      <c r="C15" s="71"/>
      <c r="D15" s="71"/>
      <c r="E15" s="71"/>
      <c r="F15" s="71"/>
      <c r="G15" s="71">
        <f>RIS!O14</f>
        <v>32</v>
      </c>
      <c r="H15" s="71"/>
      <c r="I15" s="72"/>
      <c r="J15" s="71"/>
      <c r="K15" s="71"/>
      <c r="L15" s="71">
        <f>RIS!P14</f>
        <v>27</v>
      </c>
      <c r="M15" s="72"/>
      <c r="N15" s="72"/>
      <c r="O15" s="71"/>
      <c r="P15" s="71"/>
      <c r="Q15" s="71">
        <f>RIS!Q14</f>
        <v>17.783999999999999</v>
      </c>
      <c r="R15" s="71"/>
      <c r="S15" s="71"/>
      <c r="T15" s="71"/>
      <c r="U15" s="71"/>
    </row>
    <row r="16" spans="1:21" x14ac:dyDescent="0.2">
      <c r="A16" s="70">
        <f>RIS!A15</f>
        <v>42686</v>
      </c>
      <c r="B16" s="71">
        <f>RIS!N15</f>
        <v>12.8</v>
      </c>
      <c r="C16" s="71"/>
      <c r="D16" s="71"/>
      <c r="E16" s="71"/>
      <c r="F16" s="71"/>
      <c r="G16" s="71">
        <f>RIS!O15</f>
        <v>43</v>
      </c>
      <c r="H16" s="71"/>
      <c r="I16" s="72"/>
      <c r="J16" s="71"/>
      <c r="K16" s="71"/>
      <c r="L16" s="71">
        <f>RIS!P15</f>
        <v>26</v>
      </c>
      <c r="M16" s="72"/>
      <c r="N16" s="72"/>
      <c r="O16" s="71"/>
      <c r="P16" s="71"/>
      <c r="Q16" s="71">
        <f>RIS!Q15</f>
        <v>0</v>
      </c>
      <c r="R16" s="71"/>
      <c r="S16" s="71"/>
      <c r="T16" s="71"/>
      <c r="U16" s="71"/>
    </row>
    <row r="17" spans="1:21" x14ac:dyDescent="0.2">
      <c r="A17" s="70">
        <f>RIS!A16</f>
        <v>42687</v>
      </c>
      <c r="B17" s="71">
        <f>RIS!N16</f>
        <v>0</v>
      </c>
      <c r="C17" s="71"/>
      <c r="D17" s="71"/>
      <c r="E17" s="71"/>
      <c r="F17" s="71"/>
      <c r="G17" s="71">
        <f>RIS!O16</f>
        <v>40.799999999999997</v>
      </c>
      <c r="H17" s="71"/>
      <c r="I17" s="72"/>
      <c r="J17" s="71"/>
      <c r="K17" s="71"/>
      <c r="L17" s="71">
        <f>RIS!P16</f>
        <v>36</v>
      </c>
      <c r="M17" s="72"/>
      <c r="N17" s="72"/>
      <c r="O17" s="71"/>
      <c r="P17" s="71"/>
      <c r="Q17" s="71">
        <f>RIS!Q16</f>
        <v>14.92</v>
      </c>
      <c r="R17" s="71"/>
      <c r="S17" s="71"/>
      <c r="T17" s="71"/>
      <c r="U17" s="71"/>
    </row>
    <row r="18" spans="1:21" x14ac:dyDescent="0.2">
      <c r="A18" s="70">
        <f>RIS!A17</f>
        <v>42688</v>
      </c>
      <c r="B18" s="71">
        <f>RIS!N17</f>
        <v>0</v>
      </c>
      <c r="C18" s="71"/>
      <c r="D18" s="71"/>
      <c r="E18" s="71"/>
      <c r="F18" s="71"/>
      <c r="G18" s="71">
        <f>RIS!O17</f>
        <v>42.4</v>
      </c>
      <c r="H18" s="71"/>
      <c r="I18" s="72"/>
      <c r="J18" s="71"/>
      <c r="K18" s="71"/>
      <c r="L18" s="71">
        <f>RIS!P17</f>
        <v>13</v>
      </c>
      <c r="M18" s="72"/>
      <c r="N18" s="72"/>
      <c r="O18" s="71"/>
      <c r="P18" s="71"/>
      <c r="Q18" s="71">
        <f>RIS!Q17</f>
        <v>17</v>
      </c>
      <c r="R18" s="71"/>
      <c r="S18" s="71"/>
      <c r="T18" s="71"/>
      <c r="U18" s="71"/>
    </row>
    <row r="19" spans="1:21" x14ac:dyDescent="0.2">
      <c r="A19" s="70">
        <f>RIS!A18</f>
        <v>42689</v>
      </c>
      <c r="B19" s="71">
        <f>RIS!N18</f>
        <v>0</v>
      </c>
      <c r="C19" s="71"/>
      <c r="D19" s="71"/>
      <c r="E19" s="71"/>
      <c r="F19" s="71"/>
      <c r="G19" s="71">
        <f>RIS!O18</f>
        <v>31.9</v>
      </c>
      <c r="H19" s="71"/>
      <c r="I19" s="72"/>
      <c r="J19" s="71"/>
      <c r="K19" s="71"/>
      <c r="L19" s="71">
        <f>RIS!P18</f>
        <v>18</v>
      </c>
      <c r="M19" s="72"/>
      <c r="N19" s="72"/>
      <c r="O19" s="71"/>
      <c r="P19" s="71"/>
      <c r="Q19" s="71">
        <f>RIS!Q18</f>
        <v>0</v>
      </c>
      <c r="R19" s="71"/>
      <c r="S19" s="71"/>
      <c r="T19" s="71"/>
      <c r="U19" s="71"/>
    </row>
    <row r="20" spans="1:21" x14ac:dyDescent="0.2">
      <c r="A20" s="70">
        <f>RIS!A19</f>
        <v>42690</v>
      </c>
      <c r="B20" s="71">
        <f>RIS!N19</f>
        <v>0</v>
      </c>
      <c r="C20" s="71"/>
      <c r="D20" s="71"/>
      <c r="E20" s="71"/>
      <c r="F20" s="71"/>
      <c r="G20" s="71">
        <f>RIS!O19</f>
        <v>37</v>
      </c>
      <c r="H20" s="71"/>
      <c r="I20" s="72"/>
      <c r="J20" s="71"/>
      <c r="K20" s="71"/>
      <c r="L20" s="71">
        <f>RIS!P19</f>
        <v>33</v>
      </c>
      <c r="M20" s="72"/>
      <c r="N20" s="72"/>
      <c r="O20" s="71"/>
      <c r="P20" s="71"/>
      <c r="Q20" s="71">
        <f>RIS!Q19</f>
        <v>0</v>
      </c>
      <c r="R20" s="71"/>
      <c r="S20" s="71"/>
      <c r="T20" s="71"/>
      <c r="U20" s="71"/>
    </row>
    <row r="21" spans="1:21" x14ac:dyDescent="0.2">
      <c r="A21" s="70">
        <f>RIS!A20</f>
        <v>42691</v>
      </c>
      <c r="B21" s="71">
        <f>RIS!N20</f>
        <v>0</v>
      </c>
      <c r="C21" s="71"/>
      <c r="D21" s="71"/>
      <c r="E21" s="71"/>
      <c r="F21" s="71"/>
      <c r="G21" s="71">
        <f>RIS!O20</f>
        <v>44</v>
      </c>
      <c r="H21" s="71"/>
      <c r="I21" s="72"/>
      <c r="J21" s="71"/>
      <c r="K21" s="71"/>
      <c r="L21" s="71">
        <f>RIS!P20</f>
        <v>31</v>
      </c>
      <c r="M21" s="72"/>
      <c r="N21" s="72"/>
      <c r="O21" s="71"/>
      <c r="P21" s="71"/>
      <c r="Q21" s="71">
        <f>RIS!Q20</f>
        <v>13.093999999999999</v>
      </c>
      <c r="R21" s="71"/>
      <c r="S21" s="71"/>
      <c r="T21" s="71"/>
      <c r="U21" s="71"/>
    </row>
    <row r="22" spans="1:21" x14ac:dyDescent="0.2">
      <c r="A22" s="70">
        <f>RIS!A21</f>
        <v>42692</v>
      </c>
      <c r="B22" s="71">
        <f>RIS!N21</f>
        <v>0</v>
      </c>
      <c r="C22" s="71"/>
      <c r="D22" s="71"/>
      <c r="E22" s="71"/>
      <c r="F22" s="71"/>
      <c r="G22" s="71">
        <f>RIS!O21</f>
        <v>27</v>
      </c>
      <c r="H22" s="71"/>
      <c r="I22" s="72"/>
      <c r="J22" s="71"/>
      <c r="K22" s="71"/>
      <c r="L22" s="71">
        <f>RIS!P21</f>
        <v>17</v>
      </c>
      <c r="M22" s="72"/>
      <c r="N22" s="72"/>
      <c r="O22" s="71"/>
      <c r="P22" s="71"/>
      <c r="Q22" s="71">
        <f>RIS!Q21</f>
        <v>19.134</v>
      </c>
      <c r="R22" s="71"/>
      <c r="S22" s="71"/>
      <c r="T22" s="71"/>
      <c r="U22" s="71"/>
    </row>
    <row r="23" spans="1:21" x14ac:dyDescent="0.2">
      <c r="A23" s="70">
        <f>RIS!A22</f>
        <v>42693</v>
      </c>
      <c r="B23" s="71">
        <f>RIS!N22</f>
        <v>0</v>
      </c>
      <c r="C23" s="71"/>
      <c r="D23" s="71"/>
      <c r="E23" s="71"/>
      <c r="F23" s="71"/>
      <c r="G23" s="71">
        <f>RIS!O22</f>
        <v>23</v>
      </c>
      <c r="H23" s="71"/>
      <c r="I23" s="72"/>
      <c r="J23" s="71"/>
      <c r="K23" s="71"/>
      <c r="L23" s="71">
        <f>RIS!P22</f>
        <v>31</v>
      </c>
      <c r="M23" s="72"/>
      <c r="N23" s="72"/>
      <c r="O23" s="71"/>
      <c r="P23" s="71"/>
      <c r="Q23" s="71">
        <f>RIS!Q22</f>
        <v>0</v>
      </c>
      <c r="R23" s="71"/>
      <c r="S23" s="71"/>
      <c r="T23" s="71"/>
      <c r="U23" s="71"/>
    </row>
    <row r="24" spans="1:21" x14ac:dyDescent="0.2">
      <c r="A24" s="70">
        <f>RIS!A23</f>
        <v>42694</v>
      </c>
      <c r="B24" s="71">
        <f>RIS!N23</f>
        <v>0</v>
      </c>
      <c r="C24" s="71"/>
      <c r="D24" s="71"/>
      <c r="E24" s="71"/>
      <c r="F24" s="71"/>
      <c r="G24" s="71">
        <f>RIS!O23</f>
        <v>23</v>
      </c>
      <c r="H24" s="71"/>
      <c r="I24" s="72"/>
      <c r="J24" s="71"/>
      <c r="K24" s="71"/>
      <c r="L24" s="71">
        <f>RIS!P23</f>
        <v>17</v>
      </c>
      <c r="M24" s="72"/>
      <c r="N24" s="72"/>
      <c r="O24" s="71"/>
      <c r="P24" s="71"/>
      <c r="Q24" s="71">
        <f>RIS!Q23</f>
        <v>0</v>
      </c>
      <c r="R24" s="71"/>
      <c r="S24" s="71"/>
      <c r="T24" s="71"/>
      <c r="U24" s="71"/>
    </row>
    <row r="25" spans="1:21" x14ac:dyDescent="0.2">
      <c r="A25" s="70">
        <f>RIS!A24</f>
        <v>42695</v>
      </c>
      <c r="B25" s="71">
        <f>RIS!N24</f>
        <v>0</v>
      </c>
      <c r="C25" s="71"/>
      <c r="D25" s="71"/>
      <c r="E25" s="71"/>
      <c r="F25" s="71"/>
      <c r="G25" s="71">
        <f>RIS!O24</f>
        <v>8</v>
      </c>
      <c r="H25" s="71"/>
      <c r="I25" s="72"/>
      <c r="J25" s="71"/>
      <c r="K25" s="71"/>
      <c r="L25" s="71">
        <f>RIS!P24</f>
        <v>23</v>
      </c>
      <c r="M25" s="72"/>
      <c r="N25" s="72"/>
      <c r="O25" s="71"/>
      <c r="P25" s="71"/>
      <c r="Q25" s="71">
        <f>RIS!Q24</f>
        <v>0</v>
      </c>
      <c r="R25" s="71"/>
      <c r="S25" s="71"/>
      <c r="T25" s="71"/>
      <c r="U25" s="71"/>
    </row>
    <row r="26" spans="1:21" x14ac:dyDescent="0.2">
      <c r="A26" s="70">
        <f>RIS!A25</f>
        <v>42696</v>
      </c>
      <c r="B26" s="71">
        <f>RIS!N25</f>
        <v>0</v>
      </c>
      <c r="C26" s="71"/>
      <c r="D26" s="71"/>
      <c r="E26" s="71"/>
      <c r="F26" s="71"/>
      <c r="G26" s="71">
        <f>RIS!O25</f>
        <v>23.9</v>
      </c>
      <c r="H26" s="71"/>
      <c r="I26" s="72"/>
      <c r="J26" s="71"/>
      <c r="K26" s="71"/>
      <c r="L26" s="71">
        <f>RIS!P25</f>
        <v>39</v>
      </c>
      <c r="M26" s="72"/>
      <c r="N26" s="72"/>
      <c r="O26" s="71"/>
      <c r="P26" s="71"/>
      <c r="Q26" s="71">
        <f>RIS!Q25</f>
        <v>9.4550000000000001</v>
      </c>
      <c r="R26" s="71"/>
      <c r="S26" s="71"/>
      <c r="T26" s="71"/>
      <c r="U26" s="71"/>
    </row>
    <row r="27" spans="1:21" x14ac:dyDescent="0.2">
      <c r="A27" s="70">
        <f>RIS!A26</f>
        <v>42697</v>
      </c>
      <c r="B27" s="71">
        <f>RIS!N26</f>
        <v>0</v>
      </c>
      <c r="C27" s="71"/>
      <c r="D27" s="71"/>
      <c r="E27" s="71"/>
      <c r="F27" s="71"/>
      <c r="G27" s="71">
        <f>RIS!O26</f>
        <v>49</v>
      </c>
      <c r="H27" s="71"/>
      <c r="I27" s="72"/>
      <c r="J27" s="71"/>
      <c r="K27" s="71"/>
      <c r="L27" s="71">
        <f>RIS!P26</f>
        <v>27</v>
      </c>
      <c r="M27" s="72"/>
      <c r="N27" s="72"/>
      <c r="O27" s="71"/>
      <c r="P27" s="71"/>
      <c r="Q27" s="71">
        <f>RIS!Q26</f>
        <v>15.8</v>
      </c>
      <c r="R27" s="71"/>
      <c r="S27" s="71"/>
      <c r="T27" s="71"/>
      <c r="U27" s="71"/>
    </row>
    <row r="28" spans="1:21" x14ac:dyDescent="0.2">
      <c r="A28" s="70">
        <f>RIS!A27</f>
        <v>42698</v>
      </c>
      <c r="B28" s="71">
        <f>RIS!N27</f>
        <v>0</v>
      </c>
      <c r="C28" s="71"/>
      <c r="D28" s="71"/>
      <c r="E28" s="71"/>
      <c r="F28" s="71"/>
      <c r="G28" s="71">
        <f>RIS!O27</f>
        <v>37.700000000000003</v>
      </c>
      <c r="H28" s="71"/>
      <c r="I28" s="72"/>
      <c r="J28" s="71"/>
      <c r="K28" s="71"/>
      <c r="L28" s="71">
        <f>RIS!P27</f>
        <v>27</v>
      </c>
      <c r="M28" s="72"/>
      <c r="N28" s="72"/>
      <c r="O28" s="71"/>
      <c r="P28" s="71"/>
      <c r="Q28" s="71">
        <f>RIS!Q27</f>
        <v>17.5</v>
      </c>
      <c r="R28" s="71"/>
      <c r="S28" s="71"/>
      <c r="T28" s="71"/>
      <c r="U28" s="71"/>
    </row>
    <row r="29" spans="1:21" x14ac:dyDescent="0.2">
      <c r="A29" s="70">
        <f>RIS!A28</f>
        <v>42699</v>
      </c>
      <c r="B29" s="71">
        <f>RIS!N28</f>
        <v>0</v>
      </c>
      <c r="C29" s="71"/>
      <c r="D29" s="71"/>
      <c r="E29" s="71"/>
      <c r="F29" s="71"/>
      <c r="G29" s="71">
        <f>RIS!O28</f>
        <v>45</v>
      </c>
      <c r="H29" s="71"/>
      <c r="I29" s="72"/>
      <c r="J29" s="71"/>
      <c r="K29" s="71"/>
      <c r="L29" s="71">
        <f>RIS!P28</f>
        <v>27</v>
      </c>
      <c r="M29" s="72"/>
      <c r="N29" s="72"/>
      <c r="O29" s="71"/>
      <c r="P29" s="71"/>
      <c r="Q29" s="71">
        <f>RIS!Q28</f>
        <v>21.577999999999999</v>
      </c>
      <c r="R29" s="71"/>
      <c r="S29" s="71"/>
      <c r="T29" s="71"/>
      <c r="U29" s="71"/>
    </row>
    <row r="30" spans="1:21" x14ac:dyDescent="0.2">
      <c r="A30" s="70">
        <f>RIS!A29</f>
        <v>42700</v>
      </c>
      <c r="B30" s="71">
        <f>RIS!N29</f>
        <v>0</v>
      </c>
      <c r="C30" s="71"/>
      <c r="D30" s="71"/>
      <c r="E30" s="71"/>
      <c r="F30" s="71"/>
      <c r="G30" s="71">
        <f>RIS!O29</f>
        <v>41</v>
      </c>
      <c r="H30" s="71"/>
      <c r="I30" s="72"/>
      <c r="J30" s="71"/>
      <c r="K30" s="71"/>
      <c r="L30" s="71">
        <f>RIS!P29</f>
        <v>29</v>
      </c>
      <c r="M30" s="72"/>
      <c r="N30" s="72"/>
      <c r="O30" s="71"/>
      <c r="P30" s="71"/>
      <c r="Q30" s="71">
        <f>RIS!Q29</f>
        <v>0</v>
      </c>
      <c r="R30" s="71"/>
      <c r="S30" s="71"/>
      <c r="T30" s="71"/>
      <c r="U30" s="71"/>
    </row>
    <row r="31" spans="1:21" x14ac:dyDescent="0.2">
      <c r="A31" s="70">
        <f>RIS!A30</f>
        <v>42701</v>
      </c>
      <c r="B31" s="71">
        <f>RIS!N30</f>
        <v>0</v>
      </c>
      <c r="C31" s="71"/>
      <c r="D31" s="71"/>
      <c r="E31" s="71"/>
      <c r="F31" s="71"/>
      <c r="G31" s="71">
        <f>RIS!O30</f>
        <v>29</v>
      </c>
      <c r="H31" s="71"/>
      <c r="I31" s="72"/>
      <c r="J31" s="71"/>
      <c r="K31" s="71"/>
      <c r="L31" s="71">
        <f>RIS!P30</f>
        <v>29</v>
      </c>
      <c r="M31" s="72"/>
      <c r="N31" s="72"/>
      <c r="O31" s="71"/>
      <c r="P31" s="71"/>
      <c r="Q31" s="71">
        <f>RIS!Q30</f>
        <v>0</v>
      </c>
      <c r="R31" s="71"/>
      <c r="S31" s="71"/>
      <c r="T31" s="71"/>
      <c r="U31" s="71"/>
    </row>
    <row r="32" spans="1:21" x14ac:dyDescent="0.2">
      <c r="A32" s="70">
        <f>RIS!A31</f>
        <v>42702</v>
      </c>
      <c r="B32" s="71">
        <f>RIS!N31</f>
        <v>0</v>
      </c>
      <c r="C32" s="71"/>
      <c r="D32" s="71"/>
      <c r="E32" s="71"/>
      <c r="F32" s="71"/>
      <c r="G32" s="71">
        <f>RIS!O31</f>
        <v>48</v>
      </c>
      <c r="H32" s="71"/>
      <c r="I32" s="72"/>
      <c r="J32" s="71"/>
      <c r="K32" s="71"/>
      <c r="L32" s="71">
        <f>RIS!P31</f>
        <v>27</v>
      </c>
      <c r="M32" s="72"/>
      <c r="N32" s="72"/>
      <c r="O32" s="71"/>
      <c r="P32" s="71"/>
      <c r="Q32" s="71">
        <f>RIS!Q31</f>
        <v>23.8</v>
      </c>
      <c r="R32" s="71"/>
      <c r="S32" s="71"/>
      <c r="T32" s="71"/>
      <c r="U32" s="71"/>
    </row>
    <row r="33" spans="1:21" x14ac:dyDescent="0.2">
      <c r="A33" s="70">
        <f>RIS!A32</f>
        <v>42703</v>
      </c>
      <c r="B33" s="71"/>
      <c r="C33" s="71"/>
      <c r="D33" s="71"/>
      <c r="E33" s="71"/>
      <c r="F33" s="71"/>
      <c r="G33" s="71"/>
      <c r="H33" s="71"/>
      <c r="I33" s="72"/>
      <c r="J33" s="71"/>
      <c r="K33" s="71"/>
      <c r="L33" s="71"/>
      <c r="M33" s="72"/>
      <c r="N33" s="72"/>
      <c r="O33" s="71"/>
      <c r="P33" s="71"/>
      <c r="Q33" s="71"/>
      <c r="R33" s="71"/>
      <c r="S33" s="71"/>
      <c r="T33" s="71"/>
      <c r="U33" s="71"/>
    </row>
    <row r="34" spans="1:21" x14ac:dyDescent="0.2">
      <c r="A34" s="70">
        <f>RIS!A33</f>
        <v>42704</v>
      </c>
      <c r="B34" s="71"/>
      <c r="C34" s="71"/>
      <c r="D34" s="71"/>
      <c r="E34" s="71"/>
      <c r="F34" s="71"/>
      <c r="G34" s="71"/>
      <c r="H34" s="71"/>
      <c r="I34" s="72"/>
      <c r="J34" s="71"/>
      <c r="K34" s="71"/>
      <c r="L34" s="71"/>
      <c r="M34" s="72"/>
      <c r="N34" s="72"/>
      <c r="O34" s="71"/>
      <c r="P34" s="71"/>
      <c r="Q34" s="71"/>
      <c r="R34" s="71"/>
      <c r="S34" s="71"/>
      <c r="T34" s="71"/>
      <c r="U34" s="71"/>
    </row>
    <row r="35" spans="1:21" x14ac:dyDescent="0.2">
      <c r="A35" s="70">
        <f>RIS!A34</f>
        <v>42705</v>
      </c>
      <c r="B35" s="71"/>
      <c r="C35" s="71"/>
      <c r="D35" s="71"/>
      <c r="E35" s="71"/>
      <c r="F35" s="71"/>
      <c r="G35" s="71"/>
      <c r="H35" s="71"/>
      <c r="I35" s="72"/>
      <c r="J35" s="71"/>
      <c r="K35" s="71"/>
      <c r="L35" s="71"/>
      <c r="M35" s="72"/>
      <c r="N35" s="72"/>
      <c r="O35" s="71"/>
      <c r="P35" s="71"/>
      <c r="Q35" s="71"/>
      <c r="R35" s="71"/>
      <c r="S35" s="71"/>
      <c r="T35" s="71"/>
      <c r="U35" s="71"/>
    </row>
  </sheetData>
  <mergeCells count="5">
    <mergeCell ref="A3:A4"/>
    <mergeCell ref="B3:F3"/>
    <mergeCell ref="G3:K3"/>
    <mergeCell ref="L3:P3"/>
    <mergeCell ref="Q3:U3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7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V34"/>
  <sheetViews>
    <sheetView topLeftCell="A21" workbookViewId="0">
      <selection activeCell="T33" sqref="T33"/>
    </sheetView>
  </sheetViews>
  <sheetFormatPr baseColWidth="10" defaultRowHeight="12.75" x14ac:dyDescent="0.2"/>
  <cols>
    <col min="1" max="1" width="14.85546875" bestFit="1" customWidth="1"/>
    <col min="2" max="2" width="9.7109375" customWidth="1"/>
    <col min="3" max="3" width="10.140625" customWidth="1"/>
    <col min="4" max="4" width="1.5703125" customWidth="1"/>
    <col min="5" max="5" width="9.85546875" customWidth="1"/>
    <col min="6" max="18" width="8.28515625" customWidth="1"/>
    <col min="19" max="19" width="1.7109375" customWidth="1"/>
    <col min="20" max="20" width="8.28515625" customWidth="1"/>
  </cols>
  <sheetData>
    <row r="1" spans="1:22" x14ac:dyDescent="0.2">
      <c r="A1" s="1" t="s">
        <v>8</v>
      </c>
    </row>
    <row r="3" spans="1:22" ht="15" customHeight="1" x14ac:dyDescent="0.2">
      <c r="A3" s="2" t="s">
        <v>0</v>
      </c>
      <c r="B3" s="2" t="s">
        <v>1</v>
      </c>
      <c r="C3" s="2" t="s">
        <v>2</v>
      </c>
      <c r="D3" s="2"/>
      <c r="E3" s="2" t="s">
        <v>18</v>
      </c>
      <c r="F3" s="2" t="s">
        <v>7</v>
      </c>
      <c r="G3" s="2" t="s">
        <v>22</v>
      </c>
      <c r="H3" s="2" t="s">
        <v>14</v>
      </c>
      <c r="I3" s="2" t="s">
        <v>15</v>
      </c>
      <c r="J3" s="2" t="s">
        <v>23</v>
      </c>
      <c r="K3" s="2" t="s">
        <v>24</v>
      </c>
      <c r="L3" s="2" t="s">
        <v>6</v>
      </c>
      <c r="M3" s="2" t="s">
        <v>13</v>
      </c>
      <c r="N3" s="2" t="s">
        <v>53</v>
      </c>
      <c r="O3" s="2" t="s">
        <v>54</v>
      </c>
      <c r="P3" s="2" t="s">
        <v>56</v>
      </c>
      <c r="Q3" s="2" t="s">
        <v>55</v>
      </c>
      <c r="R3" s="2" t="s">
        <v>58</v>
      </c>
      <c r="S3" s="2"/>
      <c r="T3" s="2" t="s">
        <v>19</v>
      </c>
      <c r="V3" s="17" t="s">
        <v>57</v>
      </c>
    </row>
    <row r="4" spans="1:22" ht="15" customHeight="1" x14ac:dyDescent="0.2">
      <c r="A4" s="3">
        <f>RIS!A4</f>
        <v>42675</v>
      </c>
      <c r="B4" s="4">
        <f>RIS!B4</f>
        <v>6544</v>
      </c>
      <c r="C4" s="4">
        <f>RIS!C4</f>
        <v>4967</v>
      </c>
      <c r="D4" s="4"/>
      <c r="E4" s="4">
        <f>RIS!L4</f>
        <v>160.768</v>
      </c>
      <c r="F4" s="4">
        <f>RIS!M4</f>
        <v>0</v>
      </c>
      <c r="G4" s="4">
        <f>RIS!G4</f>
        <v>25.844000000000001</v>
      </c>
      <c r="H4" s="4">
        <f>RIS!AD4</f>
        <v>146.68899999999999</v>
      </c>
      <c r="I4" s="4">
        <f>RIS!K4</f>
        <v>0</v>
      </c>
      <c r="J4" s="4">
        <f>RIS!AC4</f>
        <v>98.647999999999996</v>
      </c>
      <c r="K4" s="4">
        <f>RIS!F4</f>
        <v>0</v>
      </c>
      <c r="L4" s="4">
        <f>RIS!H4</f>
        <v>0</v>
      </c>
      <c r="M4" s="4">
        <f>RIS!I4</f>
        <v>0</v>
      </c>
      <c r="N4" s="4">
        <f>RIS!O4</f>
        <v>42</v>
      </c>
      <c r="O4" s="4">
        <f>RIS!N4</f>
        <v>33.68</v>
      </c>
      <c r="P4" s="4">
        <f>RIS!Q4</f>
        <v>19.693999999999999</v>
      </c>
      <c r="Q4" s="4">
        <f>RIS!P4</f>
        <v>24</v>
      </c>
      <c r="R4" s="4">
        <f>RIS!R4</f>
        <v>3915.6</v>
      </c>
      <c r="S4" s="4"/>
      <c r="T4" s="4">
        <f>RIS!D4</f>
        <v>4148</v>
      </c>
      <c r="V4" s="9">
        <f>SUM(N4:Q4)</f>
        <v>119.37400000000001</v>
      </c>
    </row>
    <row r="5" spans="1:22" ht="15" customHeight="1" x14ac:dyDescent="0.2">
      <c r="A5" s="3">
        <f>RIS!A5</f>
        <v>42676</v>
      </c>
      <c r="B5" s="4">
        <f>RIS!B5</f>
        <v>6150</v>
      </c>
      <c r="C5" s="4">
        <f>RIS!C5</f>
        <v>4806</v>
      </c>
      <c r="D5" s="4"/>
      <c r="E5" s="4">
        <f>RIS!L5</f>
        <v>206.655</v>
      </c>
      <c r="F5" s="4">
        <f>RIS!M5</f>
        <v>0</v>
      </c>
      <c r="G5" s="4">
        <f>RIS!G5</f>
        <v>23.353000000000002</v>
      </c>
      <c r="H5" s="4">
        <f>RIS!AD5</f>
        <v>141.47499999999999</v>
      </c>
      <c r="I5" s="4">
        <f>RIS!K5</f>
        <v>0</v>
      </c>
      <c r="J5" s="4">
        <f>RIS!AC5</f>
        <v>102.94199999999999</v>
      </c>
      <c r="K5" s="4">
        <f>RIS!F5</f>
        <v>0</v>
      </c>
      <c r="L5" s="4">
        <f>RIS!H5</f>
        <v>0</v>
      </c>
      <c r="M5" s="4">
        <f>RIS!I5</f>
        <v>0</v>
      </c>
      <c r="N5" s="4">
        <f>RIS!O5</f>
        <v>38</v>
      </c>
      <c r="O5" s="4">
        <f>RIS!N5</f>
        <v>0</v>
      </c>
      <c r="P5" s="4">
        <f>RIS!Q5</f>
        <v>0</v>
      </c>
      <c r="Q5" s="4">
        <f>RIS!P5</f>
        <v>19</v>
      </c>
      <c r="R5" s="4">
        <f>RIS!R5</f>
        <v>4454.5</v>
      </c>
      <c r="S5" s="4"/>
      <c r="T5" s="4">
        <f>RIS!D5</f>
        <v>4301</v>
      </c>
      <c r="V5" s="9">
        <f t="shared" ref="V5:V34" si="0">SUM(N5:Q5)</f>
        <v>57</v>
      </c>
    </row>
    <row r="6" spans="1:22" ht="15" customHeight="1" x14ac:dyDescent="0.2">
      <c r="A6" s="3">
        <f>RIS!A6</f>
        <v>42677</v>
      </c>
      <c r="B6" s="4">
        <f>RIS!B6</f>
        <v>6321</v>
      </c>
      <c r="C6" s="4">
        <f>RIS!C6</f>
        <v>4853</v>
      </c>
      <c r="D6" s="4"/>
      <c r="E6" s="4">
        <f>RIS!L6</f>
        <v>295.423</v>
      </c>
      <c r="F6" s="4">
        <f>RIS!M6</f>
        <v>0</v>
      </c>
      <c r="G6" s="4">
        <f>RIS!G6</f>
        <v>21.335000000000001</v>
      </c>
      <c r="H6" s="4">
        <f>RIS!AD6</f>
        <v>161.78200000000001</v>
      </c>
      <c r="I6" s="4">
        <f>RIS!K6</f>
        <v>0</v>
      </c>
      <c r="J6" s="4">
        <f>RIS!AC6</f>
        <v>114.84</v>
      </c>
      <c r="K6" s="4">
        <f>RIS!F6</f>
        <v>0</v>
      </c>
      <c r="L6" s="4">
        <f>RIS!H6</f>
        <v>0</v>
      </c>
      <c r="M6" s="4">
        <f>RIS!I6</f>
        <v>0</v>
      </c>
      <c r="N6" s="4">
        <f>RIS!O6</f>
        <v>40</v>
      </c>
      <c r="O6" s="4">
        <f>RIS!N6</f>
        <v>0</v>
      </c>
      <c r="P6" s="4">
        <f>RIS!Q6</f>
        <v>30.016999999999999</v>
      </c>
      <c r="Q6" s="4">
        <f>RIS!P6</f>
        <v>23</v>
      </c>
      <c r="R6" s="4">
        <f>RIS!R6</f>
        <v>4386.8</v>
      </c>
      <c r="S6" s="4"/>
      <c r="T6" s="4">
        <f>RIS!D6</f>
        <v>4244</v>
      </c>
      <c r="V6" s="9">
        <f t="shared" si="0"/>
        <v>93.016999999999996</v>
      </c>
    </row>
    <row r="7" spans="1:22" ht="15" customHeight="1" x14ac:dyDescent="0.2">
      <c r="A7" s="3">
        <f>RIS!A7</f>
        <v>42678</v>
      </c>
      <c r="B7" s="4">
        <f>RIS!B7</f>
        <v>6872</v>
      </c>
      <c r="C7" s="4">
        <f>RIS!C7</f>
        <v>5003</v>
      </c>
      <c r="D7" s="4"/>
      <c r="E7" s="4">
        <f>RIS!L7</f>
        <v>203.65899999999999</v>
      </c>
      <c r="F7" s="4">
        <f>RIS!M7</f>
        <v>0</v>
      </c>
      <c r="G7" s="4">
        <f>RIS!G7</f>
        <v>21.010999999999999</v>
      </c>
      <c r="H7" s="4">
        <f>RIS!AD7</f>
        <v>222.74199999999999</v>
      </c>
      <c r="I7" s="4">
        <f>RIS!K7</f>
        <v>0</v>
      </c>
      <c r="J7" s="4">
        <f>RIS!AC7</f>
        <v>152.67500000000001</v>
      </c>
      <c r="K7" s="4">
        <f>RIS!F7</f>
        <v>0</v>
      </c>
      <c r="L7" s="4">
        <f>RIS!H7</f>
        <v>0</v>
      </c>
      <c r="M7" s="4">
        <f>RIS!I7</f>
        <v>0</v>
      </c>
      <c r="N7" s="4">
        <f>RIS!O7</f>
        <v>53.8</v>
      </c>
      <c r="O7" s="4">
        <f>RIS!N7</f>
        <v>0</v>
      </c>
      <c r="P7" s="4">
        <f>RIS!Q7</f>
        <v>8.83</v>
      </c>
      <c r="Q7" s="4">
        <f>RIS!P7</f>
        <v>18</v>
      </c>
      <c r="R7" s="4">
        <f>RIS!R7</f>
        <v>4483.7</v>
      </c>
      <c r="S7" s="4"/>
      <c r="T7" s="4">
        <f>RIS!D7</f>
        <v>4260</v>
      </c>
      <c r="V7" s="9">
        <f t="shared" si="0"/>
        <v>80.63</v>
      </c>
    </row>
    <row r="8" spans="1:22" ht="15" customHeight="1" x14ac:dyDescent="0.2">
      <c r="A8" s="3">
        <f>RIS!A8</f>
        <v>42679</v>
      </c>
      <c r="B8" s="4">
        <f>RIS!B8</f>
        <v>6796</v>
      </c>
      <c r="C8" s="4">
        <f>RIS!C8</f>
        <v>4786</v>
      </c>
      <c r="D8" s="4"/>
      <c r="E8" s="4">
        <f>RIS!L8</f>
        <v>208.03399999999999</v>
      </c>
      <c r="F8" s="4">
        <f>RIS!M8</f>
        <v>0</v>
      </c>
      <c r="G8" s="4">
        <f>RIS!G8</f>
        <v>23.202999999999999</v>
      </c>
      <c r="H8" s="4">
        <f>RIS!AD8</f>
        <v>207.62299999999999</v>
      </c>
      <c r="I8" s="4">
        <f>RIS!K8</f>
        <v>0</v>
      </c>
      <c r="J8" s="4">
        <f>RIS!AC8</f>
        <v>159.47800000000001</v>
      </c>
      <c r="K8" s="4">
        <f>RIS!F8</f>
        <v>0</v>
      </c>
      <c r="L8" s="4">
        <f>RIS!H8</f>
        <v>0</v>
      </c>
      <c r="M8" s="4">
        <f>RIS!I8</f>
        <v>0</v>
      </c>
      <c r="N8" s="4">
        <f>RIS!O8</f>
        <v>46.1</v>
      </c>
      <c r="O8" s="4">
        <f>RIS!N8</f>
        <v>0</v>
      </c>
      <c r="P8" s="4">
        <f>RIS!Q8</f>
        <v>0</v>
      </c>
      <c r="Q8" s="4">
        <f>RIS!P8</f>
        <v>15</v>
      </c>
      <c r="R8" s="4">
        <f>RIS!R8</f>
        <v>4503.1000000000004</v>
      </c>
      <c r="S8" s="4"/>
      <c r="T8" s="4">
        <f>RIS!D8</f>
        <v>4195</v>
      </c>
      <c r="V8" s="9">
        <f t="shared" si="0"/>
        <v>61.1</v>
      </c>
    </row>
    <row r="9" spans="1:22" ht="15" customHeight="1" x14ac:dyDescent="0.2">
      <c r="A9" s="3">
        <f>RIS!A9</f>
        <v>42680</v>
      </c>
      <c r="B9" s="4">
        <f>RIS!B9</f>
        <v>5419</v>
      </c>
      <c r="C9" s="4">
        <f>RIS!C9</f>
        <v>3826</v>
      </c>
      <c r="D9" s="4"/>
      <c r="E9" s="4">
        <f>RIS!L9</f>
        <v>268.38400000000001</v>
      </c>
      <c r="F9" s="4">
        <f>RIS!M9</f>
        <v>64.751999999999995</v>
      </c>
      <c r="G9" s="4">
        <f>RIS!G9</f>
        <v>37.868000000000002</v>
      </c>
      <c r="H9" s="4">
        <f>RIS!AD9</f>
        <v>160.48599999999999</v>
      </c>
      <c r="I9" s="4">
        <f>RIS!K9</f>
        <v>0</v>
      </c>
      <c r="J9" s="4">
        <f>RIS!AC9</f>
        <v>130.501</v>
      </c>
      <c r="K9" s="4">
        <f>RIS!F9</f>
        <v>0</v>
      </c>
      <c r="L9" s="4">
        <f>RIS!H9</f>
        <v>0</v>
      </c>
      <c r="M9" s="4">
        <f>RIS!I9</f>
        <v>0</v>
      </c>
      <c r="N9" s="4">
        <f>RIS!O9</f>
        <v>40.5</v>
      </c>
      <c r="O9" s="4">
        <f>RIS!N9</f>
        <v>0</v>
      </c>
      <c r="P9" s="4">
        <f>RIS!Q9</f>
        <v>0</v>
      </c>
      <c r="Q9" s="4">
        <f>RIS!P9</f>
        <v>19</v>
      </c>
      <c r="R9" s="4">
        <f>RIS!R9</f>
        <v>4013.3</v>
      </c>
      <c r="S9" s="4"/>
      <c r="T9" s="4">
        <f>RIS!D9</f>
        <v>3382</v>
      </c>
      <c r="V9" s="9">
        <f t="shared" si="0"/>
        <v>59.5</v>
      </c>
    </row>
    <row r="10" spans="1:22" ht="15" customHeight="1" x14ac:dyDescent="0.2">
      <c r="A10" s="3">
        <f>RIS!A10</f>
        <v>42681</v>
      </c>
      <c r="B10" s="4">
        <f>RIS!B10</f>
        <v>6708</v>
      </c>
      <c r="C10" s="4">
        <f>RIS!C10</f>
        <v>4494</v>
      </c>
      <c r="D10" s="4"/>
      <c r="E10" s="4">
        <f>RIS!L10</f>
        <v>217.40799999999999</v>
      </c>
      <c r="F10" s="4">
        <f>RIS!M10</f>
        <v>45.695999999999998</v>
      </c>
      <c r="G10" s="4">
        <f>RIS!G10</f>
        <v>23.167999999999999</v>
      </c>
      <c r="H10" s="4">
        <f>RIS!AD10</f>
        <v>156.58099999999999</v>
      </c>
      <c r="I10" s="4">
        <f>RIS!K10</f>
        <v>0</v>
      </c>
      <c r="J10" s="4">
        <f>RIS!AC10</f>
        <v>125.71599999999999</v>
      </c>
      <c r="K10" s="4">
        <f>RIS!F10</f>
        <v>0</v>
      </c>
      <c r="L10" s="4">
        <f>RIS!H10</f>
        <v>0</v>
      </c>
      <c r="M10" s="4">
        <f>RIS!I10</f>
        <v>0</v>
      </c>
      <c r="N10" s="4">
        <f>RIS!O10</f>
        <v>48</v>
      </c>
      <c r="O10" s="4">
        <f>RIS!N10</f>
        <v>0</v>
      </c>
      <c r="P10" s="4">
        <f>RIS!Q10</f>
        <v>0</v>
      </c>
      <c r="Q10" s="4">
        <f>RIS!P10</f>
        <v>19</v>
      </c>
      <c r="R10" s="4">
        <f>RIS!R10</f>
        <v>4370.8999999999996</v>
      </c>
      <c r="S10" s="4"/>
      <c r="T10" s="4">
        <f>RIS!D10</f>
        <v>3302</v>
      </c>
      <c r="V10" s="9">
        <f t="shared" si="0"/>
        <v>67</v>
      </c>
    </row>
    <row r="11" spans="1:22" ht="15" customHeight="1" x14ac:dyDescent="0.2">
      <c r="A11" s="3">
        <f>RIS!A11</f>
        <v>42682</v>
      </c>
      <c r="B11" s="4">
        <f>RIS!B11</f>
        <v>6983</v>
      </c>
      <c r="C11" s="4">
        <f>RIS!C11</f>
        <v>4792</v>
      </c>
      <c r="D11" s="4"/>
      <c r="E11" s="4">
        <f>RIS!L11</f>
        <v>517.74099999999999</v>
      </c>
      <c r="F11" s="4">
        <f>RIS!M11</f>
        <v>139.88</v>
      </c>
      <c r="G11" s="4">
        <f>RIS!G11</f>
        <v>35.225999999999999</v>
      </c>
      <c r="H11" s="4">
        <f>RIS!AD11</f>
        <v>480.15600000000001</v>
      </c>
      <c r="I11" s="4">
        <f>RIS!K11</f>
        <v>3.8</v>
      </c>
      <c r="J11" s="4">
        <f>RIS!AC11</f>
        <v>294.26100000000002</v>
      </c>
      <c r="K11" s="4">
        <f>RIS!F11</f>
        <v>0</v>
      </c>
      <c r="L11" s="4">
        <f>RIS!H11</f>
        <v>0</v>
      </c>
      <c r="M11" s="4">
        <f>RIS!I11</f>
        <v>0</v>
      </c>
      <c r="N11" s="4">
        <f>RIS!O11</f>
        <v>60</v>
      </c>
      <c r="O11" s="4">
        <f>RIS!N11</f>
        <v>0</v>
      </c>
      <c r="P11" s="4">
        <f>RIS!Q11</f>
        <v>0</v>
      </c>
      <c r="Q11" s="4">
        <f>RIS!P11</f>
        <v>0</v>
      </c>
      <c r="R11" s="4">
        <f>RIS!R11</f>
        <v>4296.8</v>
      </c>
      <c r="S11" s="4"/>
      <c r="T11" s="4">
        <f>RIS!D11</f>
        <v>4241</v>
      </c>
      <c r="V11" s="9">
        <f t="shared" si="0"/>
        <v>60</v>
      </c>
    </row>
    <row r="12" spans="1:22" ht="15" customHeight="1" x14ac:dyDescent="0.2">
      <c r="A12" s="3">
        <f>RIS!A12</f>
        <v>42683</v>
      </c>
      <c r="B12" s="4">
        <f>RIS!B12</f>
        <v>7365</v>
      </c>
      <c r="C12" s="4">
        <f>RIS!C12</f>
        <v>4833</v>
      </c>
      <c r="D12" s="4"/>
      <c r="E12" s="4">
        <f>RIS!L12</f>
        <v>592.44799999999998</v>
      </c>
      <c r="F12" s="4">
        <f>RIS!M12</f>
        <v>304.36</v>
      </c>
      <c r="G12" s="4">
        <f>RIS!G12</f>
        <v>56.57</v>
      </c>
      <c r="H12" s="4">
        <f>RIS!AD12</f>
        <v>351.26100000000002</v>
      </c>
      <c r="I12" s="4">
        <f>RIS!K12</f>
        <v>65</v>
      </c>
      <c r="J12" s="4">
        <f>RIS!AC12</f>
        <v>208.566</v>
      </c>
      <c r="K12" s="4">
        <f>RIS!F12</f>
        <v>0</v>
      </c>
      <c r="L12" s="4">
        <f>RIS!H12</f>
        <v>0</v>
      </c>
      <c r="M12" s="4">
        <f>RIS!I12</f>
        <v>0</v>
      </c>
      <c r="N12" s="4">
        <f>RIS!O12</f>
        <v>51</v>
      </c>
      <c r="O12" s="4">
        <f>RIS!N12</f>
        <v>0</v>
      </c>
      <c r="P12" s="4">
        <f>RIS!Q12</f>
        <v>18.79</v>
      </c>
      <c r="Q12" s="4">
        <f>RIS!P12</f>
        <v>53</v>
      </c>
      <c r="R12" s="4">
        <f>RIS!R12</f>
        <v>3292.2</v>
      </c>
      <c r="S12" s="4"/>
      <c r="T12" s="4">
        <f>RIS!D12</f>
        <v>4201</v>
      </c>
      <c r="V12" s="9">
        <f t="shared" si="0"/>
        <v>122.78999999999999</v>
      </c>
    </row>
    <row r="13" spans="1:22" ht="15" customHeight="1" x14ac:dyDescent="0.2">
      <c r="A13" s="3">
        <f>RIS!A13</f>
        <v>42684</v>
      </c>
      <c r="B13" s="4">
        <f>RIS!B13</f>
        <v>7472</v>
      </c>
      <c r="C13" s="4">
        <f>RIS!C13</f>
        <v>4732</v>
      </c>
      <c r="D13" s="4"/>
      <c r="E13" s="4">
        <f>RIS!L13</f>
        <v>535.64800000000002</v>
      </c>
      <c r="F13" s="4">
        <f>RIS!M13</f>
        <v>89.231999999999999</v>
      </c>
      <c r="G13" s="4">
        <f>RIS!G13</f>
        <v>28.155000000000001</v>
      </c>
      <c r="H13" s="4">
        <f>RIS!AD13</f>
        <v>424.262</v>
      </c>
      <c r="I13" s="4">
        <f>RIS!K13</f>
        <v>1</v>
      </c>
      <c r="J13" s="4">
        <f>RIS!AC13</f>
        <v>242.19499999999999</v>
      </c>
      <c r="K13" s="4">
        <f>RIS!F13</f>
        <v>0</v>
      </c>
      <c r="L13" s="4">
        <f>RIS!H13</f>
        <v>0</v>
      </c>
      <c r="M13" s="4">
        <f>RIS!I13</f>
        <v>0</v>
      </c>
      <c r="N13" s="4">
        <f>RIS!O13</f>
        <v>36</v>
      </c>
      <c r="O13" s="4">
        <f>RIS!N13</f>
        <v>0</v>
      </c>
      <c r="P13" s="4">
        <f>RIS!Q13</f>
        <v>20.6</v>
      </c>
      <c r="Q13" s="4">
        <f>RIS!P13</f>
        <v>25</v>
      </c>
      <c r="R13" s="4">
        <f>RIS!R13</f>
        <v>4529.2</v>
      </c>
      <c r="S13" s="4"/>
      <c r="T13" s="4">
        <f>RIS!D13</f>
        <v>4035</v>
      </c>
      <c r="V13" s="9">
        <f t="shared" si="0"/>
        <v>81.599999999999994</v>
      </c>
    </row>
    <row r="14" spans="1:22" ht="15" customHeight="1" x14ac:dyDescent="0.2">
      <c r="A14" s="3">
        <f>RIS!A14</f>
        <v>42685</v>
      </c>
      <c r="B14" s="4">
        <f>RIS!B14</f>
        <v>7208</v>
      </c>
      <c r="C14" s="4">
        <f>RIS!C14</f>
        <v>5010</v>
      </c>
      <c r="D14" s="4"/>
      <c r="E14" s="4">
        <f>RIS!L14</f>
        <v>327.67099999999999</v>
      </c>
      <c r="F14" s="4">
        <f>RIS!M14</f>
        <v>62.195999999999998</v>
      </c>
      <c r="G14" s="4">
        <f>RIS!G14</f>
        <v>26.654</v>
      </c>
      <c r="H14" s="4">
        <f>RIS!AD14</f>
        <v>304.161</v>
      </c>
      <c r="I14" s="4">
        <f>RIS!K14</f>
        <v>0</v>
      </c>
      <c r="J14" s="4">
        <f>RIS!AC14</f>
        <v>242.60400000000001</v>
      </c>
      <c r="K14" s="4">
        <f>RIS!F14</f>
        <v>0</v>
      </c>
      <c r="L14" s="4">
        <f>RIS!H14</f>
        <v>0</v>
      </c>
      <c r="M14" s="4">
        <f>RIS!I14</f>
        <v>0</v>
      </c>
      <c r="N14" s="4">
        <f>RIS!O14</f>
        <v>32</v>
      </c>
      <c r="O14" s="4">
        <f>RIS!N14</f>
        <v>6.7</v>
      </c>
      <c r="P14" s="4">
        <f>RIS!Q14</f>
        <v>17.783999999999999</v>
      </c>
      <c r="Q14" s="4">
        <f>RIS!P14</f>
        <v>27</v>
      </c>
      <c r="R14" s="4">
        <f>RIS!R14</f>
        <v>4389.7000000001863</v>
      </c>
      <c r="S14" s="4"/>
      <c r="T14" s="4">
        <f>RIS!D14</f>
        <v>4266</v>
      </c>
      <c r="V14" s="9">
        <f t="shared" si="0"/>
        <v>83.484000000000009</v>
      </c>
    </row>
    <row r="15" spans="1:22" ht="15" customHeight="1" x14ac:dyDescent="0.2">
      <c r="A15" s="3">
        <f>RIS!A15</f>
        <v>42686</v>
      </c>
      <c r="B15" s="4">
        <f>RIS!B15</f>
        <v>7288</v>
      </c>
      <c r="C15" s="4">
        <f>RIS!C15</f>
        <v>5142</v>
      </c>
      <c r="D15" s="4"/>
      <c r="E15" s="4">
        <f>RIS!L15</f>
        <v>119.721</v>
      </c>
      <c r="F15" s="4">
        <f>RIS!M15</f>
        <v>0</v>
      </c>
      <c r="G15" s="4">
        <f>RIS!G15</f>
        <v>28.963000000000001</v>
      </c>
      <c r="H15" s="4">
        <f>RIS!AD15</f>
        <v>154.54300000000001</v>
      </c>
      <c r="I15" s="4">
        <f>RIS!K15</f>
        <v>0</v>
      </c>
      <c r="J15" s="4">
        <f>RIS!AC15</f>
        <v>111.52200000000001</v>
      </c>
      <c r="K15" s="4">
        <f>RIS!F15</f>
        <v>0</v>
      </c>
      <c r="L15" s="4">
        <f>RIS!H15</f>
        <v>0</v>
      </c>
      <c r="M15" s="4">
        <f>RIS!I15</f>
        <v>0</v>
      </c>
      <c r="N15" s="4">
        <f>RIS!O15</f>
        <v>43</v>
      </c>
      <c r="O15" s="4">
        <f>RIS!N15</f>
        <v>12.8</v>
      </c>
      <c r="P15" s="4">
        <f>RIS!Q15</f>
        <v>0</v>
      </c>
      <c r="Q15" s="4">
        <f>RIS!P15</f>
        <v>26</v>
      </c>
      <c r="R15" s="4">
        <f>RIS!R15</f>
        <v>4554.3</v>
      </c>
      <c r="S15" s="4"/>
      <c r="T15" s="4">
        <f>RIS!D15</f>
        <v>4261</v>
      </c>
      <c r="V15" s="9">
        <f t="shared" si="0"/>
        <v>81.8</v>
      </c>
    </row>
    <row r="16" spans="1:22" ht="15" customHeight="1" x14ac:dyDescent="0.2">
      <c r="A16" s="3">
        <f>RIS!A16</f>
        <v>42687</v>
      </c>
      <c r="B16" s="4">
        <f>RIS!B16</f>
        <v>6164</v>
      </c>
      <c r="C16" s="4">
        <f>RIS!C16</f>
        <v>5281</v>
      </c>
      <c r="D16" s="4"/>
      <c r="E16" s="4">
        <f>RIS!L16</f>
        <v>158.94399999999999</v>
      </c>
      <c r="F16" s="4">
        <f>RIS!M16</f>
        <v>0</v>
      </c>
      <c r="G16" s="4">
        <f>RIS!G16</f>
        <v>20.817</v>
      </c>
      <c r="H16" s="4">
        <f>RIS!AD16</f>
        <v>147.01300000000001</v>
      </c>
      <c r="I16" s="4">
        <f>RIS!K16</f>
        <v>0</v>
      </c>
      <c r="J16" s="4">
        <f>RIS!AC16</f>
        <v>92.867999999999995</v>
      </c>
      <c r="K16" s="4">
        <f>RIS!F16</f>
        <v>0</v>
      </c>
      <c r="L16" s="4">
        <f>RIS!H16</f>
        <v>0</v>
      </c>
      <c r="M16" s="4">
        <f>RIS!I16</f>
        <v>9.75</v>
      </c>
      <c r="N16" s="4">
        <f>RIS!O16</f>
        <v>40.799999999999997</v>
      </c>
      <c r="O16" s="4">
        <f>RIS!N16</f>
        <v>0</v>
      </c>
      <c r="P16" s="4">
        <f>RIS!Q16</f>
        <v>14.92</v>
      </c>
      <c r="Q16" s="4">
        <f>RIS!P16</f>
        <v>36</v>
      </c>
      <c r="R16" s="4">
        <f>RIS!R16</f>
        <v>4383.5800000000991</v>
      </c>
      <c r="S16" s="4"/>
      <c r="T16" s="4">
        <f>RIS!D16</f>
        <v>4221</v>
      </c>
      <c r="V16" s="9">
        <f t="shared" si="0"/>
        <v>91.72</v>
      </c>
    </row>
    <row r="17" spans="1:22" ht="15" customHeight="1" x14ac:dyDescent="0.2">
      <c r="A17" s="3">
        <f>RIS!A17</f>
        <v>42688</v>
      </c>
      <c r="B17" s="4">
        <f>RIS!B17</f>
        <v>7116</v>
      </c>
      <c r="C17" s="4">
        <f>RIS!C17</f>
        <v>5201</v>
      </c>
      <c r="D17" s="4"/>
      <c r="E17" s="4">
        <f>RIS!L17</f>
        <v>263.68</v>
      </c>
      <c r="F17" s="4">
        <f>RIS!M17</f>
        <v>137.01599999999999</v>
      </c>
      <c r="G17" s="4">
        <f>RIS!G17</f>
        <v>24.382999999999999</v>
      </c>
      <c r="H17" s="4">
        <f>RIS!AD17</f>
        <v>201.428</v>
      </c>
      <c r="I17" s="4">
        <f>RIS!K17</f>
        <v>36</v>
      </c>
      <c r="J17" s="4">
        <f>RIS!AC17</f>
        <v>107.238</v>
      </c>
      <c r="K17" s="4">
        <f>RIS!F17</f>
        <v>0</v>
      </c>
      <c r="L17" s="4">
        <f>RIS!H17</f>
        <v>0</v>
      </c>
      <c r="M17" s="4">
        <f>RIS!I17</f>
        <v>10.5</v>
      </c>
      <c r="N17" s="4">
        <f>RIS!O17</f>
        <v>42.4</v>
      </c>
      <c r="O17" s="4">
        <f>RIS!N17</f>
        <v>0</v>
      </c>
      <c r="P17" s="4">
        <f>RIS!Q17</f>
        <v>17</v>
      </c>
      <c r="Q17" s="4">
        <f>RIS!P17</f>
        <v>13</v>
      </c>
      <c r="R17" s="4">
        <f>RIS!R17</f>
        <v>4503.3999999998659</v>
      </c>
      <c r="S17" s="4"/>
      <c r="T17" s="4">
        <f>RIS!D17</f>
        <v>4191</v>
      </c>
      <c r="V17" s="9">
        <f t="shared" si="0"/>
        <v>72.400000000000006</v>
      </c>
    </row>
    <row r="18" spans="1:22" ht="15" customHeight="1" x14ac:dyDescent="0.2">
      <c r="A18" s="3">
        <f>RIS!A18</f>
        <v>42689</v>
      </c>
      <c r="B18" s="4">
        <f>RIS!B18</f>
        <v>7420</v>
      </c>
      <c r="C18" s="4">
        <f>RIS!C18</f>
        <v>5269</v>
      </c>
      <c r="D18" s="4"/>
      <c r="E18" s="4">
        <f>RIS!L18</f>
        <v>295.45600000000002</v>
      </c>
      <c r="F18" s="4">
        <f>RIS!M18</f>
        <v>115.616</v>
      </c>
      <c r="G18" s="4">
        <f>RIS!G18</f>
        <v>21.846</v>
      </c>
      <c r="H18" s="4">
        <f>RIS!AD18</f>
        <v>200.60400000000001</v>
      </c>
      <c r="I18" s="4">
        <f>RIS!K18</f>
        <v>0</v>
      </c>
      <c r="J18" s="4">
        <f>RIS!AC18</f>
        <v>120.462</v>
      </c>
      <c r="K18" s="4">
        <f>RIS!F18</f>
        <v>0</v>
      </c>
      <c r="L18" s="4">
        <f>RIS!H18</f>
        <v>0</v>
      </c>
      <c r="M18" s="4">
        <f>RIS!I18</f>
        <v>8.25</v>
      </c>
      <c r="N18" s="4">
        <f>RIS!O18</f>
        <v>31.9</v>
      </c>
      <c r="O18" s="4">
        <f>RIS!N18</f>
        <v>0</v>
      </c>
      <c r="P18" s="4">
        <f>RIS!Q18</f>
        <v>0</v>
      </c>
      <c r="Q18" s="4">
        <f>RIS!P18</f>
        <v>18</v>
      </c>
      <c r="R18" s="4">
        <f>RIS!R18</f>
        <v>4468.3600000000524</v>
      </c>
      <c r="S18" s="4"/>
      <c r="T18" s="4">
        <f>RIS!D18</f>
        <v>4251</v>
      </c>
      <c r="V18" s="9">
        <f t="shared" si="0"/>
        <v>49.9</v>
      </c>
    </row>
    <row r="19" spans="1:22" ht="15" customHeight="1" x14ac:dyDescent="0.2">
      <c r="A19" s="3">
        <f>RIS!A19</f>
        <v>42690</v>
      </c>
      <c r="B19" s="4">
        <f>RIS!B19</f>
        <v>7431</v>
      </c>
      <c r="C19" s="4">
        <f>RIS!C19</f>
        <v>5283</v>
      </c>
      <c r="D19" s="4"/>
      <c r="E19" s="4">
        <f>RIS!L19</f>
        <v>233.6</v>
      </c>
      <c r="F19" s="4">
        <f>RIS!M19</f>
        <v>114.29600000000001</v>
      </c>
      <c r="G19" s="4">
        <f>RIS!G19</f>
        <v>25.265000000000001</v>
      </c>
      <c r="H19" s="4">
        <f>RIS!AD19</f>
        <v>250.32599999999999</v>
      </c>
      <c r="I19" s="4">
        <f>RIS!K19</f>
        <v>38</v>
      </c>
      <c r="J19" s="4">
        <f>RIS!AC19</f>
        <v>160.33199999999999</v>
      </c>
      <c r="K19" s="4">
        <f>RIS!F19</f>
        <v>0</v>
      </c>
      <c r="L19" s="4">
        <f>RIS!H19</f>
        <v>0</v>
      </c>
      <c r="M19" s="4">
        <f>RIS!I19</f>
        <v>10.5</v>
      </c>
      <c r="N19" s="4">
        <f>RIS!O19</f>
        <v>37</v>
      </c>
      <c r="O19" s="4">
        <f>RIS!N19</f>
        <v>0</v>
      </c>
      <c r="P19" s="4">
        <f>RIS!Q19</f>
        <v>0</v>
      </c>
      <c r="Q19" s="4">
        <f>RIS!P19</f>
        <v>33</v>
      </c>
      <c r="R19" s="4">
        <f>RIS!R19</f>
        <v>4493.7999999999765</v>
      </c>
      <c r="S19" s="4"/>
      <c r="T19" s="4">
        <f>RIS!D19</f>
        <v>4284</v>
      </c>
      <c r="V19" s="9">
        <f t="shared" si="0"/>
        <v>70</v>
      </c>
    </row>
    <row r="20" spans="1:22" ht="15" customHeight="1" x14ac:dyDescent="0.2">
      <c r="A20" s="3">
        <f>RIS!A20</f>
        <v>42691</v>
      </c>
      <c r="B20" s="4">
        <f>RIS!B20</f>
        <v>7742</v>
      </c>
      <c r="C20" s="4">
        <f>RIS!C20</f>
        <v>5335</v>
      </c>
      <c r="D20" s="4"/>
      <c r="E20" s="4">
        <f>RIS!L20</f>
        <v>375.29599999999999</v>
      </c>
      <c r="F20" s="4">
        <f>RIS!M20</f>
        <v>84.88</v>
      </c>
      <c r="G20" s="4">
        <f>RIS!G20</f>
        <v>29.337</v>
      </c>
      <c r="H20" s="4">
        <f>RIS!AD20</f>
        <v>206.887</v>
      </c>
      <c r="I20" s="4">
        <f>RIS!K20</f>
        <v>45</v>
      </c>
      <c r="J20" s="4">
        <f>RIS!AC20</f>
        <v>122.45</v>
      </c>
      <c r="K20" s="4">
        <f>RIS!F20</f>
        <v>0</v>
      </c>
      <c r="L20" s="4">
        <f>RIS!H20</f>
        <v>0</v>
      </c>
      <c r="M20" s="4">
        <f>RIS!I20</f>
        <v>6.9</v>
      </c>
      <c r="N20" s="4">
        <f>RIS!O20</f>
        <v>44</v>
      </c>
      <c r="O20" s="4">
        <f>RIS!N20</f>
        <v>0</v>
      </c>
      <c r="P20" s="4">
        <f>RIS!Q20</f>
        <v>13.093999999999999</v>
      </c>
      <c r="Q20" s="4">
        <f>RIS!P20</f>
        <v>31</v>
      </c>
      <c r="R20" s="4">
        <f>RIS!R20</f>
        <v>4486.0000000000755</v>
      </c>
      <c r="S20" s="4"/>
      <c r="T20" s="4">
        <f>RIS!D20</f>
        <v>4276</v>
      </c>
      <c r="V20" s="9">
        <f t="shared" si="0"/>
        <v>88.093999999999994</v>
      </c>
    </row>
    <row r="21" spans="1:22" ht="15" customHeight="1" x14ac:dyDescent="0.2">
      <c r="A21" s="3">
        <f>RIS!A21</f>
        <v>42692</v>
      </c>
      <c r="B21" s="4">
        <f>RIS!B21</f>
        <v>7365</v>
      </c>
      <c r="C21" s="4">
        <f>RIS!C21</f>
        <v>5283</v>
      </c>
      <c r="D21" s="4"/>
      <c r="E21" s="4">
        <f>RIS!L21</f>
        <v>368</v>
      </c>
      <c r="F21" s="4">
        <f>RIS!M21</f>
        <v>80.8</v>
      </c>
      <c r="G21" s="4">
        <f>RIS!G21</f>
        <v>23.305</v>
      </c>
      <c r="H21" s="4">
        <f>RIS!AD21</f>
        <v>201.76300000000001</v>
      </c>
      <c r="I21" s="4">
        <f>RIS!K21</f>
        <v>0</v>
      </c>
      <c r="J21" s="4">
        <f>RIS!AC21</f>
        <v>126.72799999999999</v>
      </c>
      <c r="K21" s="4">
        <f>RIS!F21</f>
        <v>0</v>
      </c>
      <c r="L21" s="4">
        <f>RIS!H21</f>
        <v>0</v>
      </c>
      <c r="M21" s="4">
        <f>RIS!I21</f>
        <v>10</v>
      </c>
      <c r="N21" s="4">
        <f>RIS!O21</f>
        <v>27</v>
      </c>
      <c r="O21" s="4">
        <f>RIS!N21</f>
        <v>0</v>
      </c>
      <c r="P21" s="4">
        <f>RIS!Q21</f>
        <v>19.134</v>
      </c>
      <c r="Q21" s="4">
        <f>RIS!P21</f>
        <v>17</v>
      </c>
      <c r="R21" s="4">
        <f>RIS!R21</f>
        <v>4446.8999999998659</v>
      </c>
      <c r="S21" s="4"/>
      <c r="T21" s="4">
        <f>RIS!D21</f>
        <v>4238</v>
      </c>
      <c r="V21" s="9">
        <f t="shared" si="0"/>
        <v>63.134</v>
      </c>
    </row>
    <row r="22" spans="1:22" ht="15" customHeight="1" x14ac:dyDescent="0.2">
      <c r="A22" s="3">
        <f>RIS!A22</f>
        <v>42693</v>
      </c>
      <c r="B22" s="4">
        <f>RIS!B22</f>
        <v>6367</v>
      </c>
      <c r="C22" s="4">
        <f>RIS!C22</f>
        <v>5139</v>
      </c>
      <c r="D22" s="4"/>
      <c r="E22" s="4">
        <f>RIS!L22</f>
        <v>396.48</v>
      </c>
      <c r="F22" s="4">
        <f>RIS!M22</f>
        <v>24.352</v>
      </c>
      <c r="G22" s="4">
        <f>RIS!G22</f>
        <v>21.699000000000002</v>
      </c>
      <c r="H22" s="4">
        <f>RIS!AD22</f>
        <v>189.59299999999999</v>
      </c>
      <c r="I22" s="4">
        <f>RIS!K22</f>
        <v>0</v>
      </c>
      <c r="J22" s="4">
        <f>RIS!AC22</f>
        <v>121.43600000000001</v>
      </c>
      <c r="K22" s="4">
        <f>RIS!F22</f>
        <v>0</v>
      </c>
      <c r="L22" s="4">
        <f>RIS!H22</f>
        <v>0</v>
      </c>
      <c r="M22" s="4">
        <f>RIS!I22</f>
        <v>8.3000000000000007</v>
      </c>
      <c r="N22" s="4">
        <f>RIS!O22</f>
        <v>23</v>
      </c>
      <c r="O22" s="4">
        <f>RIS!N22</f>
        <v>0</v>
      </c>
      <c r="P22" s="4">
        <f>RIS!Q22</f>
        <v>0</v>
      </c>
      <c r="Q22" s="4">
        <f>RIS!P22</f>
        <v>31</v>
      </c>
      <c r="R22" s="4">
        <f>RIS!R22</f>
        <v>4487.4000000000988</v>
      </c>
      <c r="S22" s="4"/>
      <c r="T22" s="4">
        <f>RIS!D22</f>
        <v>4301</v>
      </c>
      <c r="V22" s="9">
        <f t="shared" si="0"/>
        <v>54</v>
      </c>
    </row>
    <row r="23" spans="1:22" ht="15" customHeight="1" x14ac:dyDescent="0.2">
      <c r="A23" s="3">
        <f>RIS!A23</f>
        <v>42694</v>
      </c>
      <c r="B23" s="4">
        <f>RIS!B23</f>
        <v>5825</v>
      </c>
      <c r="C23" s="4">
        <f>RIS!C23</f>
        <v>5296</v>
      </c>
      <c r="D23" s="4"/>
      <c r="E23" s="4">
        <f>RIS!L23</f>
        <v>543.16499999999996</v>
      </c>
      <c r="F23" s="4">
        <f>RIS!M23</f>
        <v>5.016</v>
      </c>
      <c r="G23" s="4">
        <f>RIS!G23</f>
        <v>19.666</v>
      </c>
      <c r="H23" s="4">
        <f>RIS!AD23</f>
        <v>109.264</v>
      </c>
      <c r="I23" s="4">
        <f>RIS!K23</f>
        <v>0</v>
      </c>
      <c r="J23" s="4">
        <f>RIS!AC23</f>
        <v>68.010000000000005</v>
      </c>
      <c r="K23" s="4">
        <f>RIS!F23</f>
        <v>0</v>
      </c>
      <c r="L23" s="4">
        <f>RIS!H23</f>
        <v>0</v>
      </c>
      <c r="M23" s="4">
        <f>RIS!I23</f>
        <v>7.7</v>
      </c>
      <c r="N23" s="4">
        <f>RIS!O23</f>
        <v>23</v>
      </c>
      <c r="O23" s="4">
        <f>RIS!N23</f>
        <v>0</v>
      </c>
      <c r="P23" s="4">
        <f>RIS!Q23</f>
        <v>0</v>
      </c>
      <c r="Q23" s="4">
        <f>RIS!P23</f>
        <v>17</v>
      </c>
      <c r="R23" s="4">
        <f>RIS!R23</f>
        <v>4460.2000000000289</v>
      </c>
      <c r="S23" s="4"/>
      <c r="T23" s="4">
        <f>RIS!D23</f>
        <v>4181</v>
      </c>
      <c r="V23" s="9">
        <f t="shared" si="0"/>
        <v>40</v>
      </c>
    </row>
    <row r="24" spans="1:22" ht="15" customHeight="1" x14ac:dyDescent="0.2">
      <c r="A24" s="3">
        <f>RIS!A24</f>
        <v>42695</v>
      </c>
      <c r="B24" s="4">
        <f>RIS!B24</f>
        <v>5790</v>
      </c>
      <c r="C24" s="4">
        <f>RIS!C24</f>
        <v>4958</v>
      </c>
      <c r="D24" s="4"/>
      <c r="E24" s="4">
        <f>RIS!L24</f>
        <v>425.51499999999999</v>
      </c>
      <c r="F24" s="4">
        <f>RIS!M24</f>
        <v>0</v>
      </c>
      <c r="G24" s="4">
        <f>RIS!G24</f>
        <v>21.277000000000001</v>
      </c>
      <c r="H24" s="4">
        <f>RIS!AD24</f>
        <v>156.59700000000001</v>
      </c>
      <c r="I24" s="4">
        <f>RIS!K24</f>
        <v>0</v>
      </c>
      <c r="J24" s="4">
        <f>RIS!AC24</f>
        <v>117.179</v>
      </c>
      <c r="K24" s="4">
        <f>RIS!F24</f>
        <v>0</v>
      </c>
      <c r="L24" s="4">
        <f>RIS!H24</f>
        <v>0</v>
      </c>
      <c r="M24" s="4">
        <f>RIS!I24</f>
        <v>5.3</v>
      </c>
      <c r="N24" s="4">
        <f>RIS!O24</f>
        <v>8</v>
      </c>
      <c r="O24" s="4">
        <f>RIS!N24</f>
        <v>0</v>
      </c>
      <c r="P24" s="4">
        <f>RIS!Q24</f>
        <v>0</v>
      </c>
      <c r="Q24" s="4">
        <f>RIS!P24</f>
        <v>23</v>
      </c>
      <c r="R24" s="4">
        <f>RIS!R24</f>
        <v>4515.3999999999533</v>
      </c>
      <c r="S24" s="4"/>
      <c r="T24" s="4">
        <f>RIS!D24</f>
        <v>4239</v>
      </c>
      <c r="V24" s="9">
        <f t="shared" si="0"/>
        <v>31</v>
      </c>
    </row>
    <row r="25" spans="1:22" ht="15" customHeight="1" x14ac:dyDescent="0.2">
      <c r="A25" s="3">
        <f>RIS!A25</f>
        <v>42696</v>
      </c>
      <c r="B25" s="4">
        <f>RIS!B25</f>
        <v>7138</v>
      </c>
      <c r="C25" s="4">
        <f>RIS!C25</f>
        <v>5141</v>
      </c>
      <c r="D25" s="4"/>
      <c r="E25" s="4">
        <f>RIS!L25</f>
        <v>635.27499999999998</v>
      </c>
      <c r="F25" s="4">
        <f>RIS!M25</f>
        <v>184.464</v>
      </c>
      <c r="G25" s="4">
        <f>RIS!G25</f>
        <v>23.757999999999999</v>
      </c>
      <c r="H25" s="4">
        <f>RIS!AD25</f>
        <v>108.518</v>
      </c>
      <c r="I25" s="4">
        <f>RIS!K25</f>
        <v>0</v>
      </c>
      <c r="J25" s="4">
        <f>RIS!AC25</f>
        <v>73.543000000000006</v>
      </c>
      <c r="K25" s="4">
        <f>RIS!F25</f>
        <v>0</v>
      </c>
      <c r="L25" s="4">
        <f>RIS!H25</f>
        <v>0</v>
      </c>
      <c r="M25" s="4">
        <f>RIS!I25</f>
        <v>7</v>
      </c>
      <c r="N25" s="4">
        <f>RIS!O25</f>
        <v>23.9</v>
      </c>
      <c r="O25" s="4">
        <f>RIS!N25</f>
        <v>0</v>
      </c>
      <c r="P25" s="4">
        <f>RIS!Q25</f>
        <v>9.4550000000000001</v>
      </c>
      <c r="Q25" s="4">
        <f>RIS!P25</f>
        <v>39</v>
      </c>
      <c r="R25" s="4">
        <f>RIS!R25</f>
        <v>4014.1000000000176</v>
      </c>
      <c r="S25" s="4"/>
      <c r="T25" s="4">
        <f>RIS!D25</f>
        <v>4240</v>
      </c>
      <c r="V25" s="9">
        <f t="shared" si="0"/>
        <v>72.35499999999999</v>
      </c>
    </row>
    <row r="26" spans="1:22" ht="15" customHeight="1" x14ac:dyDescent="0.2">
      <c r="A26" s="3">
        <f>RIS!A26</f>
        <v>42697</v>
      </c>
      <c r="B26" s="4">
        <f>RIS!B26</f>
        <v>7423</v>
      </c>
      <c r="C26" s="4">
        <f>RIS!C26</f>
        <v>5202</v>
      </c>
      <c r="D26" s="4"/>
      <c r="E26" s="4">
        <f>RIS!L26</f>
        <v>472.20499999999998</v>
      </c>
      <c r="F26" s="4">
        <f>RIS!M26</f>
        <v>67.808000000000007</v>
      </c>
      <c r="G26" s="4">
        <f>RIS!G26</f>
        <v>22.385999999999999</v>
      </c>
      <c r="H26" s="4">
        <f>RIS!AD26</f>
        <v>179.77</v>
      </c>
      <c r="I26" s="4">
        <f>RIS!K26</f>
        <v>0</v>
      </c>
      <c r="J26" s="4">
        <f>RIS!AC26</f>
        <v>117.446</v>
      </c>
      <c r="K26" s="4">
        <f>RIS!F26</f>
        <v>0</v>
      </c>
      <c r="L26" s="4">
        <f>RIS!H26</f>
        <v>0</v>
      </c>
      <c r="M26" s="4">
        <f>RIS!I26</f>
        <v>0</v>
      </c>
      <c r="N26" s="4">
        <f>RIS!O26</f>
        <v>49</v>
      </c>
      <c r="O26" s="4">
        <f>RIS!N26</f>
        <v>0</v>
      </c>
      <c r="P26" s="4">
        <f>RIS!Q26</f>
        <v>15.8</v>
      </c>
      <c r="Q26" s="4">
        <f>RIS!P26</f>
        <v>27</v>
      </c>
      <c r="R26" s="4">
        <f>RIS!R26</f>
        <v>4359.3000000000056</v>
      </c>
      <c r="S26" s="4"/>
      <c r="T26" s="4">
        <f>RIS!D26</f>
        <v>4297</v>
      </c>
      <c r="V26" s="9">
        <f t="shared" si="0"/>
        <v>91.8</v>
      </c>
    </row>
    <row r="27" spans="1:22" ht="15" customHeight="1" x14ac:dyDescent="0.2">
      <c r="A27" s="3">
        <f>RIS!A27</f>
        <v>42698</v>
      </c>
      <c r="B27" s="4">
        <f>RIS!B27</f>
        <v>7677</v>
      </c>
      <c r="C27" s="4">
        <f>RIS!C27</f>
        <v>5184</v>
      </c>
      <c r="D27" s="4"/>
      <c r="E27" s="4">
        <f>RIS!L27</f>
        <v>977.56799999999998</v>
      </c>
      <c r="F27" s="4">
        <f>RIS!M27</f>
        <v>241.28800000000001</v>
      </c>
      <c r="G27" s="4">
        <f>RIS!G27</f>
        <v>29.902000000000001</v>
      </c>
      <c r="H27" s="4">
        <f>RIS!AD27</f>
        <v>208.2</v>
      </c>
      <c r="I27" s="4">
        <f>RIS!K27</f>
        <v>0</v>
      </c>
      <c r="J27" s="4">
        <f>RIS!AC27</f>
        <v>138.92500000000001</v>
      </c>
      <c r="K27" s="4">
        <f>RIS!F27</f>
        <v>0</v>
      </c>
      <c r="L27" s="4">
        <f>RIS!H27</f>
        <v>0</v>
      </c>
      <c r="M27" s="4">
        <f>RIS!I27</f>
        <v>0</v>
      </c>
      <c r="N27" s="4">
        <f>RIS!O27</f>
        <v>37.700000000000003</v>
      </c>
      <c r="O27" s="4">
        <f>RIS!N27</f>
        <v>0</v>
      </c>
      <c r="P27" s="4">
        <f>RIS!Q27</f>
        <v>17.5</v>
      </c>
      <c r="Q27" s="4">
        <f>RIS!P27</f>
        <v>27</v>
      </c>
      <c r="R27" s="4">
        <f>RIS!R27</f>
        <v>4120.3999999999824</v>
      </c>
      <c r="S27" s="4"/>
      <c r="T27" s="4">
        <f>RIS!D27</f>
        <v>4268</v>
      </c>
      <c r="V27" s="9">
        <f t="shared" si="0"/>
        <v>82.2</v>
      </c>
    </row>
    <row r="28" spans="1:22" ht="15" customHeight="1" x14ac:dyDescent="0.2">
      <c r="A28" s="3">
        <f>RIS!A28</f>
        <v>42699</v>
      </c>
      <c r="B28" s="4">
        <f>RIS!B28</f>
        <v>7369</v>
      </c>
      <c r="C28" s="4">
        <f>RIS!C28</f>
        <v>5257</v>
      </c>
      <c r="D28" s="4"/>
      <c r="E28" s="4">
        <f>RIS!L28</f>
        <v>1024.6079999999999</v>
      </c>
      <c r="F28" s="4">
        <f>RIS!M28</f>
        <v>536.28</v>
      </c>
      <c r="G28" s="4">
        <f>RIS!G28</f>
        <v>26.283000000000001</v>
      </c>
      <c r="H28" s="4">
        <f>RIS!AD28</f>
        <v>197.51499999999999</v>
      </c>
      <c r="I28" s="4">
        <f>RIS!K28</f>
        <v>0</v>
      </c>
      <c r="J28" s="4">
        <f>RIS!AC28</f>
        <v>143.715</v>
      </c>
      <c r="K28" s="4">
        <f>RIS!F28</f>
        <v>0</v>
      </c>
      <c r="L28" s="4">
        <f>RIS!H28</f>
        <v>0</v>
      </c>
      <c r="M28" s="4">
        <f>RIS!I28</f>
        <v>0</v>
      </c>
      <c r="N28" s="4">
        <f>RIS!O28</f>
        <v>45</v>
      </c>
      <c r="O28" s="4">
        <f>RIS!N28</f>
        <v>0</v>
      </c>
      <c r="P28" s="4">
        <f>RIS!Q28</f>
        <v>21.577999999999999</v>
      </c>
      <c r="Q28" s="4">
        <f>RIS!P28</f>
        <v>27</v>
      </c>
      <c r="R28" s="4">
        <f>RIS!R28</f>
        <v>3961.7999999999765</v>
      </c>
      <c r="S28" s="4"/>
      <c r="T28" s="4">
        <f>RIS!D28</f>
        <v>4265</v>
      </c>
      <c r="V28" s="9">
        <f t="shared" si="0"/>
        <v>93.578000000000003</v>
      </c>
    </row>
    <row r="29" spans="1:22" ht="15" customHeight="1" x14ac:dyDescent="0.2">
      <c r="A29" s="3">
        <f>RIS!A29</f>
        <v>42700</v>
      </c>
      <c r="B29" s="4">
        <f>RIS!B29</f>
        <v>7972</v>
      </c>
      <c r="C29" s="4">
        <f>RIS!C29</f>
        <v>5272</v>
      </c>
      <c r="D29" s="4"/>
      <c r="E29" s="4">
        <f>RIS!L29</f>
        <v>382.11200000000002</v>
      </c>
      <c r="F29" s="4">
        <f>RIS!M29</f>
        <v>123.6</v>
      </c>
      <c r="G29" s="4">
        <f>RIS!G29</f>
        <v>26.585000000000001</v>
      </c>
      <c r="H29" s="4">
        <f>RIS!AD29</f>
        <v>195.572</v>
      </c>
      <c r="I29" s="4">
        <f>RIS!K29</f>
        <v>0</v>
      </c>
      <c r="J29" s="4">
        <f>RIS!AC29</f>
        <v>128.291</v>
      </c>
      <c r="K29" s="4">
        <f>RIS!F29</f>
        <v>0</v>
      </c>
      <c r="L29" s="4">
        <f>RIS!H29</f>
        <v>0</v>
      </c>
      <c r="M29" s="4">
        <f>RIS!I29</f>
        <v>7</v>
      </c>
      <c r="N29" s="4">
        <f>RIS!O29</f>
        <v>41</v>
      </c>
      <c r="O29" s="4">
        <f>RIS!N29</f>
        <v>0</v>
      </c>
      <c r="P29" s="4">
        <f>RIS!Q29</f>
        <v>0</v>
      </c>
      <c r="Q29" s="4">
        <f>RIS!P29</f>
        <v>29</v>
      </c>
      <c r="R29" s="4">
        <f>RIS!R29</f>
        <v>3993.8000000000347</v>
      </c>
      <c r="S29" s="4"/>
      <c r="T29" s="4">
        <f>RIS!D29</f>
        <v>4266</v>
      </c>
      <c r="V29" s="9">
        <f t="shared" si="0"/>
        <v>70</v>
      </c>
    </row>
    <row r="30" spans="1:22" ht="15" customHeight="1" x14ac:dyDescent="0.2">
      <c r="A30" s="3">
        <f>RIS!A30</f>
        <v>42701</v>
      </c>
      <c r="B30" s="4">
        <f>RIS!B30</f>
        <v>6702</v>
      </c>
      <c r="C30" s="4">
        <f>RIS!C30</f>
        <v>5194</v>
      </c>
      <c r="D30" s="4"/>
      <c r="E30" s="4">
        <f>RIS!L30</f>
        <v>277.79199999999997</v>
      </c>
      <c r="F30" s="4">
        <f>RIS!M30</f>
        <v>24.792000000000002</v>
      </c>
      <c r="G30" s="4">
        <f>RIS!G30</f>
        <v>22.475000000000001</v>
      </c>
      <c r="H30" s="4">
        <f>RIS!AD30</f>
        <v>173.07400000000001</v>
      </c>
      <c r="I30" s="4">
        <f>RIS!K30</f>
        <v>0</v>
      </c>
      <c r="J30" s="4">
        <f>RIS!AC30</f>
        <v>99.397000000000006</v>
      </c>
      <c r="K30" s="4">
        <f>RIS!F30</f>
        <v>0</v>
      </c>
      <c r="L30" s="4">
        <f>RIS!H30</f>
        <v>0</v>
      </c>
      <c r="M30" s="4">
        <f>RIS!I30</f>
        <v>2</v>
      </c>
      <c r="N30" s="4">
        <f>RIS!O30</f>
        <v>29</v>
      </c>
      <c r="O30" s="4">
        <f>RIS!N30</f>
        <v>0</v>
      </c>
      <c r="P30" s="4">
        <f>RIS!Q30</f>
        <v>0</v>
      </c>
      <c r="Q30" s="4">
        <f>RIS!P30</f>
        <v>29</v>
      </c>
      <c r="R30" s="4">
        <f>RIS!R30</f>
        <v>4288.0999999999649</v>
      </c>
      <c r="S30" s="4"/>
      <c r="T30" s="4">
        <f>RIS!D30</f>
        <v>4053</v>
      </c>
      <c r="V30" s="9">
        <f t="shared" si="0"/>
        <v>58</v>
      </c>
    </row>
    <row r="31" spans="1:22" ht="15" customHeight="1" x14ac:dyDescent="0.2">
      <c r="A31" s="3">
        <f>RIS!A31</f>
        <v>42702</v>
      </c>
      <c r="B31" s="4">
        <f>RIS!B31</f>
        <v>7563</v>
      </c>
      <c r="C31" s="4">
        <f>RIS!C31</f>
        <v>4968</v>
      </c>
      <c r="D31" s="4"/>
      <c r="E31" s="4">
        <f>RIS!L31</f>
        <v>812.51199999999994</v>
      </c>
      <c r="F31" s="4">
        <f>RIS!M31</f>
        <v>224.78399999999999</v>
      </c>
      <c r="G31" s="4">
        <f>RIS!G31</f>
        <v>25.466000000000001</v>
      </c>
      <c r="H31" s="4">
        <f>RIS!AD31</f>
        <v>244.00700000000001</v>
      </c>
      <c r="I31" s="4">
        <f>RIS!K31</f>
        <v>0</v>
      </c>
      <c r="J31" s="4">
        <f>RIS!AC31</f>
        <v>155.304</v>
      </c>
      <c r="K31" s="4">
        <f>RIS!F31</f>
        <v>0</v>
      </c>
      <c r="L31" s="4">
        <f>RIS!H31</f>
        <v>0</v>
      </c>
      <c r="M31" s="4">
        <f>RIS!I31</f>
        <v>10</v>
      </c>
      <c r="N31" s="4">
        <f>RIS!O31</f>
        <v>48</v>
      </c>
      <c r="O31" s="4">
        <f>RIS!N31</f>
        <v>0</v>
      </c>
      <c r="P31" s="4">
        <f>RIS!Q31</f>
        <v>23.8</v>
      </c>
      <c r="Q31" s="4">
        <f>RIS!P31</f>
        <v>27</v>
      </c>
      <c r="R31" s="4">
        <f>RIS!R31</f>
        <v>4458.2</v>
      </c>
      <c r="S31" s="4"/>
      <c r="T31" s="4">
        <f>RIS!D31</f>
        <v>4094</v>
      </c>
      <c r="V31" s="9">
        <f t="shared" si="0"/>
        <v>98.8</v>
      </c>
    </row>
    <row r="32" spans="1:22" ht="15" customHeight="1" x14ac:dyDescent="0.2">
      <c r="A32" s="3">
        <f>RIS!A32</f>
        <v>42703</v>
      </c>
      <c r="B32" s="4">
        <f>RIS!B32</f>
        <v>7683</v>
      </c>
      <c r="C32" s="4">
        <f>RIS!C32</f>
        <v>5036</v>
      </c>
      <c r="D32" s="4"/>
      <c r="E32" s="4">
        <f>RIS!L32</f>
        <v>705.64700000000005</v>
      </c>
      <c r="F32" s="4">
        <f>RIS!M32</f>
        <v>263.76</v>
      </c>
      <c r="G32" s="4">
        <f>RIS!G32</f>
        <v>27.085000000000001</v>
      </c>
      <c r="H32" s="4">
        <f>RIS!AD32</f>
        <v>375.32400000000001</v>
      </c>
      <c r="I32" s="4">
        <f>RIS!K32</f>
        <v>0</v>
      </c>
      <c r="J32" s="4">
        <f>RIS!AC32</f>
        <v>272.47800000000001</v>
      </c>
      <c r="K32" s="4">
        <f>RIS!F32</f>
        <v>0</v>
      </c>
      <c r="L32" s="4">
        <f>RIS!H32</f>
        <v>0</v>
      </c>
      <c r="M32" s="4">
        <f>RIS!I32</f>
        <v>7</v>
      </c>
      <c r="N32" s="4">
        <f>RIS!O32</f>
        <v>44</v>
      </c>
      <c r="O32" s="4">
        <f>RIS!N32</f>
        <v>29.35</v>
      </c>
      <c r="P32" s="4">
        <f>RIS!Q32</f>
        <v>24.672000000000001</v>
      </c>
      <c r="Q32" s="4">
        <f>RIS!P32</f>
        <v>36</v>
      </c>
      <c r="R32" s="4">
        <f>RIS!R32</f>
        <v>4038.2000000000289</v>
      </c>
      <c r="S32" s="4"/>
      <c r="T32" s="4">
        <f>RIS!D32</f>
        <v>4234</v>
      </c>
      <c r="V32" s="9">
        <f t="shared" si="0"/>
        <v>134.02199999999999</v>
      </c>
    </row>
    <row r="33" spans="1:22" ht="15" customHeight="1" x14ac:dyDescent="0.2">
      <c r="A33" s="3">
        <f>RIS!A33</f>
        <v>42704</v>
      </c>
      <c r="B33" s="4">
        <f>RIS!B33</f>
        <v>7696</v>
      </c>
      <c r="C33" s="4">
        <f>RIS!C33</f>
        <v>5182</v>
      </c>
      <c r="D33" s="4"/>
      <c r="E33" s="4">
        <f>RIS!L33</f>
        <v>498.59800000000001</v>
      </c>
      <c r="F33" s="4">
        <f>RIS!M33</f>
        <v>135.696</v>
      </c>
      <c r="G33" s="4">
        <f>RIS!G33</f>
        <v>28.902999999999999</v>
      </c>
      <c r="H33" s="4">
        <f>RIS!AD33</f>
        <v>432.63799999999998</v>
      </c>
      <c r="I33" s="4">
        <f>RIS!K33</f>
        <v>0</v>
      </c>
      <c r="J33" s="4">
        <f>RIS!AC33</f>
        <v>289.86</v>
      </c>
      <c r="K33" s="4">
        <f>RIS!F33</f>
        <v>0</v>
      </c>
      <c r="L33" s="4">
        <f>RIS!H33</f>
        <v>0</v>
      </c>
      <c r="M33" s="4">
        <f>RIS!I33</f>
        <v>0</v>
      </c>
      <c r="N33" s="4">
        <f>RIS!O33</f>
        <v>44</v>
      </c>
      <c r="O33" s="4">
        <f>RIS!N33</f>
        <v>38.04</v>
      </c>
      <c r="P33" s="4">
        <f>RIS!Q33</f>
        <v>22.562999999999999</v>
      </c>
      <c r="Q33" s="4">
        <f>RIS!P33</f>
        <v>31</v>
      </c>
      <c r="R33" s="4">
        <f>RIS!R33</f>
        <v>4296.8999999999996</v>
      </c>
      <c r="S33" s="4"/>
      <c r="T33" s="4">
        <f>RIS!D33</f>
        <v>4215</v>
      </c>
      <c r="V33" s="9">
        <f t="shared" si="0"/>
        <v>135.60300000000001</v>
      </c>
    </row>
    <row r="34" spans="1:22" x14ac:dyDescent="0.2">
      <c r="A34" s="3">
        <f>RIS!A34</f>
        <v>42705</v>
      </c>
      <c r="B34" s="4">
        <f>RIS!B34</f>
        <v>0</v>
      </c>
      <c r="C34" s="4">
        <f>RIS!C34</f>
        <v>0</v>
      </c>
      <c r="D34" s="4"/>
      <c r="E34" s="4">
        <f>RIS!L34</f>
        <v>0</v>
      </c>
      <c r="F34" s="4">
        <f>RIS!M34</f>
        <v>0</v>
      </c>
      <c r="G34" s="4">
        <f>RIS!G34</f>
        <v>0</v>
      </c>
      <c r="H34" s="4">
        <f>RIS!AD34</f>
        <v>0</v>
      </c>
      <c r="I34" s="4">
        <f>RIS!K34</f>
        <v>0</v>
      </c>
      <c r="J34" s="4">
        <f>RIS!AC34</f>
        <v>0</v>
      </c>
      <c r="K34" s="4">
        <f>RIS!F34</f>
        <v>0</v>
      </c>
      <c r="L34" s="4">
        <f>RIS!H34</f>
        <v>0</v>
      </c>
      <c r="M34" s="4">
        <f>RIS!I34</f>
        <v>0</v>
      </c>
      <c r="N34" s="4">
        <f>RIS!O34</f>
        <v>0</v>
      </c>
      <c r="O34" s="4">
        <f>RIS!N34</f>
        <v>0</v>
      </c>
      <c r="P34" s="4">
        <f>RIS!Q34</f>
        <v>0</v>
      </c>
      <c r="Q34" s="4">
        <f>RIS!P34</f>
        <v>0</v>
      </c>
      <c r="R34" s="4">
        <f>RIS!R34</f>
        <v>0</v>
      </c>
      <c r="S34" s="4"/>
      <c r="T34" s="4">
        <f>RIS!D34</f>
        <v>0</v>
      </c>
      <c r="V34" s="9">
        <f t="shared" si="0"/>
        <v>0</v>
      </c>
    </row>
  </sheetData>
  <printOptions horizontalCentered="1"/>
  <pageMargins left="0.39370078740157483" right="0.39370078740157483" top="0.39370078740157483" bottom="0.39370078740157483" header="0.51181102362204722" footer="0.51181102362204722"/>
  <pageSetup paperSize="9" scale="8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"/>
  <sheetViews>
    <sheetView workbookViewId="0"/>
  </sheetViews>
  <sheetFormatPr baseColWidth="10" defaultRowHeight="12.75" x14ac:dyDescent="0.2"/>
  <cols>
    <col min="1" max="1" width="12.7109375" customWidth="1"/>
  </cols>
  <sheetData>
    <row r="1" spans="1:1" x14ac:dyDescent="0.2">
      <c r="A1" s="12"/>
    </row>
  </sheetData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"/>
  <sheetViews>
    <sheetView workbookViewId="0"/>
  </sheetViews>
  <sheetFormatPr baseColWidth="10" defaultRowHeight="12.75" x14ac:dyDescent="0.2"/>
  <sheetData/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RIS</vt:lpstr>
      <vt:lpstr>Suivi Conso HFO</vt:lpstr>
      <vt:lpstr>RIN</vt:lpstr>
      <vt:lpstr>Suivi PTU</vt:lpstr>
      <vt:lpstr>ESSO</vt:lpstr>
      <vt:lpstr>Feuil2</vt:lpstr>
      <vt:lpstr>Feuil3</vt:lpstr>
      <vt:lpstr>Feuil1</vt:lpstr>
      <vt:lpstr>'Suivi Conso HFO'!Impression_des_titres</vt:lpstr>
      <vt:lpstr>ESSO!Zone_d_impression</vt:lpstr>
      <vt:lpstr>RIN!Zone_d_impression</vt:lpstr>
      <vt:lpstr>RIS!Zone_d_impression</vt:lpstr>
      <vt:lpstr>'Suivi Conso HFO'!Zone_d_impression</vt:lpstr>
      <vt:lpstr>'Suivi PTU'!Zone_d_impression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Abraham.Chedjou</dc:creator>
  <cp:lastModifiedBy>Sengum Fai Ayuni Epse CHEFUH</cp:lastModifiedBy>
  <cp:lastPrinted>2016-11-10T11:29:41Z</cp:lastPrinted>
  <dcterms:created xsi:type="dcterms:W3CDTF">2010-08-17T08:02:18Z</dcterms:created>
  <dcterms:modified xsi:type="dcterms:W3CDTF">2018-11-19T11:39:01Z</dcterms:modified>
</cp:coreProperties>
</file>